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99" firstSheet="1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광고비" sheetId="2" state="visible" r:id="rId2"/>
    <sheet xmlns:r="http://schemas.openxmlformats.org/officeDocument/2006/relationships" name="제품별 매출" sheetId="3" state="visible" r:id="rId3"/>
    <sheet xmlns:r="http://schemas.openxmlformats.org/officeDocument/2006/relationships" name="RD" sheetId="4" state="visible" r:id="rId4"/>
    <sheet xmlns:r="http://schemas.openxmlformats.org/officeDocument/2006/relationships" name="매칭테이블" sheetId="5" state="visible" r:id="rId5"/>
    <sheet xmlns:r="http://schemas.openxmlformats.org/officeDocument/2006/relationships" name="피벗" sheetId="6" state="visible" r:id="rId6"/>
  </sheets>
  <definedNames>
    <definedName name="_xlnm._FilterDatabase" localSheetId="3" hidden="1">'RD'!$B$1:$P$37</definedName>
  </definedNames>
  <calcPr calcId="191028" fullCalcOnLoad="1"/>
  <pivotCaches>
    <pivotCache xmlns:r="http://schemas.openxmlformats.org/officeDocument/2006/relationships" cacheId="6" r:id="rId7"/>
    <pivotCache xmlns:r="http://schemas.openxmlformats.org/officeDocument/2006/relationships" cacheId="10" r:id="rId8"/>
  </pivotCaches>
</workbook>
</file>

<file path=xl/styles.xml><?xml version="1.0" encoding="utf-8"?>
<styleSheet xmlns="http://schemas.openxmlformats.org/spreadsheetml/2006/main">
  <numFmts count="3">
    <numFmt numFmtId="164" formatCode="mm&quot;월&quot;\ dd&quot;일&quot;"/>
    <numFmt numFmtId="165" formatCode="0_ "/>
    <numFmt numFmtId="166" formatCode="_-* #,##0_-;\-* #,##0_-;_-* &quot;-&quot;_-;_-@_-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Verdana"/>
      <family val="2"/>
      <color rgb="FF555555"/>
      <sz val="7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2" fillId="0" borderId="0" applyAlignment="1">
      <alignment vertical="center"/>
    </xf>
    <xf numFmtId="41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0" fontId="0" fillId="0" borderId="1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1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66" fontId="0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165" fontId="0" fillId="3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164" fontId="0" fillId="0" borderId="0" applyAlignment="1" pivotButton="0" quotePrefix="0" xfId="0">
      <alignment horizontal="right" vertical="center"/>
    </xf>
    <xf numFmtId="0" fontId="0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vertical="center" indent="2"/>
    </xf>
    <xf numFmtId="0" fontId="5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0" fontId="0" fillId="0" borderId="0" pivotButton="0" quotePrefix="0" xfId="0"/>
    <xf numFmtId="166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vertical="center"/>
    </xf>
    <xf numFmtId="165" fontId="0" fillId="3" borderId="0" applyAlignment="1" pivotButton="0" quotePrefix="0" xfId="0">
      <alignment vertical="center"/>
    </xf>
    <xf numFmtId="166" fontId="0" fillId="0" borderId="0" applyAlignment="1" pivotButton="0" quotePrefix="0" xfId="1">
      <alignment vertical="center"/>
    </xf>
  </cellXfs>
  <cellStyles count="2">
    <cellStyle name="표준" xfId="0" builtinId="0"/>
    <cellStyle name="쉼표 [0]" xfId="1" builtinId="6"/>
  </cellStyles>
  <dxfs count="4"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fill>
        <patternFill patternType="solid">
          <bgColor rgb="FFFFFF00"/>
        </patternFill>
      </fill>
    </dxf>
    <dxf>
      <numFmt numFmtId="33" formatCode="_-* #,##0_-;\-* #,##0_-;_-* &quot;-&quot;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pivotCacheDefinition" Target="/xl/pivotCache/pivotCacheDefinition1.xml" Id="rId7"/><Relationship Type="http://schemas.openxmlformats.org/officeDocument/2006/relationships/pivotCacheDefinition" Target="/xl/pivotCache/pivotCacheDefinition2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tc={F1560D72-BCA5-4919-9555-C6101AAA2C24}</author>
  </authors>
  <commentList>
    <comment ref="M1" authorId="0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채널마다, 결제방식마다 수수료 상이</t>
      </text>
    </comment>
  </commentList>
</comment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/></Relationships>
</file>

<file path=xl/pivotCache/pivotCacheDefinition1.xml><?xml version="1.0" encoding="utf-8"?>
<pivotCacheDefinition xmlns="http://schemas.openxmlformats.org/spreadsheetml/2006/main" saveData="0" refreshedBy="seyun lee" refreshedDate="44242.60581203704" createdVersion="6" refreshedVersion="6" minRefreshableVersion="3" recordCount="998">
  <cacheSource type="worksheet">
    <worksheetSource ref="B1:P1048576" sheet="RD"/>
  </cacheSource>
  <cacheFields count="17">
    <cacheField name="일자" uniqueList="1" numFmtId="0" sqlType="0" hierarchy="0" level="0" databaseField="1">
      <sharedItems count="96" containsBlank="1" containsDate="1" containsNonDate="0" containsString="0" minDate="2020-11-09T00:00:00" maxDate="2021-02-15T00:00:00"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m/>
        <d v="2020-11-09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19T00:00:00"/>
        <d v="2020-12-18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</sharedItems>
      <fieldGroup par="16" base="0">
        <rangePr autoStart="1" autoEnd="1" groupBy="days" startDate="2020-11-09T00:00:00" endDate="2021-02-15T00:00:00" groupInterval="1"/>
        <groupItems count="368">
          <s v="(비어 있음)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1-02-15"/>
        </groupItems>
      </fieldGroup>
    </cacheField>
    <cacheField name="요일" uniqueList="1" numFmtId="0" sqlType="0" hierarchy="0" level="0" databaseField="1">
      <sharedItems count="0" containsBlank="1"/>
    </cacheField>
    <cacheField name="미디어" uniqueList="1" numFmtId="0" sqlType="0" hierarchy="0" level="0" databaseField="1">
      <sharedItems count="8" containsBlank="1">
        <s v="페이스북"/>
        <s v="네이버 검색"/>
        <s v="네이버 GFA"/>
        <s v="유튜브"/>
        <s v="구글 검색"/>
        <s v="카카오 플친"/>
        <s v="GDN"/>
        <m/>
      </sharedItems>
    </cacheField>
    <cacheField name="상품1" uniqueList="1" numFmtId="0" sqlType="0" hierarchy="0" level="0" databaseField="1">
      <sharedItems count="4" containsBlank="1">
        <m/>
        <s v="샴푸"/>
        <s v="트리트먼트"/>
        <s v="뉴트리셔스밤"/>
      </sharedItems>
    </cacheField>
    <cacheField name="채널" uniqueList="1" numFmtId="0" sqlType="0" hierarchy="0" level="0" databaseField="1">
      <sharedItems count="0" containsBlank="1"/>
    </cacheField>
    <cacheField name="상품2" uniqueList="1" numFmtId="0" sqlType="0" hierarchy="0" level="0" databaseField="1">
      <sharedItems count="0" containsBlank="1"/>
    </cacheField>
    <cacheField name="판매수량" uniqueList="1" numFmtId="0" sqlType="0" hierarchy="0" level="0" databaseField="1">
      <sharedItems count="0" containsBlank="1" containsInteger="1" containsNumber="1" containsString="0" minValue="1" maxValue="459"/>
    </cacheField>
    <cacheField name="상품 상세" uniqueList="1" numFmtId="0" sqlType="0" hierarchy="0" level="0" databaseField="1">
      <sharedItems count="0" containsBlank="1"/>
    </cacheField>
    <cacheField name="구분" uniqueList="1" numFmtId="0" sqlType="0" hierarchy="0" level="0" databaseField="1">
      <sharedItems count="0" containsBlank="1" containsInteger="1" containsNumber="1" containsString="0" minValue="201109" maxValue="210201"/>
    </cacheField>
    <cacheField name="광고비(VAT미포함)" uniqueList="1" numFmtId="0" sqlType="0" hierarchy="0" level="0" databaseField="1">
      <sharedItems count="0" containsBlank="1" containsNumber="1" containsString="0" minValue="0" maxValue="3379340"/>
    </cacheField>
    <cacheField name="판매액" uniqueList="1" numFmtId="0" sqlType="0" hierarchy="0" level="0" databaseField="1">
      <sharedItems count="0" containsBlank="1" containsInteger="1" containsNumber="1" containsString="0" minValue="0" maxValue="12347100"/>
    </cacheField>
    <cacheField name="판매액(수수료제외)" uniqueList="1" numFmtId="0" sqlType="0" hierarchy="0" level="0" databaseField="1">
      <sharedItems count="0" containsBlank="1" containsNumber="1" containsString="0" minValue="0" maxValue="11624794.65"/>
    </cacheField>
    <cacheField name="원가" uniqueList="1" numFmtId="0" sqlType="0" hierarchy="0" level="0" databaseField="1">
      <sharedItems count="0" containsBlank="1" containsNumber="1" containsString="0" minValue="1580" maxValue="1386180"/>
    </cacheField>
    <cacheField name="판매액(VAT미포함)" uniqueList="1" numFmtId="0" sqlType="0" hierarchy="0" level="0" databaseField="1">
      <sharedItems count="0" containsBlank="1" containsNumber="1" containsString="0" minValue="0" maxValue="11224636.36363636"/>
    </cacheField>
    <cacheField name="구분값" uniqueList="1" numFmtId="0" sqlType="0" hierarchy="0" level="0" databaseField="1">
      <sharedItems count="0" containsBlank="1"/>
    </cacheField>
    <cacheField name="월" uniqueList="1" numFmtId="0" sqlType="0" hierarchy="0" level="0" databaseField="0">
      <fieldGroup base="0">
        <rangePr autoStart="1" autoEnd="1" groupBy="months" startDate="2020-11-09T00:00:00" endDate="2021-02-15T00:00:00" groupInterval="1"/>
        <groupItems count="14">
          <s v="&lt;2020-1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2-15"/>
        </groupItems>
      </fieldGroup>
    </cacheField>
    <cacheField name="연" uniqueList="1" numFmtId="0" sqlType="0" hierarchy="0" level="0" databaseField="0">
      <fieldGroup base="0">
        <rangePr autoStart="1" autoEnd="1" groupBy="years" startDate="2020-11-09T00:00:00" endDate="2021-02-15T00:00:00" groupInterval="1"/>
        <groupItems count="4">
          <s v="&lt;2020-11-09"/>
          <s v="2020년"/>
          <s v="2021년"/>
          <s v="&gt;2021-02-1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eyun lee" refreshedDate="44242.60581342593" createdVersion="6" refreshedVersion="6" minRefreshableVersion="3" recordCount="998" r:id="rId1">
  <cacheSource type="worksheet">
    <worksheetSource ref="B1:O1048576" sheet="RD"/>
  </cacheSource>
  <cacheFields count="14">
    <cacheField name="일자" uniqueList="1" numFmtId="0" sqlType="0" hierarchy="0" level="0" databaseField="1">
      <sharedItems count="98" containsBlank="1" containsDate="1" containsNonDate="0" containsString="0" minDate="2020-01-04T00:00:00" maxDate="2021-02-15T00:00:00"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m/>
        <d v="2020-11-09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19T00:00:00"/>
        <d v="2020-12-18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01-05T00:00:00" u="1"/>
        <d v="2020-01-04T00:00:00" u="1"/>
      </sharedItems>
    </cacheField>
    <cacheField name="요일" uniqueList="1" numFmtId="0" sqlType="0" hierarchy="0" level="0" databaseField="1">
      <sharedItems count="0" containsBlank="1"/>
    </cacheField>
    <cacheField name="미디어" uniqueList="1" numFmtId="0" sqlType="0" hierarchy="0" level="0" databaseField="1">
      <sharedItems count="0" containsBlank="1"/>
    </cacheField>
    <cacheField name="상품1" uniqueList="1" numFmtId="0" sqlType="0" hierarchy="0" level="0" databaseField="1">
      <sharedItems count="4" containsBlank="1">
        <m/>
        <s v="샴푸"/>
        <s v="트리트먼트"/>
        <s v="뉴트리셔스밤"/>
      </sharedItems>
    </cacheField>
    <cacheField name="채널" uniqueList="1" numFmtId="0" sqlType="0" hierarchy="0" level="0" databaseField="1">
      <sharedItems count="0" containsBlank="1"/>
    </cacheField>
    <cacheField name="상품2" uniqueList="1" numFmtId="0" sqlType="0" hierarchy="0" level="0" databaseField="1">
      <sharedItems count="0" containsBlank="1"/>
    </cacheField>
    <cacheField name="판매수량" uniqueList="1" numFmtId="0" sqlType="0" hierarchy="0" level="0" databaseField="1">
      <sharedItems count="0" containsBlank="1" containsInteger="1" containsNumber="1" containsString="0" minValue="1" maxValue="459"/>
    </cacheField>
    <cacheField name="상품 상세" uniqueList="1" numFmtId="0" sqlType="0" hierarchy="0" level="0" databaseField="1">
      <sharedItems count="0" containsBlank="1"/>
    </cacheField>
    <cacheField name="구분" uniqueList="1" numFmtId="0" sqlType="0" hierarchy="0" level="0" databaseField="1">
      <sharedItems count="0" containsBlank="1" containsInteger="1" containsNumber="1" containsString="0" minValue="201109" maxValue="210201"/>
    </cacheField>
    <cacheField name="광고비(VAT미포함)" uniqueList="1" numFmtId="0" sqlType="0" hierarchy="0" level="0" databaseField="1">
      <sharedItems count="0" containsBlank="1" containsNumber="1" containsString="0" minValue="0" maxValue="3379340"/>
    </cacheField>
    <cacheField name="판매액" uniqueList="1" numFmtId="0" sqlType="0" hierarchy="0" level="0" databaseField="1">
      <sharedItems count="0" containsBlank="1" containsInteger="1" containsNumber="1" containsString="0" minValue="0" maxValue="12347100"/>
    </cacheField>
    <cacheField name="판매액(수수료제외)" uniqueList="1" numFmtId="0" sqlType="0" hierarchy="0" level="0" databaseField="1">
      <sharedItems count="0" containsBlank="1" containsNumber="1" containsString="0" minValue="0" maxValue="11624794.65"/>
    </cacheField>
    <cacheField name="원가" uniqueList="1" numFmtId="0" sqlType="0" hierarchy="0" level="0" databaseField="1">
      <sharedItems count="0" containsBlank="1" containsNumber="1" containsString="0" minValue="1580" maxValue="1386180"/>
    </cacheField>
    <cacheField name="판매액(VAT미포함)" uniqueList="1" numFmtId="0" sqlType="0" hierarchy="0" level="0" databaseField="1">
      <sharedItems count="0" containsBlank="1" containsNumber="1" containsString="0" minValue="0" maxValue="11224636.36363636"/>
    </cacheField>
  </cacheFields>
</pivotCacheDefinition>
</file>

<file path=xl/pivotCache/pivotCacheRecords2.xml><?xml version="1.0" encoding="utf-8"?>
<pivotCacheRecords xmlns="http://schemas.openxmlformats.org/spreadsheetml/2006/main" count="998">
  <r>
    <x v="0"/>
    <s v="수"/>
    <s v="페이스북"/>
    <x v="0"/>
    <m/>
    <m/>
    <m/>
    <m/>
    <m/>
    <n v="1266829"/>
    <m/>
    <m/>
    <m/>
    <m/>
  </r>
  <r>
    <x v="0"/>
    <s v="수"/>
    <s v="네이버 검색"/>
    <x v="0"/>
    <m/>
    <m/>
    <m/>
    <m/>
    <m/>
    <n v="1610"/>
    <m/>
    <m/>
    <m/>
    <m/>
  </r>
  <r>
    <x v="0"/>
    <s v="수"/>
    <s v="네이버 GFA"/>
    <x v="0"/>
    <m/>
    <m/>
    <m/>
    <m/>
    <m/>
    <n v="164738.1818181818"/>
    <m/>
    <m/>
    <m/>
    <m/>
  </r>
  <r>
    <x v="1"/>
    <s v="목"/>
    <s v="페이스북"/>
    <x v="0"/>
    <m/>
    <m/>
    <m/>
    <m/>
    <m/>
    <n v="604068"/>
    <m/>
    <m/>
    <m/>
    <m/>
  </r>
  <r>
    <x v="1"/>
    <s v="목"/>
    <s v="네이버 검색"/>
    <x v="0"/>
    <m/>
    <m/>
    <m/>
    <m/>
    <m/>
    <n v="1050"/>
    <m/>
    <m/>
    <m/>
    <m/>
  </r>
  <r>
    <x v="1"/>
    <s v="목"/>
    <s v="네이버 GFA"/>
    <x v="0"/>
    <m/>
    <m/>
    <m/>
    <m/>
    <m/>
    <n v="206420.9090909091"/>
    <m/>
    <m/>
    <m/>
    <m/>
  </r>
  <r>
    <x v="2"/>
    <s v="금"/>
    <s v="페이스북"/>
    <x v="0"/>
    <m/>
    <m/>
    <m/>
    <m/>
    <m/>
    <n v="621910"/>
    <m/>
    <m/>
    <m/>
    <m/>
  </r>
  <r>
    <x v="2"/>
    <s v="금"/>
    <s v="네이버 검색"/>
    <x v="0"/>
    <m/>
    <m/>
    <m/>
    <m/>
    <m/>
    <n v="1190"/>
    <m/>
    <m/>
    <m/>
    <m/>
  </r>
  <r>
    <x v="2"/>
    <s v="금"/>
    <s v="네이버 GFA"/>
    <x v="0"/>
    <m/>
    <m/>
    <m/>
    <m/>
    <m/>
    <n v="201930"/>
    <m/>
    <m/>
    <m/>
    <m/>
  </r>
  <r>
    <x v="3"/>
    <s v="토"/>
    <s v="페이스북"/>
    <x v="0"/>
    <m/>
    <m/>
    <m/>
    <m/>
    <m/>
    <n v="862403"/>
    <m/>
    <m/>
    <m/>
    <m/>
  </r>
  <r>
    <x v="3"/>
    <s v="토"/>
    <s v="네이버 검색"/>
    <x v="0"/>
    <m/>
    <m/>
    <m/>
    <m/>
    <m/>
    <n v="1260"/>
    <m/>
    <m/>
    <m/>
    <m/>
  </r>
  <r>
    <x v="3"/>
    <s v="토"/>
    <s v="네이버 GFA"/>
    <x v="0"/>
    <m/>
    <m/>
    <m/>
    <m/>
    <m/>
    <n v="180623.6363636364"/>
    <m/>
    <m/>
    <m/>
    <m/>
  </r>
  <r>
    <x v="4"/>
    <s v="일"/>
    <s v="페이스북"/>
    <x v="0"/>
    <m/>
    <m/>
    <m/>
    <m/>
    <m/>
    <n v="1115571"/>
    <m/>
    <m/>
    <m/>
    <m/>
  </r>
  <r>
    <x v="4"/>
    <s v="일"/>
    <s v="네이버 검색"/>
    <x v="0"/>
    <m/>
    <m/>
    <m/>
    <m/>
    <m/>
    <n v="2030"/>
    <m/>
    <m/>
    <m/>
    <m/>
  </r>
  <r>
    <x v="4"/>
    <s v="일"/>
    <s v="네이버 GFA"/>
    <x v="0"/>
    <m/>
    <m/>
    <m/>
    <m/>
    <m/>
    <n v="214530.9090909091"/>
    <m/>
    <m/>
    <m/>
    <m/>
  </r>
  <r>
    <x v="5"/>
    <s v="월"/>
    <s v="페이스북"/>
    <x v="0"/>
    <m/>
    <m/>
    <m/>
    <m/>
    <m/>
    <n v="1084337"/>
    <m/>
    <m/>
    <m/>
    <m/>
  </r>
  <r>
    <x v="5"/>
    <s v="월"/>
    <s v="네이버 검색"/>
    <x v="0"/>
    <m/>
    <m/>
    <m/>
    <m/>
    <m/>
    <n v="1890"/>
    <m/>
    <m/>
    <m/>
    <m/>
  </r>
  <r>
    <x v="5"/>
    <s v="월"/>
    <s v="네이버 GFA"/>
    <x v="0"/>
    <m/>
    <m/>
    <m/>
    <m/>
    <m/>
    <n v="423435.4545454545"/>
    <m/>
    <m/>
    <m/>
    <m/>
  </r>
  <r>
    <x v="6"/>
    <s v="화"/>
    <s v="페이스북"/>
    <x v="0"/>
    <m/>
    <m/>
    <m/>
    <m/>
    <m/>
    <n v="857492"/>
    <m/>
    <m/>
    <m/>
    <m/>
  </r>
  <r>
    <x v="6"/>
    <s v="화"/>
    <s v="네이버 검색"/>
    <x v="0"/>
    <m/>
    <m/>
    <m/>
    <m/>
    <m/>
    <n v="1260"/>
    <m/>
    <m/>
    <m/>
    <m/>
  </r>
  <r>
    <x v="6"/>
    <s v="화"/>
    <s v="네이버 GFA"/>
    <x v="0"/>
    <m/>
    <m/>
    <m/>
    <m/>
    <m/>
    <n v="484894.5454545454"/>
    <m/>
    <m/>
    <m/>
    <m/>
  </r>
  <r>
    <x v="7"/>
    <s v="수"/>
    <s v="페이스북"/>
    <x v="0"/>
    <m/>
    <m/>
    <m/>
    <m/>
    <m/>
    <n v="725091"/>
    <m/>
    <m/>
    <m/>
    <m/>
  </r>
  <r>
    <x v="7"/>
    <s v="수"/>
    <s v="네이버 검색"/>
    <x v="0"/>
    <m/>
    <m/>
    <m/>
    <m/>
    <m/>
    <n v="1610"/>
    <m/>
    <m/>
    <m/>
    <m/>
  </r>
  <r>
    <x v="7"/>
    <s v="수"/>
    <s v="네이버 GFA"/>
    <x v="0"/>
    <m/>
    <m/>
    <m/>
    <m/>
    <m/>
    <n v="776300.9090909091"/>
    <m/>
    <m/>
    <m/>
    <m/>
  </r>
  <r>
    <x v="8"/>
    <s v="목"/>
    <s v="페이스북"/>
    <x v="0"/>
    <m/>
    <m/>
    <m/>
    <m/>
    <m/>
    <n v="1073186"/>
    <m/>
    <m/>
    <m/>
    <m/>
  </r>
  <r>
    <x v="8"/>
    <s v="목"/>
    <s v="네이버 검색"/>
    <x v="0"/>
    <m/>
    <m/>
    <m/>
    <m/>
    <m/>
    <n v="1960"/>
    <m/>
    <m/>
    <m/>
    <m/>
  </r>
  <r>
    <x v="8"/>
    <s v="목"/>
    <s v="네이버 GFA"/>
    <x v="0"/>
    <m/>
    <m/>
    <m/>
    <m/>
    <m/>
    <n v="755081.8181818181"/>
    <m/>
    <m/>
    <m/>
    <m/>
  </r>
  <r>
    <x v="9"/>
    <s v="금"/>
    <s v="페이스북"/>
    <x v="0"/>
    <m/>
    <m/>
    <m/>
    <m/>
    <m/>
    <n v="851832"/>
    <m/>
    <m/>
    <m/>
    <m/>
  </r>
  <r>
    <x v="9"/>
    <s v="금"/>
    <s v="네이버 검색"/>
    <x v="0"/>
    <m/>
    <m/>
    <m/>
    <m/>
    <m/>
    <n v="1190"/>
    <m/>
    <m/>
    <m/>
    <m/>
  </r>
  <r>
    <x v="9"/>
    <s v="금"/>
    <s v="네이버 GFA"/>
    <x v="0"/>
    <m/>
    <m/>
    <m/>
    <m/>
    <m/>
    <n v="309267.2727272727"/>
    <m/>
    <m/>
    <m/>
    <m/>
  </r>
  <r>
    <x v="10"/>
    <s v="토"/>
    <s v="페이스북"/>
    <x v="0"/>
    <m/>
    <m/>
    <m/>
    <m/>
    <m/>
    <n v="928639"/>
    <m/>
    <m/>
    <m/>
    <m/>
  </r>
  <r>
    <x v="10"/>
    <s v="토"/>
    <s v="네이버 검색"/>
    <x v="0"/>
    <m/>
    <m/>
    <m/>
    <m/>
    <m/>
    <n v="1540"/>
    <m/>
    <m/>
    <m/>
    <m/>
  </r>
  <r>
    <x v="10"/>
    <s v="토"/>
    <s v="네이버 GFA"/>
    <x v="0"/>
    <m/>
    <m/>
    <m/>
    <m/>
    <m/>
    <n v="0"/>
    <m/>
    <m/>
    <m/>
    <m/>
  </r>
  <r>
    <x v="11"/>
    <s v="일"/>
    <s v="페이스북"/>
    <x v="0"/>
    <m/>
    <m/>
    <m/>
    <m/>
    <m/>
    <n v="1190341"/>
    <m/>
    <m/>
    <m/>
    <m/>
  </r>
  <r>
    <x v="11"/>
    <s v="일"/>
    <s v="네이버 검색"/>
    <x v="0"/>
    <m/>
    <m/>
    <m/>
    <m/>
    <m/>
    <n v="1190"/>
    <m/>
    <m/>
    <m/>
    <m/>
  </r>
  <r>
    <x v="11"/>
    <s v="일"/>
    <s v="네이버 GFA"/>
    <x v="0"/>
    <m/>
    <m/>
    <m/>
    <m/>
    <m/>
    <n v="0"/>
    <m/>
    <m/>
    <m/>
    <m/>
  </r>
  <r>
    <x v="12"/>
    <s v="월"/>
    <s v="페이스북"/>
    <x v="0"/>
    <m/>
    <m/>
    <m/>
    <m/>
    <m/>
    <n v="783186"/>
    <m/>
    <m/>
    <m/>
    <m/>
  </r>
  <r>
    <x v="12"/>
    <s v="월"/>
    <s v="네이버 검색"/>
    <x v="0"/>
    <m/>
    <m/>
    <m/>
    <m/>
    <m/>
    <n v="2100"/>
    <m/>
    <m/>
    <m/>
    <m/>
  </r>
  <r>
    <x v="12"/>
    <s v="월"/>
    <s v="네이버 GFA"/>
    <x v="0"/>
    <m/>
    <m/>
    <m/>
    <m/>
    <m/>
    <n v="0"/>
    <m/>
    <m/>
    <m/>
    <m/>
  </r>
  <r>
    <x v="12"/>
    <s v="월"/>
    <s v="유튜브"/>
    <x v="0"/>
    <m/>
    <m/>
    <m/>
    <m/>
    <m/>
    <n v="155050"/>
    <m/>
    <m/>
    <m/>
    <m/>
  </r>
  <r>
    <x v="13"/>
    <s v="화"/>
    <s v="페이스북"/>
    <x v="0"/>
    <m/>
    <m/>
    <m/>
    <m/>
    <m/>
    <n v="662365"/>
    <m/>
    <m/>
    <m/>
    <m/>
  </r>
  <r>
    <x v="13"/>
    <s v="화"/>
    <s v="네이버 검색"/>
    <x v="0"/>
    <m/>
    <m/>
    <m/>
    <m/>
    <m/>
    <n v="26950"/>
    <m/>
    <m/>
    <m/>
    <m/>
  </r>
  <r>
    <x v="13"/>
    <s v="화"/>
    <s v="네이버 GFA"/>
    <x v="0"/>
    <m/>
    <m/>
    <m/>
    <m/>
    <m/>
    <n v="0"/>
    <m/>
    <m/>
    <m/>
    <m/>
  </r>
  <r>
    <x v="13"/>
    <s v="화"/>
    <s v="유튜브"/>
    <x v="0"/>
    <m/>
    <m/>
    <m/>
    <m/>
    <m/>
    <n v="3126235"/>
    <m/>
    <m/>
    <m/>
    <m/>
  </r>
  <r>
    <x v="14"/>
    <s v="수"/>
    <s v="페이스북"/>
    <x v="0"/>
    <m/>
    <m/>
    <m/>
    <m/>
    <m/>
    <n v="716178"/>
    <m/>
    <m/>
    <m/>
    <m/>
  </r>
  <r>
    <x v="14"/>
    <s v="수"/>
    <s v="네이버 검색"/>
    <x v="0"/>
    <m/>
    <m/>
    <m/>
    <m/>
    <m/>
    <n v="5739.999999999999"/>
    <m/>
    <m/>
    <m/>
    <m/>
  </r>
  <r>
    <x v="14"/>
    <s v="수"/>
    <s v="네이버 GFA"/>
    <x v="0"/>
    <m/>
    <m/>
    <m/>
    <m/>
    <m/>
    <n v="0"/>
    <m/>
    <m/>
    <m/>
    <m/>
  </r>
  <r>
    <x v="14"/>
    <s v="수"/>
    <s v="유튜브"/>
    <x v="0"/>
    <m/>
    <m/>
    <m/>
    <m/>
    <m/>
    <n v="112009"/>
    <m/>
    <m/>
    <m/>
    <m/>
  </r>
  <r>
    <x v="15"/>
    <s v="목"/>
    <s v="페이스북"/>
    <x v="0"/>
    <m/>
    <m/>
    <m/>
    <m/>
    <m/>
    <n v="848875"/>
    <m/>
    <m/>
    <m/>
    <m/>
  </r>
  <r>
    <x v="15"/>
    <s v="목"/>
    <s v="네이버 검색"/>
    <x v="0"/>
    <m/>
    <m/>
    <m/>
    <m/>
    <m/>
    <n v="6089.999999999999"/>
    <m/>
    <m/>
    <m/>
    <m/>
  </r>
  <r>
    <x v="15"/>
    <s v="목"/>
    <s v="네이버 GFA"/>
    <x v="0"/>
    <m/>
    <m/>
    <m/>
    <m/>
    <m/>
    <n v="0"/>
    <m/>
    <m/>
    <m/>
    <m/>
  </r>
  <r>
    <x v="15"/>
    <s v="목"/>
    <s v="유튜브"/>
    <x v="0"/>
    <m/>
    <m/>
    <m/>
    <m/>
    <m/>
    <n v="719161"/>
    <m/>
    <m/>
    <m/>
    <m/>
  </r>
  <r>
    <x v="16"/>
    <s v="금"/>
    <s v="페이스북"/>
    <x v="0"/>
    <m/>
    <m/>
    <m/>
    <m/>
    <m/>
    <n v="834047"/>
    <m/>
    <m/>
    <m/>
    <m/>
  </r>
  <r>
    <x v="16"/>
    <s v="금"/>
    <s v="네이버 검색"/>
    <x v="0"/>
    <m/>
    <m/>
    <m/>
    <m/>
    <m/>
    <n v="17510"/>
    <m/>
    <m/>
    <m/>
    <m/>
  </r>
  <r>
    <x v="16"/>
    <s v="금"/>
    <s v="네이버 GFA"/>
    <x v="0"/>
    <m/>
    <m/>
    <m/>
    <m/>
    <m/>
    <n v="0"/>
    <m/>
    <m/>
    <m/>
    <m/>
  </r>
  <r>
    <x v="16"/>
    <s v="금"/>
    <s v="유튜브"/>
    <x v="0"/>
    <m/>
    <m/>
    <m/>
    <m/>
    <m/>
    <n v="3244447"/>
    <m/>
    <m/>
    <m/>
    <m/>
  </r>
  <r>
    <x v="17"/>
    <s v="토"/>
    <s v="페이스북"/>
    <x v="0"/>
    <m/>
    <m/>
    <m/>
    <m/>
    <m/>
    <n v="800693"/>
    <m/>
    <m/>
    <m/>
    <m/>
  </r>
  <r>
    <x v="17"/>
    <s v="토"/>
    <s v="네이버 검색"/>
    <x v="0"/>
    <m/>
    <m/>
    <m/>
    <m/>
    <m/>
    <n v="3850"/>
    <m/>
    <m/>
    <m/>
    <m/>
  </r>
  <r>
    <x v="17"/>
    <s v="토"/>
    <s v="네이버 GFA"/>
    <x v="0"/>
    <m/>
    <m/>
    <m/>
    <m/>
    <m/>
    <n v="0"/>
    <m/>
    <m/>
    <m/>
    <m/>
  </r>
  <r>
    <x v="17"/>
    <s v="토"/>
    <s v="유튜브"/>
    <x v="0"/>
    <m/>
    <m/>
    <m/>
    <m/>
    <m/>
    <n v="114461"/>
    <m/>
    <m/>
    <m/>
    <m/>
  </r>
  <r>
    <x v="18"/>
    <s v="일"/>
    <s v="페이스북"/>
    <x v="0"/>
    <m/>
    <m/>
    <m/>
    <m/>
    <m/>
    <n v="921553"/>
    <m/>
    <m/>
    <m/>
    <m/>
  </r>
  <r>
    <x v="18"/>
    <s v="일"/>
    <s v="네이버 검색"/>
    <x v="0"/>
    <m/>
    <m/>
    <m/>
    <m/>
    <m/>
    <n v="3430"/>
    <m/>
    <m/>
    <m/>
    <m/>
  </r>
  <r>
    <x v="18"/>
    <s v="일"/>
    <s v="네이버 GFA"/>
    <x v="0"/>
    <m/>
    <m/>
    <m/>
    <m/>
    <m/>
    <n v="0"/>
    <m/>
    <m/>
    <m/>
    <m/>
  </r>
  <r>
    <x v="18"/>
    <s v="일"/>
    <s v="유튜브"/>
    <x v="0"/>
    <m/>
    <m/>
    <m/>
    <m/>
    <m/>
    <n v="0"/>
    <m/>
    <m/>
    <m/>
    <m/>
  </r>
  <r>
    <x v="19"/>
    <s v="월"/>
    <s v="페이스북"/>
    <x v="0"/>
    <m/>
    <m/>
    <m/>
    <m/>
    <m/>
    <n v="514666"/>
    <m/>
    <m/>
    <m/>
    <m/>
  </r>
  <r>
    <x v="19"/>
    <s v="월"/>
    <s v="네이버 검색"/>
    <x v="0"/>
    <m/>
    <m/>
    <m/>
    <m/>
    <m/>
    <n v="9590"/>
    <m/>
    <m/>
    <m/>
    <m/>
  </r>
  <r>
    <x v="19"/>
    <s v="월"/>
    <s v="네이버 GFA"/>
    <x v="0"/>
    <m/>
    <m/>
    <m/>
    <m/>
    <m/>
    <n v="0"/>
    <m/>
    <m/>
    <m/>
    <m/>
  </r>
  <r>
    <x v="19"/>
    <s v="월"/>
    <s v="유튜브"/>
    <x v="0"/>
    <m/>
    <m/>
    <m/>
    <m/>
    <m/>
    <n v="2021237"/>
    <m/>
    <m/>
    <m/>
    <m/>
  </r>
  <r>
    <x v="20"/>
    <s v="화"/>
    <s v="페이스북"/>
    <x v="0"/>
    <m/>
    <m/>
    <m/>
    <m/>
    <m/>
    <n v="502101"/>
    <m/>
    <m/>
    <m/>
    <m/>
  </r>
  <r>
    <x v="20"/>
    <s v="화"/>
    <s v="네이버 검색"/>
    <x v="0"/>
    <m/>
    <m/>
    <m/>
    <m/>
    <m/>
    <n v="10010"/>
    <m/>
    <m/>
    <m/>
    <m/>
  </r>
  <r>
    <x v="20"/>
    <s v="화"/>
    <s v="네이버 GFA"/>
    <x v="0"/>
    <m/>
    <m/>
    <m/>
    <m/>
    <m/>
    <n v="0"/>
    <m/>
    <m/>
    <m/>
    <m/>
  </r>
  <r>
    <x v="20"/>
    <s v="화"/>
    <s v="유튜브"/>
    <x v="0"/>
    <m/>
    <m/>
    <m/>
    <m/>
    <m/>
    <n v="2024932"/>
    <m/>
    <m/>
    <m/>
    <m/>
  </r>
  <r>
    <x v="21"/>
    <s v="수"/>
    <s v="페이스북"/>
    <x v="0"/>
    <m/>
    <m/>
    <m/>
    <m/>
    <m/>
    <n v="497567"/>
    <m/>
    <m/>
    <m/>
    <m/>
  </r>
  <r>
    <x v="21"/>
    <s v="수"/>
    <s v="네이버 검색"/>
    <x v="0"/>
    <m/>
    <m/>
    <m/>
    <m/>
    <m/>
    <n v="9520"/>
    <m/>
    <m/>
    <m/>
    <m/>
  </r>
  <r>
    <x v="21"/>
    <s v="수"/>
    <s v="네이버 GFA"/>
    <x v="0"/>
    <m/>
    <m/>
    <m/>
    <m/>
    <m/>
    <n v="0"/>
    <m/>
    <m/>
    <m/>
    <m/>
  </r>
  <r>
    <x v="21"/>
    <s v="수"/>
    <s v="유튜브"/>
    <x v="0"/>
    <m/>
    <m/>
    <m/>
    <m/>
    <m/>
    <n v="2062343"/>
    <m/>
    <m/>
    <m/>
    <m/>
  </r>
  <r>
    <x v="22"/>
    <s v="목"/>
    <s v="페이스북"/>
    <x v="0"/>
    <m/>
    <m/>
    <m/>
    <m/>
    <m/>
    <n v="467488"/>
    <m/>
    <m/>
    <m/>
    <m/>
  </r>
  <r>
    <x v="22"/>
    <s v="목"/>
    <s v="네이버 검색"/>
    <x v="0"/>
    <m/>
    <m/>
    <m/>
    <m/>
    <m/>
    <n v="10990"/>
    <m/>
    <m/>
    <m/>
    <m/>
  </r>
  <r>
    <x v="22"/>
    <s v="목"/>
    <s v="네이버 GFA"/>
    <x v="0"/>
    <m/>
    <m/>
    <m/>
    <m/>
    <m/>
    <n v="0"/>
    <m/>
    <m/>
    <m/>
    <m/>
  </r>
  <r>
    <x v="22"/>
    <s v="목"/>
    <s v="유튜브"/>
    <x v="0"/>
    <m/>
    <m/>
    <m/>
    <m/>
    <m/>
    <n v="2041421"/>
    <m/>
    <m/>
    <m/>
    <m/>
  </r>
  <r>
    <x v="23"/>
    <s v="금"/>
    <s v="페이스북"/>
    <x v="0"/>
    <m/>
    <m/>
    <m/>
    <m/>
    <m/>
    <n v="472659"/>
    <m/>
    <m/>
    <m/>
    <m/>
  </r>
  <r>
    <x v="23"/>
    <s v="금"/>
    <s v="네이버 검색"/>
    <x v="0"/>
    <m/>
    <m/>
    <m/>
    <m/>
    <m/>
    <n v="24110"/>
    <m/>
    <m/>
    <m/>
    <m/>
  </r>
  <r>
    <x v="23"/>
    <s v="금"/>
    <s v="네이버 GFA"/>
    <x v="0"/>
    <m/>
    <m/>
    <m/>
    <m/>
    <m/>
    <n v="0"/>
    <m/>
    <m/>
    <m/>
    <m/>
  </r>
  <r>
    <x v="23"/>
    <s v="금"/>
    <s v="유튜브"/>
    <x v="0"/>
    <m/>
    <m/>
    <m/>
    <m/>
    <m/>
    <n v="2006058"/>
    <m/>
    <m/>
    <m/>
    <m/>
  </r>
  <r>
    <x v="24"/>
    <s v="토"/>
    <s v="페이스북"/>
    <x v="0"/>
    <m/>
    <m/>
    <m/>
    <m/>
    <m/>
    <n v="513353"/>
    <m/>
    <m/>
    <m/>
    <m/>
  </r>
  <r>
    <x v="24"/>
    <s v="토"/>
    <s v="네이버 검색"/>
    <x v="0"/>
    <m/>
    <m/>
    <m/>
    <m/>
    <m/>
    <n v="30800"/>
    <m/>
    <m/>
    <m/>
    <m/>
  </r>
  <r>
    <x v="24"/>
    <s v="토"/>
    <s v="네이버 GFA"/>
    <x v="0"/>
    <m/>
    <m/>
    <m/>
    <m/>
    <m/>
    <n v="0"/>
    <m/>
    <m/>
    <m/>
    <m/>
  </r>
  <r>
    <x v="24"/>
    <s v="토"/>
    <s v="유튜브"/>
    <x v="0"/>
    <m/>
    <m/>
    <m/>
    <m/>
    <m/>
    <n v="2007111"/>
    <m/>
    <m/>
    <m/>
    <m/>
  </r>
  <r>
    <x v="25"/>
    <s v="일"/>
    <s v="페이스북"/>
    <x v="0"/>
    <m/>
    <m/>
    <m/>
    <m/>
    <m/>
    <n v="483137"/>
    <m/>
    <m/>
    <m/>
    <m/>
  </r>
  <r>
    <x v="25"/>
    <s v="일"/>
    <s v="네이버 검색"/>
    <x v="0"/>
    <m/>
    <m/>
    <m/>
    <m/>
    <m/>
    <n v="39170"/>
    <m/>
    <m/>
    <m/>
    <m/>
  </r>
  <r>
    <x v="25"/>
    <s v="일"/>
    <s v="네이버 GFA"/>
    <x v="0"/>
    <m/>
    <m/>
    <m/>
    <m/>
    <m/>
    <n v="0"/>
    <m/>
    <m/>
    <m/>
    <m/>
  </r>
  <r>
    <x v="25"/>
    <s v="일"/>
    <s v="유튜브"/>
    <x v="0"/>
    <m/>
    <m/>
    <m/>
    <m/>
    <m/>
    <n v="2013438"/>
    <m/>
    <m/>
    <m/>
    <m/>
  </r>
  <r>
    <x v="26"/>
    <s v="월"/>
    <s v="페이스북"/>
    <x v="0"/>
    <m/>
    <m/>
    <m/>
    <m/>
    <m/>
    <n v="413785"/>
    <m/>
    <m/>
    <m/>
    <m/>
  </r>
  <r>
    <x v="26"/>
    <s v="월"/>
    <s v="네이버 검색"/>
    <x v="0"/>
    <m/>
    <m/>
    <m/>
    <m/>
    <m/>
    <n v="30000"/>
    <m/>
    <m/>
    <m/>
    <m/>
  </r>
  <r>
    <x v="26"/>
    <s v="월"/>
    <s v="네이버 GFA"/>
    <x v="0"/>
    <m/>
    <m/>
    <m/>
    <m/>
    <m/>
    <n v="0"/>
    <m/>
    <m/>
    <m/>
    <m/>
  </r>
  <r>
    <x v="26"/>
    <s v="월"/>
    <s v="유튜브"/>
    <x v="0"/>
    <m/>
    <m/>
    <m/>
    <m/>
    <m/>
    <n v="2082144"/>
    <m/>
    <m/>
    <m/>
    <m/>
  </r>
  <r>
    <x v="27"/>
    <s v="화"/>
    <s v="페이스북"/>
    <x v="0"/>
    <m/>
    <m/>
    <m/>
    <m/>
    <m/>
    <n v="399532"/>
    <m/>
    <m/>
    <m/>
    <m/>
  </r>
  <r>
    <x v="27"/>
    <s v="화"/>
    <s v="네이버 검색"/>
    <x v="0"/>
    <m/>
    <m/>
    <m/>
    <m/>
    <m/>
    <n v="54259.99999999999"/>
    <m/>
    <m/>
    <m/>
    <m/>
  </r>
  <r>
    <x v="27"/>
    <s v="화"/>
    <s v="네이버 GFA"/>
    <x v="0"/>
    <m/>
    <m/>
    <m/>
    <m/>
    <m/>
    <n v="0"/>
    <m/>
    <m/>
    <m/>
    <m/>
  </r>
  <r>
    <x v="27"/>
    <s v="화"/>
    <s v="유튜브"/>
    <x v="0"/>
    <m/>
    <m/>
    <m/>
    <m/>
    <m/>
    <n v="2040635"/>
    <m/>
    <m/>
    <m/>
    <m/>
  </r>
  <r>
    <x v="27"/>
    <s v="화"/>
    <s v="구글 검색"/>
    <x v="0"/>
    <m/>
    <m/>
    <m/>
    <m/>
    <m/>
    <n v="31188"/>
    <m/>
    <m/>
    <m/>
    <m/>
  </r>
  <r>
    <x v="27"/>
    <s v="화"/>
    <s v="카카오 플친"/>
    <x v="0"/>
    <m/>
    <m/>
    <m/>
    <m/>
    <m/>
    <n v="65279.99999999999"/>
    <m/>
    <m/>
    <m/>
    <m/>
  </r>
  <r>
    <x v="28"/>
    <s v="수"/>
    <s v="페이스북"/>
    <x v="0"/>
    <m/>
    <m/>
    <m/>
    <m/>
    <m/>
    <n v="421014"/>
    <m/>
    <m/>
    <m/>
    <m/>
  </r>
  <r>
    <x v="28"/>
    <s v="수"/>
    <s v="네이버 검색"/>
    <x v="0"/>
    <m/>
    <m/>
    <m/>
    <m/>
    <m/>
    <n v="95889.99999999999"/>
    <m/>
    <m/>
    <m/>
    <m/>
  </r>
  <r>
    <x v="28"/>
    <s v="수"/>
    <s v="네이버 GFA"/>
    <x v="0"/>
    <m/>
    <m/>
    <m/>
    <m/>
    <m/>
    <n v="0"/>
    <m/>
    <m/>
    <m/>
    <m/>
  </r>
  <r>
    <x v="28"/>
    <s v="수"/>
    <s v="유튜브"/>
    <x v="0"/>
    <m/>
    <m/>
    <m/>
    <m/>
    <m/>
    <n v="2042870"/>
    <m/>
    <m/>
    <m/>
    <m/>
  </r>
  <r>
    <x v="28"/>
    <s v="수"/>
    <s v="구글 검색"/>
    <x v="0"/>
    <m/>
    <m/>
    <m/>
    <m/>
    <m/>
    <n v="31242"/>
    <m/>
    <m/>
    <m/>
    <m/>
  </r>
  <r>
    <x v="28"/>
    <s v="수"/>
    <s v="카카오 플친"/>
    <x v="0"/>
    <m/>
    <m/>
    <m/>
    <m/>
    <m/>
    <n v="1935.454545454545"/>
    <m/>
    <m/>
    <m/>
    <m/>
  </r>
  <r>
    <x v="29"/>
    <s v="목"/>
    <s v="페이스북"/>
    <x v="0"/>
    <m/>
    <m/>
    <m/>
    <m/>
    <m/>
    <n v="440888"/>
    <m/>
    <m/>
    <m/>
    <m/>
  </r>
  <r>
    <x v="29"/>
    <s v="목"/>
    <s v="네이버 검색"/>
    <x v="0"/>
    <m/>
    <m/>
    <m/>
    <m/>
    <m/>
    <n v="110810"/>
    <m/>
    <m/>
    <m/>
    <m/>
  </r>
  <r>
    <x v="29"/>
    <s v="목"/>
    <s v="네이버 GFA"/>
    <x v="0"/>
    <m/>
    <m/>
    <m/>
    <m/>
    <m/>
    <n v="0"/>
    <m/>
    <m/>
    <m/>
    <m/>
  </r>
  <r>
    <x v="29"/>
    <s v="목"/>
    <s v="유튜브"/>
    <x v="0"/>
    <m/>
    <m/>
    <m/>
    <m/>
    <m/>
    <n v="2561925"/>
    <m/>
    <m/>
    <m/>
    <m/>
  </r>
  <r>
    <x v="29"/>
    <s v="목"/>
    <s v="구글 검색"/>
    <x v="0"/>
    <m/>
    <m/>
    <m/>
    <m/>
    <m/>
    <n v="30672"/>
    <m/>
    <m/>
    <m/>
    <m/>
  </r>
  <r>
    <x v="29"/>
    <s v="목"/>
    <s v="카카오 플친"/>
    <x v="0"/>
    <m/>
    <m/>
    <m/>
    <m/>
    <m/>
    <n v="1665.454545454545"/>
    <m/>
    <m/>
    <m/>
    <m/>
  </r>
  <r>
    <x v="29"/>
    <s v="목"/>
    <s v="GDN"/>
    <x v="0"/>
    <m/>
    <m/>
    <m/>
    <m/>
    <m/>
    <n v="65580"/>
    <m/>
    <m/>
    <m/>
    <m/>
  </r>
  <r>
    <x v="30"/>
    <s v="금"/>
    <s v="페이스북"/>
    <x v="0"/>
    <m/>
    <m/>
    <m/>
    <m/>
    <m/>
    <n v="436444"/>
    <m/>
    <m/>
    <m/>
    <m/>
  </r>
  <r>
    <x v="30"/>
    <s v="금"/>
    <s v="네이버 검색"/>
    <x v="0"/>
    <m/>
    <m/>
    <m/>
    <m/>
    <m/>
    <n v="67610"/>
    <m/>
    <m/>
    <m/>
    <m/>
  </r>
  <r>
    <x v="30"/>
    <s v="금"/>
    <s v="네이버 GFA"/>
    <x v="0"/>
    <m/>
    <m/>
    <m/>
    <m/>
    <m/>
    <n v="0"/>
    <m/>
    <m/>
    <m/>
    <m/>
  </r>
  <r>
    <x v="30"/>
    <s v="금"/>
    <s v="유튜브"/>
    <x v="0"/>
    <m/>
    <m/>
    <m/>
    <m/>
    <m/>
    <n v="2472851"/>
    <m/>
    <m/>
    <m/>
    <m/>
  </r>
  <r>
    <x v="30"/>
    <s v="금"/>
    <s v="구글 검색"/>
    <x v="0"/>
    <m/>
    <m/>
    <m/>
    <m/>
    <m/>
    <n v="13563"/>
    <m/>
    <m/>
    <m/>
    <m/>
  </r>
  <r>
    <x v="30"/>
    <s v="금"/>
    <s v="카카오 플친"/>
    <x v="0"/>
    <m/>
    <m/>
    <m/>
    <m/>
    <m/>
    <n v="72764.54545454546"/>
    <m/>
    <m/>
    <m/>
    <m/>
  </r>
  <r>
    <x v="30"/>
    <s v="금"/>
    <s v="GDN"/>
    <x v="0"/>
    <m/>
    <m/>
    <m/>
    <m/>
    <m/>
    <n v="344068"/>
    <m/>
    <m/>
    <m/>
    <m/>
  </r>
  <r>
    <x v="31"/>
    <s v="토"/>
    <s v="페이스북"/>
    <x v="0"/>
    <m/>
    <m/>
    <m/>
    <m/>
    <m/>
    <n v="416119"/>
    <m/>
    <m/>
    <m/>
    <m/>
  </r>
  <r>
    <x v="31"/>
    <s v="토"/>
    <s v="네이버 검색"/>
    <x v="0"/>
    <m/>
    <m/>
    <m/>
    <m/>
    <m/>
    <n v="30960"/>
    <m/>
    <m/>
    <m/>
    <m/>
  </r>
  <r>
    <x v="31"/>
    <s v="토"/>
    <s v="네이버 GFA"/>
    <x v="0"/>
    <m/>
    <m/>
    <m/>
    <m/>
    <m/>
    <n v="0"/>
    <m/>
    <m/>
    <m/>
    <m/>
  </r>
  <r>
    <x v="31"/>
    <s v="토"/>
    <s v="유튜브"/>
    <x v="0"/>
    <m/>
    <m/>
    <m/>
    <m/>
    <m/>
    <n v="2367565"/>
    <m/>
    <m/>
    <m/>
    <m/>
  </r>
  <r>
    <x v="31"/>
    <s v="토"/>
    <s v="구글 검색"/>
    <x v="0"/>
    <m/>
    <m/>
    <m/>
    <m/>
    <m/>
    <n v="1647"/>
    <m/>
    <m/>
    <m/>
    <m/>
  </r>
  <r>
    <x v="31"/>
    <s v="토"/>
    <s v="카카오 플친"/>
    <x v="0"/>
    <m/>
    <m/>
    <m/>
    <m/>
    <m/>
    <n v="0"/>
    <m/>
    <m/>
    <m/>
    <m/>
  </r>
  <r>
    <x v="31"/>
    <s v="토"/>
    <s v="GDN"/>
    <x v="0"/>
    <m/>
    <m/>
    <m/>
    <m/>
    <m/>
    <n v="576895"/>
    <m/>
    <m/>
    <m/>
    <m/>
  </r>
  <r>
    <x v="32"/>
    <s v="일"/>
    <s v="페이스북"/>
    <x v="0"/>
    <m/>
    <m/>
    <m/>
    <m/>
    <m/>
    <n v="251292"/>
    <m/>
    <m/>
    <m/>
    <m/>
  </r>
  <r>
    <x v="32"/>
    <s v="일"/>
    <s v="네이버 검색"/>
    <x v="0"/>
    <m/>
    <m/>
    <m/>
    <m/>
    <m/>
    <n v="28880"/>
    <m/>
    <m/>
    <m/>
    <m/>
  </r>
  <r>
    <x v="32"/>
    <s v="일"/>
    <s v="네이버 GFA"/>
    <x v="0"/>
    <m/>
    <m/>
    <m/>
    <m/>
    <m/>
    <n v="0"/>
    <m/>
    <m/>
    <m/>
    <m/>
  </r>
  <r>
    <x v="32"/>
    <s v="일"/>
    <s v="유튜브"/>
    <x v="0"/>
    <m/>
    <m/>
    <m/>
    <m/>
    <m/>
    <n v="2366105"/>
    <m/>
    <m/>
    <m/>
    <m/>
  </r>
  <r>
    <x v="32"/>
    <s v="일"/>
    <s v="구글 검색"/>
    <x v="0"/>
    <m/>
    <m/>
    <m/>
    <m/>
    <m/>
    <n v="842"/>
    <m/>
    <m/>
    <m/>
    <m/>
  </r>
  <r>
    <x v="32"/>
    <s v="일"/>
    <s v="카카오 플친"/>
    <x v="0"/>
    <m/>
    <m/>
    <m/>
    <m/>
    <m/>
    <n v="0"/>
    <m/>
    <m/>
    <m/>
    <m/>
  </r>
  <r>
    <x v="32"/>
    <s v="일"/>
    <s v="GDN"/>
    <x v="0"/>
    <m/>
    <m/>
    <m/>
    <m/>
    <m/>
    <n v="329251"/>
    <m/>
    <m/>
    <m/>
    <m/>
  </r>
  <r>
    <x v="33"/>
    <s v="월"/>
    <s v="페이스북"/>
    <x v="0"/>
    <m/>
    <m/>
    <m/>
    <m/>
    <m/>
    <n v="248561"/>
    <m/>
    <m/>
    <m/>
    <m/>
  </r>
  <r>
    <x v="33"/>
    <s v="월"/>
    <s v="네이버 검색"/>
    <x v="0"/>
    <m/>
    <m/>
    <m/>
    <m/>
    <m/>
    <n v="35380"/>
    <m/>
    <m/>
    <m/>
    <m/>
  </r>
  <r>
    <x v="33"/>
    <s v="월"/>
    <s v="유튜브"/>
    <x v="0"/>
    <m/>
    <m/>
    <m/>
    <m/>
    <m/>
    <n v="3379340"/>
    <m/>
    <m/>
    <m/>
    <m/>
  </r>
  <r>
    <x v="33"/>
    <s v="월"/>
    <s v="구글 검색"/>
    <x v="0"/>
    <m/>
    <m/>
    <m/>
    <m/>
    <m/>
    <n v="3952"/>
    <m/>
    <m/>
    <m/>
    <m/>
  </r>
  <r>
    <x v="33"/>
    <s v="월"/>
    <s v="GDN"/>
    <x v="0"/>
    <m/>
    <m/>
    <m/>
    <m/>
    <m/>
    <n v="509390"/>
    <m/>
    <m/>
    <m/>
    <m/>
  </r>
  <r>
    <x v="34"/>
    <s v="화"/>
    <s v="페이스북"/>
    <x v="0"/>
    <m/>
    <m/>
    <m/>
    <m/>
    <m/>
    <n v="240415"/>
    <m/>
    <m/>
    <m/>
    <m/>
  </r>
  <r>
    <x v="34"/>
    <s v="화"/>
    <s v="네이버 검색"/>
    <x v="0"/>
    <m/>
    <m/>
    <m/>
    <m/>
    <m/>
    <n v="37990"/>
    <m/>
    <m/>
    <m/>
    <m/>
  </r>
  <r>
    <x v="34"/>
    <s v="화"/>
    <s v="유튜브"/>
    <x v="0"/>
    <m/>
    <m/>
    <m/>
    <m/>
    <m/>
    <n v="3012864"/>
    <m/>
    <m/>
    <m/>
    <m/>
  </r>
  <r>
    <x v="34"/>
    <s v="화"/>
    <s v="구글 검색"/>
    <x v="0"/>
    <m/>
    <m/>
    <m/>
    <m/>
    <m/>
    <n v="11354"/>
    <m/>
    <m/>
    <m/>
    <m/>
  </r>
  <r>
    <x v="34"/>
    <s v="화"/>
    <s v="GDN"/>
    <x v="0"/>
    <m/>
    <m/>
    <m/>
    <m/>
    <m/>
    <n v="652639"/>
    <m/>
    <m/>
    <m/>
    <m/>
  </r>
  <r>
    <x v="35"/>
    <s v="수"/>
    <s v="페이스북"/>
    <x v="0"/>
    <m/>
    <m/>
    <m/>
    <m/>
    <m/>
    <n v="248918"/>
    <m/>
    <m/>
    <m/>
    <m/>
  </r>
  <r>
    <x v="35"/>
    <s v="수"/>
    <s v="네이버 검색"/>
    <x v="0"/>
    <m/>
    <m/>
    <m/>
    <m/>
    <m/>
    <n v="98829.99999999999"/>
    <m/>
    <m/>
    <m/>
    <m/>
  </r>
  <r>
    <x v="35"/>
    <s v="수"/>
    <s v="유튜브"/>
    <x v="0"/>
    <m/>
    <m/>
    <m/>
    <m/>
    <m/>
    <n v="2797171"/>
    <m/>
    <m/>
    <m/>
    <m/>
  </r>
  <r>
    <x v="35"/>
    <s v="수"/>
    <s v="구글 검색"/>
    <x v="0"/>
    <m/>
    <m/>
    <m/>
    <m/>
    <m/>
    <n v="1726"/>
    <m/>
    <m/>
    <m/>
    <m/>
  </r>
  <r>
    <x v="35"/>
    <s v="수"/>
    <s v="GDN"/>
    <x v="0"/>
    <m/>
    <m/>
    <m/>
    <m/>
    <m/>
    <n v="483827"/>
    <m/>
    <m/>
    <m/>
    <m/>
  </r>
  <r>
    <x v="36"/>
    <s v="목"/>
    <s v="페이스북"/>
    <x v="0"/>
    <m/>
    <m/>
    <m/>
    <m/>
    <m/>
    <n v="257393"/>
    <m/>
    <m/>
    <m/>
    <m/>
  </r>
  <r>
    <x v="36"/>
    <s v="목"/>
    <s v="네이버 검색"/>
    <x v="0"/>
    <m/>
    <m/>
    <m/>
    <m/>
    <m/>
    <n v="68730"/>
    <m/>
    <m/>
    <m/>
    <m/>
  </r>
  <r>
    <x v="36"/>
    <s v="목"/>
    <s v="네이버 GFA"/>
    <x v="0"/>
    <m/>
    <m/>
    <m/>
    <m/>
    <m/>
    <n v="57249.99999999999"/>
    <m/>
    <m/>
    <m/>
    <m/>
  </r>
  <r>
    <x v="36"/>
    <s v="목"/>
    <s v="유튜브"/>
    <x v="0"/>
    <m/>
    <m/>
    <m/>
    <m/>
    <m/>
    <n v="2737636"/>
    <m/>
    <m/>
    <m/>
    <m/>
  </r>
  <r>
    <x v="36"/>
    <s v="목"/>
    <s v="GDN"/>
    <x v="0"/>
    <m/>
    <m/>
    <m/>
    <m/>
    <m/>
    <n v="500262"/>
    <m/>
    <m/>
    <m/>
    <m/>
  </r>
  <r>
    <x v="37"/>
    <s v="금"/>
    <s v="페이스북"/>
    <x v="0"/>
    <m/>
    <m/>
    <m/>
    <m/>
    <m/>
    <n v="290408"/>
    <m/>
    <m/>
    <m/>
    <m/>
  </r>
  <r>
    <x v="37"/>
    <s v="금"/>
    <s v="네이버 검색"/>
    <x v="0"/>
    <m/>
    <m/>
    <m/>
    <m/>
    <m/>
    <n v="56689.99999999999"/>
    <m/>
    <m/>
    <m/>
    <m/>
  </r>
  <r>
    <x v="37"/>
    <s v="금"/>
    <s v="네이버 GFA"/>
    <x v="0"/>
    <m/>
    <m/>
    <m/>
    <m/>
    <m/>
    <n v="18706.36363636364"/>
    <m/>
    <m/>
    <m/>
    <m/>
  </r>
  <r>
    <x v="37"/>
    <s v="금"/>
    <s v="유튜브"/>
    <x v="0"/>
    <m/>
    <m/>
    <m/>
    <m/>
    <m/>
    <n v="2747045"/>
    <m/>
    <m/>
    <m/>
    <m/>
  </r>
  <r>
    <x v="37"/>
    <s v="금"/>
    <s v="GDN"/>
    <x v="0"/>
    <m/>
    <m/>
    <m/>
    <m/>
    <m/>
    <n v="444466"/>
    <m/>
    <m/>
    <m/>
    <m/>
  </r>
  <r>
    <x v="38"/>
    <s v="토"/>
    <s v="페이스북"/>
    <x v="0"/>
    <m/>
    <m/>
    <m/>
    <m/>
    <m/>
    <n v="491238"/>
    <m/>
    <m/>
    <m/>
    <m/>
  </r>
  <r>
    <x v="38"/>
    <s v="토"/>
    <s v="네이버 검색"/>
    <x v="0"/>
    <m/>
    <m/>
    <m/>
    <m/>
    <m/>
    <n v="60809.99999999999"/>
    <m/>
    <m/>
    <m/>
    <m/>
  </r>
  <r>
    <x v="38"/>
    <s v="토"/>
    <s v="유튜브"/>
    <x v="0"/>
    <m/>
    <m/>
    <m/>
    <m/>
    <m/>
    <n v="3149357"/>
    <m/>
    <m/>
    <m/>
    <m/>
  </r>
  <r>
    <x v="38"/>
    <s v="토"/>
    <s v="GDN"/>
    <x v="0"/>
    <m/>
    <m/>
    <m/>
    <m/>
    <m/>
    <n v="1252202"/>
    <m/>
    <m/>
    <m/>
    <m/>
  </r>
  <r>
    <x v="39"/>
    <s v="일"/>
    <s v="페이스북"/>
    <x v="0"/>
    <m/>
    <m/>
    <m/>
    <m/>
    <m/>
    <n v="526175"/>
    <m/>
    <m/>
    <m/>
    <m/>
  </r>
  <r>
    <x v="39"/>
    <s v="일"/>
    <s v="네이버 검색"/>
    <x v="0"/>
    <m/>
    <m/>
    <m/>
    <m/>
    <m/>
    <n v="76130"/>
    <m/>
    <m/>
    <m/>
    <m/>
  </r>
  <r>
    <x v="39"/>
    <s v="일"/>
    <s v="유튜브"/>
    <x v="0"/>
    <m/>
    <m/>
    <m/>
    <m/>
    <m/>
    <n v="2877478"/>
    <m/>
    <m/>
    <m/>
    <m/>
  </r>
  <r>
    <x v="39"/>
    <s v="일"/>
    <s v="GDN"/>
    <x v="0"/>
    <m/>
    <m/>
    <m/>
    <m/>
    <m/>
    <n v="296771"/>
    <m/>
    <m/>
    <m/>
    <m/>
  </r>
  <r>
    <x v="40"/>
    <s v="월"/>
    <s v="페이스북"/>
    <x v="0"/>
    <m/>
    <m/>
    <m/>
    <m/>
    <m/>
    <n v="390803"/>
    <m/>
    <m/>
    <m/>
    <m/>
  </r>
  <r>
    <x v="40"/>
    <s v="월"/>
    <s v="네이버 검색"/>
    <x v="0"/>
    <m/>
    <m/>
    <m/>
    <m/>
    <m/>
    <n v="68660"/>
    <m/>
    <m/>
    <m/>
    <m/>
  </r>
  <r>
    <x v="40"/>
    <s v="월"/>
    <s v="유튜브"/>
    <x v="0"/>
    <m/>
    <m/>
    <m/>
    <m/>
    <m/>
    <n v="2763168"/>
    <m/>
    <m/>
    <m/>
    <m/>
  </r>
  <r>
    <x v="40"/>
    <s v="월"/>
    <s v="GDN"/>
    <x v="0"/>
    <m/>
    <m/>
    <m/>
    <m/>
    <m/>
    <n v="254459"/>
    <m/>
    <m/>
    <m/>
    <m/>
  </r>
  <r>
    <x v="41"/>
    <s v="화"/>
    <s v="페이스북"/>
    <x v="0"/>
    <m/>
    <m/>
    <m/>
    <m/>
    <m/>
    <n v="409295"/>
    <m/>
    <m/>
    <m/>
    <m/>
  </r>
  <r>
    <x v="41"/>
    <s v="화"/>
    <s v="네이버 검색"/>
    <x v="0"/>
    <m/>
    <m/>
    <m/>
    <m/>
    <m/>
    <n v="57329.99999999999"/>
    <m/>
    <m/>
    <m/>
    <m/>
  </r>
  <r>
    <x v="41"/>
    <s v="화"/>
    <s v="네이버 GFA"/>
    <x v="0"/>
    <m/>
    <m/>
    <m/>
    <m/>
    <m/>
    <n v="9906.363636363636"/>
    <m/>
    <m/>
    <m/>
    <m/>
  </r>
  <r>
    <x v="41"/>
    <s v="화"/>
    <s v="유튜브"/>
    <x v="0"/>
    <m/>
    <m/>
    <m/>
    <m/>
    <m/>
    <n v="2968626"/>
    <m/>
    <m/>
    <m/>
    <m/>
  </r>
  <r>
    <x v="41"/>
    <s v="화"/>
    <s v="GDN"/>
    <x v="0"/>
    <m/>
    <m/>
    <m/>
    <m/>
    <m/>
    <n v="293734"/>
    <m/>
    <m/>
    <m/>
    <m/>
  </r>
  <r>
    <x v="42"/>
    <s v="수"/>
    <s v="페이스북"/>
    <x v="0"/>
    <m/>
    <m/>
    <m/>
    <m/>
    <m/>
    <n v="413896"/>
    <m/>
    <m/>
    <m/>
    <m/>
  </r>
  <r>
    <x v="42"/>
    <s v="수"/>
    <s v="네이버 검색"/>
    <x v="0"/>
    <m/>
    <m/>
    <m/>
    <m/>
    <m/>
    <n v="48069.99999999999"/>
    <m/>
    <m/>
    <m/>
    <m/>
  </r>
  <r>
    <x v="42"/>
    <s v="수"/>
    <s v="네이버 GFA"/>
    <x v="0"/>
    <m/>
    <m/>
    <m/>
    <m/>
    <m/>
    <n v="76145.45454545454"/>
    <m/>
    <m/>
    <m/>
    <m/>
  </r>
  <r>
    <x v="42"/>
    <s v="수"/>
    <s v="유튜브"/>
    <x v="0"/>
    <m/>
    <m/>
    <m/>
    <m/>
    <m/>
    <n v="2393493"/>
    <m/>
    <m/>
    <m/>
    <m/>
  </r>
  <r>
    <x v="42"/>
    <s v="수"/>
    <s v="GDN"/>
    <x v="0"/>
    <m/>
    <m/>
    <m/>
    <m/>
    <m/>
    <n v="232121"/>
    <m/>
    <m/>
    <m/>
    <m/>
  </r>
  <r>
    <x v="43"/>
    <s v="목"/>
    <s v="페이스북"/>
    <x v="0"/>
    <m/>
    <m/>
    <m/>
    <m/>
    <m/>
    <n v="427048"/>
    <m/>
    <m/>
    <m/>
    <m/>
  </r>
  <r>
    <x v="43"/>
    <s v="목"/>
    <s v="네이버 검색"/>
    <x v="0"/>
    <m/>
    <m/>
    <m/>
    <m/>
    <m/>
    <n v="50119.99999999999"/>
    <m/>
    <m/>
    <m/>
    <m/>
  </r>
  <r>
    <x v="43"/>
    <s v="목"/>
    <s v="네이버 GFA"/>
    <x v="0"/>
    <m/>
    <m/>
    <m/>
    <m/>
    <m/>
    <n v="64386.36363636363"/>
    <m/>
    <m/>
    <m/>
    <m/>
  </r>
  <r>
    <x v="43"/>
    <s v="목"/>
    <s v="유튜브"/>
    <x v="0"/>
    <m/>
    <m/>
    <m/>
    <m/>
    <m/>
    <n v="2374843"/>
    <m/>
    <m/>
    <m/>
    <m/>
  </r>
  <r>
    <x v="43"/>
    <s v="목"/>
    <s v="GDN"/>
    <x v="0"/>
    <m/>
    <m/>
    <m/>
    <m/>
    <m/>
    <n v="144717"/>
    <m/>
    <m/>
    <m/>
    <m/>
  </r>
  <r>
    <x v="44"/>
    <s v="금"/>
    <s v="페이스북"/>
    <x v="0"/>
    <m/>
    <m/>
    <m/>
    <m/>
    <m/>
    <n v="446468"/>
    <m/>
    <m/>
    <m/>
    <m/>
  </r>
  <r>
    <x v="44"/>
    <s v="금"/>
    <s v="네이버 검색"/>
    <x v="0"/>
    <m/>
    <m/>
    <m/>
    <m/>
    <m/>
    <n v="73550"/>
    <m/>
    <m/>
    <m/>
    <m/>
  </r>
  <r>
    <x v="44"/>
    <s v="금"/>
    <s v="네이버 GFA"/>
    <x v="0"/>
    <m/>
    <m/>
    <m/>
    <m/>
    <m/>
    <n v="90703.63636363635"/>
    <m/>
    <m/>
    <m/>
    <m/>
  </r>
  <r>
    <x v="44"/>
    <s v="금"/>
    <s v="유튜브"/>
    <x v="0"/>
    <m/>
    <m/>
    <m/>
    <m/>
    <m/>
    <n v="3037285"/>
    <m/>
    <m/>
    <m/>
    <m/>
  </r>
  <r>
    <x v="44"/>
    <s v="금"/>
    <s v="GDN"/>
    <x v="0"/>
    <m/>
    <m/>
    <m/>
    <m/>
    <m/>
    <n v="53138"/>
    <m/>
    <m/>
    <m/>
    <m/>
  </r>
  <r>
    <x v="45"/>
    <s v="토"/>
    <s v="페이스북"/>
    <x v="0"/>
    <m/>
    <m/>
    <m/>
    <m/>
    <m/>
    <n v="454645"/>
    <m/>
    <m/>
    <m/>
    <m/>
  </r>
  <r>
    <x v="45"/>
    <s v="토"/>
    <s v="네이버 검색"/>
    <x v="0"/>
    <m/>
    <m/>
    <m/>
    <m/>
    <m/>
    <n v="69460"/>
    <m/>
    <m/>
    <m/>
    <m/>
  </r>
  <r>
    <x v="45"/>
    <s v="토"/>
    <s v="네이버 GFA"/>
    <x v="0"/>
    <m/>
    <m/>
    <m/>
    <m/>
    <m/>
    <n v="68774.54545454546"/>
    <m/>
    <m/>
    <m/>
    <m/>
  </r>
  <r>
    <x v="45"/>
    <s v="토"/>
    <s v="유튜브"/>
    <x v="0"/>
    <m/>
    <m/>
    <m/>
    <m/>
    <m/>
    <n v="3041479"/>
    <m/>
    <m/>
    <m/>
    <m/>
  </r>
  <r>
    <x v="45"/>
    <s v="토"/>
    <s v="GDN"/>
    <x v="0"/>
    <m/>
    <m/>
    <m/>
    <m/>
    <m/>
    <n v="82265"/>
    <m/>
    <m/>
    <m/>
    <m/>
  </r>
  <r>
    <x v="46"/>
    <s v="일"/>
    <s v="페이스북"/>
    <x v="0"/>
    <m/>
    <m/>
    <m/>
    <m/>
    <m/>
    <n v="449345"/>
    <m/>
    <m/>
    <m/>
    <m/>
  </r>
  <r>
    <x v="46"/>
    <s v="일"/>
    <s v="네이버 검색"/>
    <x v="0"/>
    <m/>
    <m/>
    <m/>
    <m/>
    <m/>
    <n v="85390"/>
    <m/>
    <m/>
    <m/>
    <m/>
  </r>
  <r>
    <x v="46"/>
    <s v="일"/>
    <s v="네이버 GFA"/>
    <x v="0"/>
    <m/>
    <m/>
    <m/>
    <m/>
    <m/>
    <n v="9196.363636363636"/>
    <m/>
    <m/>
    <m/>
    <m/>
  </r>
  <r>
    <x v="46"/>
    <s v="일"/>
    <s v="유튜브"/>
    <x v="0"/>
    <m/>
    <m/>
    <m/>
    <m/>
    <m/>
    <n v="3203522"/>
    <m/>
    <m/>
    <m/>
    <m/>
  </r>
  <r>
    <x v="46"/>
    <s v="일"/>
    <s v="GDN"/>
    <x v="0"/>
    <m/>
    <m/>
    <m/>
    <m/>
    <m/>
    <n v="173970"/>
    <m/>
    <m/>
    <m/>
    <m/>
  </r>
  <r>
    <x v="47"/>
    <m/>
    <m/>
    <x v="0"/>
    <m/>
    <m/>
    <m/>
    <m/>
    <m/>
    <m/>
    <m/>
    <m/>
    <m/>
    <m/>
  </r>
  <r>
    <x v="47"/>
    <m/>
    <m/>
    <x v="0"/>
    <m/>
    <m/>
    <m/>
    <m/>
    <m/>
    <m/>
    <m/>
    <m/>
    <m/>
    <m/>
  </r>
  <r>
    <x v="47"/>
    <m/>
    <m/>
    <x v="0"/>
    <m/>
    <m/>
    <m/>
    <m/>
    <m/>
    <m/>
    <m/>
    <m/>
    <m/>
    <m/>
  </r>
  <r>
    <x v="47"/>
    <m/>
    <m/>
    <x v="0"/>
    <m/>
    <m/>
    <m/>
    <m/>
    <m/>
    <m/>
    <m/>
    <m/>
    <m/>
    <m/>
  </r>
  <r>
    <x v="47"/>
    <m/>
    <m/>
    <x v="0"/>
    <m/>
    <m/>
    <m/>
    <m/>
    <m/>
    <m/>
    <m/>
    <m/>
    <m/>
    <m/>
  </r>
  <r>
    <x v="47"/>
    <m/>
    <m/>
    <x v="0"/>
    <m/>
    <m/>
    <m/>
    <m/>
    <m/>
    <m/>
    <m/>
    <m/>
    <m/>
    <m/>
  </r>
  <r>
    <x v="48"/>
    <s v="월"/>
    <m/>
    <x v="1"/>
    <s v="라베나 CS"/>
    <m/>
    <n v="53"/>
    <s v="리바이탈 샴푸"/>
    <n v="201109"/>
    <m/>
    <n v="0"/>
    <n v="0"/>
    <n v="160060"/>
    <n v="0"/>
  </r>
  <r>
    <x v="48"/>
    <s v="월"/>
    <m/>
    <x v="1"/>
    <s v="카페24"/>
    <m/>
    <n v="2"/>
    <s v="리바이탈 샴푸"/>
    <n v="201109"/>
    <m/>
    <n v="53800"/>
    <n v="50652.7"/>
    <n v="6040"/>
    <n v="48909.0909090909"/>
  </r>
  <r>
    <x v="49"/>
    <s v="금"/>
    <m/>
    <x v="1"/>
    <s v="카페24"/>
    <m/>
    <n v="1"/>
    <s v="리바이탈 샴푸"/>
    <n v="201109"/>
    <m/>
    <n v="26900"/>
    <n v="25326.35"/>
    <n v="3020"/>
    <n v="24454.54545454545"/>
  </r>
  <r>
    <x v="50"/>
    <s v="토"/>
    <m/>
    <x v="1"/>
    <s v="카페24"/>
    <m/>
    <n v="1"/>
    <s v="리바이탈 샴푸"/>
    <n v="201109"/>
    <m/>
    <n v="26900"/>
    <n v="25326.35"/>
    <n v="3020"/>
    <n v="24454.54545454545"/>
  </r>
  <r>
    <x v="50"/>
    <s v="토"/>
    <m/>
    <x v="1"/>
    <s v="카페24"/>
    <m/>
    <n v="2"/>
    <s v="리바이탈 샴푸 2set"/>
    <n v="201109"/>
    <m/>
    <n v="102220"/>
    <n v="96240.13"/>
    <n v="12080"/>
    <n v="92927.27272727272"/>
  </r>
  <r>
    <x v="50"/>
    <s v="토"/>
    <m/>
    <x v="1"/>
    <s v="카페24"/>
    <m/>
    <n v="1"/>
    <s v="리바이탈 샴푸 3set"/>
    <n v="201109"/>
    <m/>
    <n v="72630"/>
    <n v="68381.145"/>
    <n v="9060"/>
    <n v="66027.27272727272"/>
  </r>
  <r>
    <x v="51"/>
    <s v="일"/>
    <m/>
    <x v="1"/>
    <s v="카페24"/>
    <m/>
    <n v="3"/>
    <s v="리바이탈 샴푸"/>
    <n v="201109"/>
    <m/>
    <n v="80700"/>
    <n v="75979.05"/>
    <n v="9060"/>
    <n v="73363.63636363635"/>
  </r>
  <r>
    <x v="51"/>
    <s v="일"/>
    <m/>
    <x v="1"/>
    <s v="카페24"/>
    <m/>
    <n v="2"/>
    <s v="리바이탈 샴푸 3set"/>
    <n v="201109"/>
    <m/>
    <n v="145260"/>
    <n v="136762.29"/>
    <n v="18120"/>
    <n v="132054.5454545454"/>
  </r>
  <r>
    <x v="52"/>
    <s v="월"/>
    <m/>
    <x v="1"/>
    <s v="카페24"/>
    <m/>
    <n v="2"/>
    <s v="리바이탈 샴푸"/>
    <n v="201109"/>
    <m/>
    <n v="53800"/>
    <n v="50652.7"/>
    <n v="6040"/>
    <n v="48909.0909090909"/>
  </r>
  <r>
    <x v="52"/>
    <s v="월"/>
    <m/>
    <x v="1"/>
    <s v="카페24"/>
    <m/>
    <n v="1"/>
    <s v="리바이탈 샴푸 3set"/>
    <n v="201109"/>
    <m/>
    <n v="72630"/>
    <n v="68381.145"/>
    <n v="9060"/>
    <n v="66027.27272727272"/>
  </r>
  <r>
    <x v="53"/>
    <s v="화"/>
    <m/>
    <x v="1"/>
    <s v="카페24"/>
    <m/>
    <n v="3"/>
    <s v="리바이탈 샴푸"/>
    <n v="201109"/>
    <m/>
    <n v="80700"/>
    <n v="75979.05"/>
    <n v="9060"/>
    <n v="73363.63636363635"/>
  </r>
  <r>
    <x v="53"/>
    <s v="화"/>
    <m/>
    <x v="1"/>
    <s v="카페24"/>
    <m/>
    <n v="1"/>
    <s v="리바이탈 샴푸 2set"/>
    <n v="201109"/>
    <m/>
    <n v="51110"/>
    <n v="48120.065"/>
    <n v="6040"/>
    <n v="46463.63636363636"/>
  </r>
  <r>
    <x v="53"/>
    <s v="화"/>
    <m/>
    <x v="1"/>
    <s v="카페24"/>
    <m/>
    <n v="1"/>
    <s v="리바이탈 샴푸 3set"/>
    <n v="201109"/>
    <m/>
    <n v="72630"/>
    <n v="68381.145"/>
    <n v="9060"/>
    <n v="66027.27272727272"/>
  </r>
  <r>
    <x v="54"/>
    <s v="수"/>
    <m/>
    <x v="1"/>
    <s v="카페24"/>
    <m/>
    <n v="3"/>
    <s v="리바이탈 샴푸"/>
    <n v="201109"/>
    <m/>
    <n v="80700"/>
    <n v="75979.05"/>
    <n v="9060"/>
    <n v="73363.63636363635"/>
  </r>
  <r>
    <x v="54"/>
    <s v="수"/>
    <m/>
    <x v="1"/>
    <s v="카페24"/>
    <m/>
    <n v="3"/>
    <s v="리바이탈 샴푸 2set"/>
    <n v="201109"/>
    <m/>
    <n v="153330"/>
    <n v="144360.195"/>
    <n v="18120"/>
    <n v="139390.9090909091"/>
  </r>
  <r>
    <x v="54"/>
    <s v="수"/>
    <m/>
    <x v="1"/>
    <s v="카페24"/>
    <m/>
    <n v="4"/>
    <s v="리바이탈 샴푸 3set"/>
    <n v="201109"/>
    <m/>
    <n v="290520"/>
    <n v="273524.58"/>
    <n v="36240"/>
    <n v="264109.0909090909"/>
  </r>
  <r>
    <x v="55"/>
    <s v="목"/>
    <m/>
    <x v="1"/>
    <s v="카페24"/>
    <m/>
    <n v="4"/>
    <s v="리바이탈 샴푸"/>
    <n v="201109"/>
    <m/>
    <n v="107600"/>
    <n v="101305.4"/>
    <n v="12080"/>
    <n v="97818.18181818181"/>
  </r>
  <r>
    <x v="55"/>
    <s v="목"/>
    <m/>
    <x v="1"/>
    <s v="카페24"/>
    <m/>
    <n v="4"/>
    <s v="리바이탈 샴푸 2set"/>
    <n v="201109"/>
    <m/>
    <n v="204440"/>
    <n v="192480.26"/>
    <n v="24160"/>
    <n v="185854.5454545454"/>
  </r>
  <r>
    <x v="56"/>
    <s v="금"/>
    <m/>
    <x v="1"/>
    <s v="라베나 CS"/>
    <m/>
    <n v="1"/>
    <s v="리바이탈 샴푸"/>
    <n v="201109"/>
    <m/>
    <n v="0"/>
    <n v="0"/>
    <n v="3020"/>
    <n v="0"/>
  </r>
  <r>
    <x v="56"/>
    <s v="금"/>
    <m/>
    <x v="1"/>
    <s v="카페24"/>
    <m/>
    <n v="8"/>
    <s v="리바이탈 샴푸"/>
    <n v="201109"/>
    <m/>
    <n v="215200"/>
    <n v="202610.8"/>
    <n v="24160"/>
    <n v="195636.3636363636"/>
  </r>
  <r>
    <x v="56"/>
    <s v="금"/>
    <m/>
    <x v="1"/>
    <s v="카페24"/>
    <m/>
    <n v="4"/>
    <s v="리바이탈 샴푸 2set"/>
    <n v="201109"/>
    <m/>
    <n v="204440"/>
    <n v="192480.26"/>
    <n v="24160"/>
    <n v="185854.5454545454"/>
  </r>
  <r>
    <x v="56"/>
    <s v="금"/>
    <m/>
    <x v="1"/>
    <s v="카페24"/>
    <m/>
    <n v="2"/>
    <s v="리바이탈 샴푸 3set"/>
    <n v="201109"/>
    <m/>
    <n v="145260"/>
    <n v="136762.29"/>
    <n v="18120"/>
    <n v="132054.5454545454"/>
  </r>
  <r>
    <x v="57"/>
    <s v="토"/>
    <m/>
    <x v="1"/>
    <s v="카페24"/>
    <m/>
    <n v="30"/>
    <s v="리바이탈 샴푸"/>
    <n v="201109"/>
    <m/>
    <n v="807000"/>
    <n v="759790.5"/>
    <n v="90600"/>
    <n v="733636.3636363635"/>
  </r>
  <r>
    <x v="57"/>
    <s v="토"/>
    <m/>
    <x v="1"/>
    <s v="카페24"/>
    <m/>
    <n v="13"/>
    <s v="리바이탈 샴푸 2set"/>
    <n v="201109"/>
    <m/>
    <n v="664430"/>
    <n v="625560.845"/>
    <n v="78520"/>
    <n v="604027.2727272727"/>
  </r>
  <r>
    <x v="57"/>
    <s v="토"/>
    <m/>
    <x v="1"/>
    <s v="카페24"/>
    <m/>
    <n v="5"/>
    <s v="리바이탈 샴푸 3set"/>
    <n v="201109"/>
    <m/>
    <n v="363150"/>
    <n v="341905.725"/>
    <n v="45300"/>
    <n v="330136.3636363636"/>
  </r>
  <r>
    <x v="58"/>
    <s v="일"/>
    <m/>
    <x v="1"/>
    <s v="카페24"/>
    <m/>
    <n v="30"/>
    <s v="리바이탈 샴푸"/>
    <n v="201109"/>
    <m/>
    <n v="807000"/>
    <n v="759790.5"/>
    <n v="90600"/>
    <n v="733636.3636363635"/>
  </r>
  <r>
    <x v="58"/>
    <s v="일"/>
    <m/>
    <x v="1"/>
    <s v="카페24"/>
    <m/>
    <n v="9"/>
    <s v="리바이탈 샴푸 2set"/>
    <n v="201109"/>
    <m/>
    <n v="459990"/>
    <n v="433080.585"/>
    <n v="54360"/>
    <n v="418172.7272727272"/>
  </r>
  <r>
    <x v="58"/>
    <s v="일"/>
    <m/>
    <x v="1"/>
    <s v="카페24"/>
    <m/>
    <n v="8"/>
    <s v="리바이탈 샴푸 3set"/>
    <n v="201109"/>
    <m/>
    <n v="581040"/>
    <n v="547049.16"/>
    <n v="72480"/>
    <n v="528218.1818181818"/>
  </r>
  <r>
    <x v="59"/>
    <s v="월"/>
    <m/>
    <x v="1"/>
    <s v="카페24"/>
    <m/>
    <n v="26"/>
    <s v="리바이탈 샴푸"/>
    <n v="201109"/>
    <m/>
    <n v="699400"/>
    <n v="658485.1"/>
    <n v="78520"/>
    <n v="635818.1818181818"/>
  </r>
  <r>
    <x v="59"/>
    <s v="월"/>
    <m/>
    <x v="1"/>
    <s v="카페24"/>
    <m/>
    <n v="10"/>
    <s v="리바이탈 샴푸 2set"/>
    <n v="201109"/>
    <m/>
    <n v="511100"/>
    <n v="481200.65"/>
    <n v="60400"/>
    <n v="464636.3636363636"/>
  </r>
  <r>
    <x v="59"/>
    <s v="월"/>
    <m/>
    <x v="1"/>
    <s v="카페24"/>
    <m/>
    <n v="6"/>
    <s v="리바이탈 샴푸 3set"/>
    <n v="201109"/>
    <m/>
    <n v="435780"/>
    <n v="410286.87"/>
    <n v="54360"/>
    <n v="396163.6363636364"/>
  </r>
  <r>
    <x v="60"/>
    <s v="화"/>
    <m/>
    <x v="1"/>
    <s v="카페24"/>
    <m/>
    <n v="26"/>
    <s v="리바이탈 샴푸"/>
    <n v="201109"/>
    <m/>
    <n v="699400"/>
    <n v="658485.1"/>
    <n v="78520"/>
    <n v="635818.1818181818"/>
  </r>
  <r>
    <x v="60"/>
    <s v="화"/>
    <m/>
    <x v="1"/>
    <s v="카페24"/>
    <m/>
    <n v="14"/>
    <s v="리바이탈 샴푸 2set"/>
    <n v="201109"/>
    <m/>
    <n v="715540"/>
    <n v="673680.91"/>
    <n v="84560"/>
    <n v="650490.9090909091"/>
  </r>
  <r>
    <x v="60"/>
    <s v="화"/>
    <m/>
    <x v="1"/>
    <s v="카페24"/>
    <m/>
    <n v="7"/>
    <s v="리바이탈 샴푸 3set"/>
    <n v="201109"/>
    <m/>
    <n v="508410"/>
    <n v="478668.015"/>
    <n v="63420"/>
    <n v="462190.9090909091"/>
  </r>
  <r>
    <x v="61"/>
    <s v="수"/>
    <m/>
    <x v="1"/>
    <s v="카페24"/>
    <m/>
    <n v="19"/>
    <s v="리바이탈 샴푸"/>
    <n v="201109"/>
    <m/>
    <n v="511100"/>
    <n v="481200.65"/>
    <n v="57380"/>
    <n v="464636.3636363636"/>
  </r>
  <r>
    <x v="61"/>
    <s v="수"/>
    <m/>
    <x v="1"/>
    <s v="카페24"/>
    <m/>
    <n v="11"/>
    <s v="리바이탈 샴푸 2set"/>
    <n v="201109"/>
    <m/>
    <n v="562210"/>
    <n v="529320.715"/>
    <n v="66440"/>
    <n v="511099.9999999999"/>
  </r>
  <r>
    <x v="61"/>
    <s v="수"/>
    <m/>
    <x v="1"/>
    <s v="카페24"/>
    <m/>
    <n v="3"/>
    <s v="리바이탈 샴푸 3set"/>
    <n v="201109"/>
    <m/>
    <n v="217890"/>
    <n v="205143.435"/>
    <n v="27180"/>
    <n v="198081.8181818182"/>
  </r>
  <r>
    <x v="62"/>
    <s v="목"/>
    <m/>
    <x v="1"/>
    <s v="카페24"/>
    <m/>
    <n v="14"/>
    <s v="리바이탈 샴푸"/>
    <n v="201109"/>
    <m/>
    <n v="376600"/>
    <n v="354568.9"/>
    <n v="42280"/>
    <n v="342363.6363636364"/>
  </r>
  <r>
    <x v="62"/>
    <s v="목"/>
    <m/>
    <x v="1"/>
    <s v="카페24"/>
    <m/>
    <n v="10"/>
    <s v="리바이탈 샴푸 2set"/>
    <n v="201109"/>
    <m/>
    <n v="511100"/>
    <n v="481200.65"/>
    <n v="60400"/>
    <n v="464636.3636363636"/>
  </r>
  <r>
    <x v="62"/>
    <s v="목"/>
    <m/>
    <x v="1"/>
    <s v="카페24"/>
    <m/>
    <n v="5"/>
    <s v="리바이탈 샴푸 3set"/>
    <n v="201109"/>
    <m/>
    <n v="363150"/>
    <n v="341905.725"/>
    <n v="45300"/>
    <n v="330136.3636363636"/>
  </r>
  <r>
    <x v="63"/>
    <s v="금"/>
    <m/>
    <x v="1"/>
    <s v="카페24"/>
    <m/>
    <n v="12"/>
    <s v="리바이탈 샴푸"/>
    <n v="201109"/>
    <m/>
    <n v="322800"/>
    <n v="303916.2"/>
    <n v="36240"/>
    <n v="293454.5454545454"/>
  </r>
  <r>
    <x v="63"/>
    <s v="금"/>
    <m/>
    <x v="1"/>
    <s v="카페24"/>
    <m/>
    <n v="8"/>
    <s v="리바이탈 샴푸 2set"/>
    <n v="201109"/>
    <m/>
    <n v="408880"/>
    <n v="384960.52"/>
    <n v="48320"/>
    <n v="371709.0909090909"/>
  </r>
  <r>
    <x v="63"/>
    <s v="금"/>
    <m/>
    <x v="1"/>
    <s v="카페24"/>
    <m/>
    <n v="4"/>
    <s v="리바이탈 샴푸 3set"/>
    <n v="201109"/>
    <m/>
    <n v="290520"/>
    <n v="273524.58"/>
    <n v="36240"/>
    <n v="264109.0909090909"/>
  </r>
  <r>
    <x v="64"/>
    <s v="토"/>
    <m/>
    <x v="1"/>
    <s v="카페24"/>
    <m/>
    <n v="17"/>
    <s v="리바이탈 샴푸"/>
    <n v="201109"/>
    <m/>
    <n v="457300"/>
    <n v="430547.95"/>
    <n v="51340"/>
    <n v="415727.2727272727"/>
  </r>
  <r>
    <x v="64"/>
    <s v="토"/>
    <m/>
    <x v="1"/>
    <s v="카페24"/>
    <m/>
    <n v="7"/>
    <s v="리바이탈 샴푸 2set"/>
    <n v="201109"/>
    <m/>
    <n v="357770"/>
    <n v="336840.455"/>
    <n v="42280"/>
    <n v="325245.4545454545"/>
  </r>
  <r>
    <x v="64"/>
    <s v="토"/>
    <m/>
    <x v="1"/>
    <s v="카페24"/>
    <m/>
    <n v="2"/>
    <s v="리바이탈 샴푸 3set"/>
    <n v="201109"/>
    <m/>
    <n v="145260"/>
    <n v="136762.29"/>
    <n v="18120"/>
    <n v="132054.5454545454"/>
  </r>
  <r>
    <x v="65"/>
    <s v="일"/>
    <m/>
    <x v="1"/>
    <s v="카페24"/>
    <m/>
    <n v="21"/>
    <s v="리바이탈 샴푸"/>
    <n v="201109"/>
    <m/>
    <n v="564900"/>
    <n v="531853.35"/>
    <n v="63420"/>
    <n v="513545.4545454545"/>
  </r>
  <r>
    <x v="65"/>
    <s v="일"/>
    <m/>
    <x v="1"/>
    <s v="카페24"/>
    <m/>
    <n v="19"/>
    <s v="리바이탈 샴푸 2set"/>
    <n v="201109"/>
    <m/>
    <n v="971090"/>
    <n v="914281.235"/>
    <n v="114760"/>
    <n v="882809.0909090908"/>
  </r>
  <r>
    <x v="65"/>
    <s v="일"/>
    <m/>
    <x v="1"/>
    <s v="카페24"/>
    <m/>
    <n v="5"/>
    <s v="리바이탈 샴푸 3set"/>
    <n v="201109"/>
    <m/>
    <n v="363150"/>
    <n v="341905.725"/>
    <n v="45300"/>
    <n v="330136.3636363636"/>
  </r>
  <r>
    <x v="66"/>
    <s v="월"/>
    <m/>
    <x v="1"/>
    <s v="카페24"/>
    <m/>
    <n v="18"/>
    <s v="리바이탈 샴푸"/>
    <n v="201109"/>
    <m/>
    <n v="484200"/>
    <n v="455874.3"/>
    <n v="54360"/>
    <n v="440181.8181818181"/>
  </r>
  <r>
    <x v="66"/>
    <s v="월"/>
    <m/>
    <x v="1"/>
    <s v="카페24"/>
    <m/>
    <n v="15"/>
    <s v="리바이탈 샴푸 2set"/>
    <n v="201109"/>
    <m/>
    <n v="766650"/>
    <n v="721800.975"/>
    <n v="90600"/>
    <n v="696954.5454545454"/>
  </r>
  <r>
    <x v="66"/>
    <s v="월"/>
    <m/>
    <x v="1"/>
    <s v="카페24"/>
    <m/>
    <n v="11"/>
    <s v="리바이탈 샴푸 3set"/>
    <n v="201109"/>
    <m/>
    <n v="798930"/>
    <n v="752192.595"/>
    <n v="99660"/>
    <n v="726299.9999999999"/>
  </r>
  <r>
    <x v="67"/>
    <s v="화"/>
    <m/>
    <x v="1"/>
    <s v="카페24"/>
    <s v="HAIR RÉ:COVERY 15 Revital Shampoo [라베나 리커버리 15 리바이탈 샴푸]제품선택=헤어 리커버리 15 리바이탈 샴푸 - 500ml"/>
    <n v="29"/>
    <s v="리바이탈 샴푸"/>
    <n v="201210"/>
    <m/>
    <n v="780100"/>
    <n v="734464.15"/>
    <n v="87580"/>
    <n v="709181.8181818181"/>
  </r>
  <r>
    <x v="67"/>
    <s v="화"/>
    <m/>
    <x v="1"/>
    <s v="카페24"/>
    <s v="HAIR RÉ:COVERY 15 Revital Shampoo [라베나 리커버리 15 리바이탈 샴푸]제품선택=리바이탈 샴푸 2개 세트 5%추가할인"/>
    <n v="15"/>
    <s v="리바이탈 샴푸"/>
    <n v="201210"/>
    <m/>
    <n v="766650"/>
    <n v="721800.975"/>
    <n v="90600"/>
    <n v="696954.5454545454"/>
  </r>
  <r>
    <x v="67"/>
    <s v="화"/>
    <m/>
    <x v="1"/>
    <s v="카페24"/>
    <s v="HAIR RÉ:COVERY 15 Revital Shampoo [라베나 리커버리 15 리바이탈 샴푸]제품선택=리바이탈 샴푸 3개 세트 10% 추가할인"/>
    <n v="7"/>
    <s v="리바이탈 샴푸 3set"/>
    <n v="201210"/>
    <m/>
    <n v="508410"/>
    <n v="478668.015"/>
    <n v="63420"/>
    <n v="462190.9090909091"/>
  </r>
  <r>
    <x v="68"/>
    <s v="수"/>
    <m/>
    <x v="1"/>
    <s v="카페24"/>
    <s v="HAIR RÉ:COVERY 15 Revital Shampoo [라베나 리커버리 15 리바이탈 샴푸]제품선택=헤어 리커버리 15 리바이탈 샴푸 - 500ml"/>
    <n v="29"/>
    <s v="리바이탈 샴푸"/>
    <n v="201210"/>
    <m/>
    <n v="780100"/>
    <n v="734464.15"/>
    <n v="87580"/>
    <n v="709181.8181818181"/>
  </r>
  <r>
    <x v="68"/>
    <s v="수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6"/>
  </r>
  <r>
    <x v="68"/>
    <s v="수"/>
    <m/>
    <x v="1"/>
    <s v="카페24"/>
    <s v="HAIR RÉ:COVERY 15 Revital Shampoo [라베나 리커버리 15 리바이탈 샴푸]제품선택=리바이탈 샴푸 3개 세트 10% 추가할인"/>
    <n v="5"/>
    <s v="리바이탈 샴푸 3set"/>
    <n v="201210"/>
    <m/>
    <n v="363150"/>
    <n v="341905.725"/>
    <n v="45300"/>
    <n v="330136.3636363636"/>
  </r>
  <r>
    <x v="69"/>
    <s v="목"/>
    <m/>
    <x v="1"/>
    <s v="카페24"/>
    <s v="HAIR RÉ:COVERY 15 Revital Shampoo [라베나 리커버리 15 리바이탈 샴푸]제품선택=헤어 리커버리 15 리바이탈 샴푸 - 500ml"/>
    <n v="23"/>
    <s v="리바이탈 샴푸"/>
    <n v="201210"/>
    <m/>
    <n v="618700"/>
    <n v="582506.05"/>
    <n v="69460"/>
    <n v="562454.5454545454"/>
  </r>
  <r>
    <x v="69"/>
    <s v="목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6"/>
  </r>
  <r>
    <x v="69"/>
    <s v="목"/>
    <m/>
    <x v="1"/>
    <s v="카페24"/>
    <s v="HAIR RÉ:COVERY 15 Revital Shampoo [라베나 리커버리 15 리바이탈 샴푸]제품선택=리바이탈 샴푸 3개 세트 10% 추가할인"/>
    <n v="12"/>
    <s v="리바이탈 샴푸 3set"/>
    <n v="201210"/>
    <m/>
    <n v="871560"/>
    <n v="820573.74"/>
    <n v="108720"/>
    <n v="792327.2727272727"/>
  </r>
  <r>
    <x v="70"/>
    <s v="금"/>
    <m/>
    <x v="1"/>
    <s v="라베나 CS"/>
    <s v="HAIR RÉ:COVERY 15 Revital Shampoo [라베나 리커버리 15 리바이탈 샴푸]제품선택=헤어 리커버리 15 리바이탈 샴푸 - 500ml"/>
    <n v="1"/>
    <s v="리바이탈 샴푸"/>
    <n v="201210"/>
    <m/>
    <n v="0"/>
    <n v="0"/>
    <n v="3020"/>
    <n v="0"/>
  </r>
  <r>
    <x v="70"/>
    <s v="금"/>
    <m/>
    <x v="1"/>
    <s v="카페24"/>
    <s v="HAIR RÉ:COVERY 15 Revital Shampoo [라베나 리커버리 15 리바이탈 샴푸]제품선택=헤어 리커버리 15 리바이탈 샴푸 - 500ml"/>
    <n v="22"/>
    <s v="리바이탈 샴푸"/>
    <n v="201210"/>
    <m/>
    <n v="591800"/>
    <n v="557179.7"/>
    <n v="66440"/>
    <n v="538000"/>
  </r>
  <r>
    <x v="70"/>
    <s v="금"/>
    <m/>
    <x v="1"/>
    <s v="카페24"/>
    <s v="HAIR RÉ:COVERY 15 Revital Shampoo [라베나 리커버리 15 리바이탈 샴푸]제품선택=리바이탈 샴푸 2개 세트 5%추가할인"/>
    <n v="8"/>
    <s v="리바이탈 샴푸"/>
    <n v="201210"/>
    <m/>
    <n v="408880"/>
    <n v="384960.52"/>
    <n v="48320"/>
    <n v="371709.0909090909"/>
  </r>
  <r>
    <x v="70"/>
    <s v="금"/>
    <m/>
    <x v="1"/>
    <s v="카페24"/>
    <s v="HAIR RÉ:COVERY 15 Revital Shampoo [라베나 리커버리 15 리바이탈 샴푸]제품선택=리바이탈 샴푸 3개 세트 10% 추가할인"/>
    <n v="6"/>
    <s v="리바이탈 샴푸 3set"/>
    <n v="201210"/>
    <m/>
    <n v="435780"/>
    <n v="410286.87"/>
    <n v="54360"/>
    <n v="396163.6363636364"/>
  </r>
  <r>
    <x v="71"/>
    <s v="토"/>
    <m/>
    <x v="1"/>
    <s v="라베나 CS"/>
    <s v="HAIR RÉ:COVERY 15 Revital Shampoo [라베나 리커버리 15 리바이탈 샴푸]제품선택=리바이탈 샴푸 2개 세트 5%추가할인"/>
    <n v="1"/>
    <s v="리바이탈 샴푸"/>
    <n v="201210"/>
    <m/>
    <n v="0"/>
    <n v="0"/>
    <n v="6040"/>
    <n v="0"/>
  </r>
  <r>
    <x v="71"/>
    <s v="토"/>
    <m/>
    <x v="1"/>
    <s v="카페24"/>
    <s v="HAIR RÉ:COVERY 15 Revital Shampoo [라베나 리커버리 15 리바이탈 샴푸]제품선택=헤어 리커버리 15 리바이탈 샴푸 - 500ml"/>
    <n v="25"/>
    <s v="리바이탈 샴푸"/>
    <n v="201210"/>
    <m/>
    <n v="672500"/>
    <n v="633158.75"/>
    <n v="75500"/>
    <n v="611363.6363636364"/>
  </r>
  <r>
    <x v="71"/>
    <s v="토"/>
    <m/>
    <x v="1"/>
    <s v="카페24"/>
    <s v="HAIR RÉ:COVERY 15 Revital Shampoo [라베나 리커버리 15 리바이탈 샴푸]제품선택=리바이탈 샴푸 2개 세트 5%추가할인"/>
    <n v="17"/>
    <s v="리바이탈 샴푸"/>
    <n v="201210"/>
    <m/>
    <n v="868870"/>
    <n v="818041.105"/>
    <n v="102680"/>
    <n v="789881.8181818181"/>
  </r>
  <r>
    <x v="71"/>
    <s v="토"/>
    <m/>
    <x v="1"/>
    <s v="카페24"/>
    <s v="HAIR RÉ:COVERY 15 Revital Shampoo [라베나 리커버리 15 리바이탈 샴푸]제품선택=리바이탈 샴푸 3개 세트 10% 추가할인"/>
    <n v="14"/>
    <s v="리바이탈 샴푸 3set"/>
    <n v="201210"/>
    <m/>
    <n v="1016820"/>
    <n v="957336.03"/>
    <n v="126840"/>
    <n v="924381.8181818181"/>
  </r>
  <r>
    <x v="72"/>
    <s v="일"/>
    <m/>
    <x v="1"/>
    <s v="카페24"/>
    <s v="HAIR RÉ:COVERY 15 Revital Shampoo [라베나 리커버리 15 리바이탈 샴푸]제품선택=헤어 리커버리 15 리바이탈 샴푸 - 500ml"/>
    <n v="33"/>
    <s v="리바이탈 샴푸"/>
    <n v="201210"/>
    <m/>
    <n v="887700"/>
    <n v="835769.55"/>
    <n v="99660"/>
    <n v="806999.9999999999"/>
  </r>
  <r>
    <x v="72"/>
    <s v="일"/>
    <m/>
    <x v="1"/>
    <s v="카페24"/>
    <s v="HAIR RÉ:COVERY 15 Revital Shampoo [라베나 리커버리 15 리바이탈 샴푸]제품선택=리바이탈 샴푸 2개 세트 5%추가할인"/>
    <n v="14"/>
    <s v="리바이탈 샴푸"/>
    <n v="201210"/>
    <m/>
    <n v="715540"/>
    <n v="673680.91"/>
    <n v="84560"/>
    <n v="650490.9090909091"/>
  </r>
  <r>
    <x v="72"/>
    <s v="일"/>
    <m/>
    <x v="1"/>
    <s v="카페24"/>
    <s v="HAIR RÉ:COVERY 15 Revital Shampoo [라베나 리커버리 15 리바이탈 샴푸]제품선택=리바이탈 샴푸 3개 세트 10% 추가할인"/>
    <n v="10"/>
    <s v="리바이탈 샴푸 3set"/>
    <n v="201210"/>
    <m/>
    <n v="726300"/>
    <n v="683811.45"/>
    <n v="90600"/>
    <n v="660272.7272727272"/>
  </r>
  <r>
    <x v="73"/>
    <s v="월"/>
    <m/>
    <x v="1"/>
    <s v="라베나 CS"/>
    <s v="HAIR RÉ:COVERY 15 Revital Shampoo [라베나 리커버리 15 리바이탈 샴푸]제품선택=헤어 리커버리 15 리바이탈 샴푸 - 500ml"/>
    <n v="1"/>
    <s v="리바이탈 샴푸"/>
    <n v="201210"/>
    <m/>
    <n v="0"/>
    <n v="0"/>
    <n v="3020"/>
    <n v="0"/>
  </r>
  <r>
    <x v="73"/>
    <s v="월"/>
    <m/>
    <x v="2"/>
    <s v="라베나 CS"/>
    <s v="헤어 리커버리 15 헤어팩 트리트먼트"/>
    <n v="90"/>
    <s v="트리트먼트"/>
    <n v="201210"/>
    <m/>
    <n v="0"/>
    <n v="0"/>
    <n v="143730"/>
    <n v="0"/>
  </r>
  <r>
    <x v="73"/>
    <s v="월"/>
    <m/>
    <x v="1"/>
    <s v="카페24"/>
    <s v="HAIR RÉ:COVERY 15 Revital Shampoo [라베나 리커버리 15 리바이탈 샴푸]제품선택=헤어 리커버리 15 리바이탈 샴푸 - 500ml"/>
    <n v="30"/>
    <s v="리바이탈 샴푸"/>
    <n v="201210"/>
    <m/>
    <n v="807000"/>
    <n v="759790.5"/>
    <n v="90600"/>
    <n v="733636.3636363635"/>
  </r>
  <r>
    <x v="73"/>
    <s v="월"/>
    <m/>
    <x v="1"/>
    <s v="카페24"/>
    <s v="HAIR RÉ:COVERY 15 Revital Shampoo [라베나 리커버리 15 리바이탈 샴푸]제품선택=리바이탈 샴푸 2개 세트 5%추가할인"/>
    <n v="9"/>
    <s v="리바이탈 샴푸"/>
    <n v="201210"/>
    <m/>
    <n v="459990"/>
    <n v="433080.585"/>
    <n v="54360"/>
    <n v="418172.7272727272"/>
  </r>
  <r>
    <x v="73"/>
    <s v="월"/>
    <m/>
    <x v="1"/>
    <s v="카페24"/>
    <s v="HAIR RÉ:COVERY 15 Revital Shampoo [라베나 리커버리 15 리바이탈 샴푸]제품선택=리바이탈 샴푸 3개 세트 10% 추가할인"/>
    <n v="5"/>
    <s v="리바이탈 샴푸 3set"/>
    <n v="201210"/>
    <m/>
    <n v="363150"/>
    <n v="341905.725"/>
    <n v="45300"/>
    <n v="330136.3636363636"/>
  </r>
  <r>
    <x v="74"/>
    <s v="화"/>
    <m/>
    <x v="2"/>
    <s v="카페24"/>
    <s v="(플친전용)HAIR RÉ:COVERY 15 Hairpack Treatment [헤어 리커버리 15 헤어팩 트리트먼트]제품선택=헤어 리커버리 15 헤어팩 트리트먼트"/>
    <n v="5"/>
    <s v="트리트먼트"/>
    <n v="201210"/>
    <m/>
    <n v="110550"/>
    <n v="104082.825"/>
    <n v="7985"/>
    <n v="100500"/>
  </r>
  <r>
    <x v="74"/>
    <s v="화"/>
    <m/>
    <x v="2"/>
    <s v="카페24"/>
    <s v="(플친전용)HAIR RÉ:COVERY 15 Hairpack Treatment [헤어 리커버리 15 헤어팩 트리트먼트]제품선택=헤어팩 트리트먼트 2개 세트"/>
    <n v="3"/>
    <s v="트리트먼트 2set"/>
    <n v="201210"/>
    <m/>
    <n v="132660"/>
    <n v="124899.39"/>
    <n v="9582"/>
    <n v="120600"/>
  </r>
  <r>
    <x v="74"/>
    <s v="화"/>
    <m/>
    <x v="2"/>
    <s v="카페24"/>
    <s v="(플친전용)HAIR RÉ:COVERY 15 Hairpack Treatment [헤어 리커버리 15 헤어팩 트리트먼트]제품선택=헤어팩 트리트먼트 3개 세트"/>
    <n v="1"/>
    <s v="트리트먼트 3set"/>
    <n v="201210"/>
    <m/>
    <n v="66330"/>
    <n v="62449.695"/>
    <n v="4791"/>
    <n v="60299.99999999999"/>
  </r>
  <r>
    <x v="74"/>
    <s v="화"/>
    <m/>
    <x v="2"/>
    <s v="카페24"/>
    <s v="(플친전용)HAIR RÉ:COVERY 15 Hairpack Treatment [헤어 리커버리 15 헤어팩 트리트먼트]제품선택=헤어팩 트리트먼트 1개 + 뉴트리셔스 밤 1개 세트"/>
    <n v="3"/>
    <s v="트리트먼트+뉴트리셔스밤"/>
    <n v="201210"/>
    <m/>
    <n v="129198"/>
    <n v="121639.917"/>
    <n v="9531"/>
    <n v="117452.7272727273"/>
  </r>
  <r>
    <x v="74"/>
    <s v="화"/>
    <m/>
    <x v="3"/>
    <s v="카페24"/>
    <s v="(플친전용)HAIR RÉ:COVERY 15 Nutritious Balm [헤어 리커버리 15 뉴트리셔스 밤]제품선택=헤어 리커버리 15 뉴트리셔스 밤"/>
    <n v="2"/>
    <s v="뉴트리셔스밤"/>
    <n v="201210"/>
    <m/>
    <n v="41912"/>
    <n v="39460.148"/>
    <n v="3160"/>
    <n v="38101.81818181818"/>
  </r>
  <r>
    <x v="74"/>
    <s v="화"/>
    <m/>
    <x v="3"/>
    <s v="카페24"/>
    <s v="(플친전용)HAIR RÉ:COVERY 15 Nutritious Balm [헤어 리커버리 15 뉴트리셔스 밤]제품선택=뉴트리셔스 밤 3개 세트"/>
    <n v="1"/>
    <s v="뉴트리셔스밤 3set"/>
    <n v="201210"/>
    <m/>
    <n v="62868"/>
    <n v="59190.222"/>
    <n v="4740"/>
    <n v="57152.72727272726"/>
  </r>
  <r>
    <x v="74"/>
    <s v="화"/>
    <m/>
    <x v="2"/>
    <s v="카페24"/>
    <s v="HAIR RÉ:COVERY 15 Hairpack Treatment [헤어 리커버리 15 헤어팩 트리트먼트]제품선택=헤어 리커버리 15 헤어팩 트리트먼트"/>
    <n v="5"/>
    <s v="트리트먼트"/>
    <n v="201210"/>
    <m/>
    <n v="130000"/>
    <n v="122395"/>
    <n v="7985"/>
    <n v="118181.8181818182"/>
  </r>
  <r>
    <x v="74"/>
    <s v="화"/>
    <m/>
    <x v="2"/>
    <s v="카페24"/>
    <s v="HAIR RÉ:COVERY 15 Hairpack Treatment [헤어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74"/>
    <s v="화"/>
    <m/>
    <x v="3"/>
    <s v="카페24"/>
    <s v="HAIR RÉ:COVERY 15 Nutritious Balm [헤어 리커버리 15 뉴트리셔스 밤]제품선택=헤어 리커버리 15 뉴트리셔스 밤"/>
    <n v="2"/>
    <s v="뉴트리셔스밤"/>
    <n v="201210"/>
    <m/>
    <n v="49800"/>
    <n v="46886.7"/>
    <n v="3160"/>
    <n v="45272.72727272727"/>
  </r>
  <r>
    <x v="74"/>
    <s v="화"/>
    <m/>
    <x v="1"/>
    <s v="카페24"/>
    <s v="HAIR RÉ:COVERY 15 Revital Shampoo [라베나 리커버리 15 리바이탈 샴푸]제품선택=헤어 리커버리 15 리바이탈 샴푸 - 500ml"/>
    <n v="27"/>
    <s v="리바이탈 샴푸"/>
    <n v="201210"/>
    <m/>
    <n v="726300"/>
    <n v="683811.45"/>
    <n v="81540"/>
    <n v="660272.7272727272"/>
  </r>
  <r>
    <x v="74"/>
    <s v="화"/>
    <m/>
    <x v="1"/>
    <s v="카페24"/>
    <s v="HAIR RÉ:COVERY 15 Revital Shampoo [라베나 리커버리 15 리바이탈 샴푸]제품선택=리바이탈 샴푸 2개 세트 5%추가할인"/>
    <n v="12"/>
    <s v="리바이탈 샴푸"/>
    <n v="201210"/>
    <m/>
    <n v="613320"/>
    <n v="577440.78"/>
    <n v="72480"/>
    <n v="557563.6363636364"/>
  </r>
  <r>
    <x v="74"/>
    <s v="화"/>
    <m/>
    <x v="1"/>
    <s v="카페24"/>
    <s v="HAIR RÉ:COVERY 15 Revital Shampoo [라베나 리커버리 15 리바이탈 샴푸]제품선택=리바이탈 샴푸 3개 세트 10% 추가할인"/>
    <n v="13"/>
    <s v="리바이탈 샴푸 3set"/>
    <n v="201210"/>
    <m/>
    <n v="944190"/>
    <n v="888954.885"/>
    <n v="117780"/>
    <n v="858354.5454545454"/>
  </r>
  <r>
    <x v="74"/>
    <s v="화"/>
    <m/>
    <x v="3"/>
    <s v="카페24"/>
    <s v="LAVENA HAIR RÉ:COVERY 15 Nutritious Balm [헤어 리커버리 15 뉴트리셔스 밤]제품선택=헤어 리커버리 15 뉴트리셔스 밤"/>
    <n v="1"/>
    <s v="뉴트리셔스밤"/>
    <n v="201210"/>
    <m/>
    <n v="24900"/>
    <n v="23443.35"/>
    <n v="1580"/>
    <n v="22636.36363636364"/>
  </r>
  <r>
    <x v="75"/>
    <s v="수"/>
    <m/>
    <x v="2"/>
    <s v="라베나 CS"/>
    <s v="헤어 리커버리 15 헤어팩 트리트먼트"/>
    <n v="1"/>
    <s v="트리트먼트"/>
    <n v="201210"/>
    <m/>
    <n v="0"/>
    <n v="0"/>
    <n v="1597"/>
    <n v="0"/>
  </r>
  <r>
    <x v="75"/>
    <s v="수"/>
    <m/>
    <x v="2"/>
    <s v="카페24"/>
    <s v="(플친전용)HAIR RÉ:COVERY 15 Hairpack Treatment [헤어 리커버리 15 헤어팩 트리트먼트]제품선택=헤어 리커버리 15 헤어팩 트리트먼트"/>
    <n v="3"/>
    <s v="트리트먼트"/>
    <n v="201210"/>
    <m/>
    <n v="66330"/>
    <n v="62449.695"/>
    <n v="4791"/>
    <n v="60299.99999999999"/>
  </r>
  <r>
    <x v="75"/>
    <s v="수"/>
    <m/>
    <x v="2"/>
    <s v="카페24"/>
    <s v="(플친전용)HAIR RÉ:COVERY 15 Hairpack Treatment [헤어 리커버리 15 헤어팩 트리트먼트]제품선택=헤어팩 트리트먼트 3개 세트"/>
    <n v="1"/>
    <s v="트리트먼트 3set"/>
    <n v="201210"/>
    <m/>
    <n v="66330"/>
    <n v="62449.695"/>
    <n v="4791"/>
    <n v="60299.99999999999"/>
  </r>
  <r>
    <x v="75"/>
    <s v="수"/>
    <m/>
    <x v="2"/>
    <s v="카페24"/>
    <s v="(플친전용)HAIR RÉ:COVERY 15 Hairpack Treatment [헤어 리커버리 15 헤어팩 트리트먼트]제품선택=헤어팩 트리트먼트 1개 + 뉴트리셔스 밤 1개 세트"/>
    <n v="1"/>
    <s v="트리트먼트+뉴트리셔스밤"/>
    <n v="201210"/>
    <m/>
    <n v="43066"/>
    <n v="40546.639"/>
    <n v="3177"/>
    <n v="39150.90909090909"/>
  </r>
  <r>
    <x v="75"/>
    <s v="수"/>
    <m/>
    <x v="3"/>
    <s v="카페24"/>
    <s v="(플친전용)HAIR RÉ:COVERY 15 Nutritious Balm [헤어 리커버리 15 뉴트리셔스 밤]제품선택=헤어 리커버리 15 뉴트리셔스 밤"/>
    <n v="1"/>
    <s v="뉴트리셔스밤"/>
    <n v="201210"/>
    <m/>
    <n v="20956"/>
    <n v="19730.074"/>
    <n v="1580"/>
    <n v="19050.90909090909"/>
  </r>
  <r>
    <x v="75"/>
    <s v="수"/>
    <m/>
    <x v="2"/>
    <s v="카페24"/>
    <s v="HAIR RÉ:COVERY 15 Hairpack Treatment [헤어 리커버리 15 헤어팩 트리트먼트]제품선택=헤어 리커버리 15 헤어팩 트리트먼트"/>
    <n v="5"/>
    <s v="트리트먼트"/>
    <n v="201210"/>
    <m/>
    <n v="130000"/>
    <n v="122395"/>
    <n v="7985"/>
    <n v="118181.8181818182"/>
  </r>
  <r>
    <x v="75"/>
    <s v="수"/>
    <m/>
    <x v="2"/>
    <s v="카페24"/>
    <s v="HAIR RÉ:COVERY 15 Hairpack Treatment [헤어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75"/>
    <s v="수"/>
    <m/>
    <x v="3"/>
    <s v="카페24"/>
    <s v="HAIR RÉ:COVERY 15 Nutritious Balm [헤어 리커버리 15 뉴트리셔스 밤]제품선택=헤어 리커버리 15 뉴트리셔스 밤"/>
    <n v="3"/>
    <s v="뉴트리셔스밤"/>
    <n v="201210"/>
    <m/>
    <n v="74700"/>
    <n v="70330.05"/>
    <n v="4740"/>
    <n v="67909.0909090909"/>
  </r>
  <r>
    <x v="75"/>
    <s v="수"/>
    <m/>
    <x v="3"/>
    <s v="카페24"/>
    <s v="HAIR RÉ:COVERY 15 Nutritious Balm [헤어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75"/>
    <s v="수"/>
    <m/>
    <x v="1"/>
    <s v="카페24"/>
    <s v="HAIR RÉ:COVERY 15 Revital Shampoo [라베나 리커버리 15 리바이탈 샴푸]제품선택=헤어 리커버리 15 리바이탈 샴푸 - 500ml"/>
    <n v="27"/>
    <s v="리바이탈 샴푸"/>
    <n v="201210"/>
    <m/>
    <n v="726300"/>
    <n v="683811.45"/>
    <n v="81540"/>
    <n v="660272.7272727272"/>
  </r>
  <r>
    <x v="75"/>
    <s v="수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"/>
    <n v="42280"/>
    <n v="325245.4545454545"/>
  </r>
  <r>
    <x v="75"/>
    <s v="수"/>
    <m/>
    <x v="1"/>
    <s v="카페24"/>
    <s v="HAIR RÉ:COVERY 15 Revital Shampoo [라베나 리커버리 15 리바이탈 샴푸]제품선택=리바이탈 샴푸 3개 세트 10% 추가할인"/>
    <n v="8"/>
    <s v="리바이탈 샴푸 3set"/>
    <n v="201210"/>
    <m/>
    <n v="581040"/>
    <n v="547049.16"/>
    <n v="72480"/>
    <n v="528218.1818181818"/>
  </r>
  <r>
    <x v="76"/>
    <s v="목"/>
    <m/>
    <x v="2"/>
    <s v="카페24"/>
    <s v="(플친전용)HAIR RÉ:COVERY 15 Hairpack Treatment [헤어 리커버리 15 헤어팩 트리트먼트]제품선택=헤어팩 트리트먼트 1개 + 뉴트리셔스 밤 1개 세트"/>
    <n v="1"/>
    <s v="트리트먼트+뉴트리셔스밤"/>
    <n v="201210"/>
    <m/>
    <n v="43066"/>
    <n v="40546.639"/>
    <n v="3177"/>
    <n v="39150.90909090909"/>
  </r>
  <r>
    <x v="76"/>
    <s v="목"/>
    <m/>
    <x v="3"/>
    <s v="카페24"/>
    <s v="(플친전용)HAIR RÉ:COVERY 15 Nutritious Balm [헤어 리커버리 15 뉴트리셔스 밤]제품선택=헤어 리커버리 15 뉴트리셔스 밤"/>
    <n v="1"/>
    <s v="뉴트리셔스밤"/>
    <n v="201210"/>
    <m/>
    <n v="20956"/>
    <n v="19730.074"/>
    <n v="1580"/>
    <n v="19050.90909090909"/>
  </r>
  <r>
    <x v="76"/>
    <s v="목"/>
    <m/>
    <x v="2"/>
    <s v="카페24"/>
    <s v="HAIR RÉ:COVERY 15 Hairpack Treatment [헤어 리커버리 15 헤어팩 트리트먼트]제품선택=헤어 리커버리 15 헤어팩 트리트먼트"/>
    <n v="4"/>
    <s v="트리트먼트"/>
    <n v="201210"/>
    <m/>
    <n v="104000"/>
    <n v="97916"/>
    <n v="6388"/>
    <n v="94545.45454545454"/>
  </r>
  <r>
    <x v="76"/>
    <s v="목"/>
    <m/>
    <x v="3"/>
    <s v="카페24"/>
    <s v="HAIR RÉ:COVERY 15 Nutritious Balm [헤어 리커버리 15 뉴트리셔스 밤]제품선택=헤어 리커버리 15 뉴트리셔스 밤"/>
    <n v="4"/>
    <s v="뉴트리셔스밤"/>
    <n v="201210"/>
    <m/>
    <n v="99600"/>
    <n v="93773.39999999999"/>
    <n v="6320"/>
    <n v="90545.45454545454"/>
  </r>
  <r>
    <x v="76"/>
    <s v="목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76"/>
    <s v="목"/>
    <m/>
    <x v="1"/>
    <s v="카페24"/>
    <s v="HAIR RÉ:COVERY 15 Revital Shampoo [라베나 리커버리 15 리바이탈 샴푸]제품선택=헤어 리커버리 15 리바이탈 샴푸 - 500ml"/>
    <n v="20"/>
    <s v="리바이탈 샴푸"/>
    <n v="201210"/>
    <m/>
    <n v="538000"/>
    <n v="506527"/>
    <n v="60400"/>
    <n v="489090.9090909091"/>
  </r>
  <r>
    <x v="76"/>
    <s v="목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"/>
    <n v="42280"/>
    <n v="325245.4545454545"/>
  </r>
  <r>
    <x v="76"/>
    <s v="목"/>
    <m/>
    <x v="1"/>
    <s v="카페24"/>
    <s v="HAIR RÉ:COVERY 15 Revital Shampoo [라베나 리커버리 15 리바이탈 샴푸]제품선택=리바이탈 샴푸 3개 세트 10% 추가할인"/>
    <n v="11"/>
    <s v="리바이탈 샴푸 3set"/>
    <n v="201210"/>
    <m/>
    <n v="798930"/>
    <n v="752192.595"/>
    <n v="99660"/>
    <n v="726299.9999999999"/>
  </r>
  <r>
    <x v="77"/>
    <s v="금"/>
    <m/>
    <x v="2"/>
    <s v="카페24"/>
    <s v="(플친전용)HAIR RÉ:COVERY 15 Hairpack Treatment [헤어 리커버리 15 헤어팩 트리트먼트]제품선택=헤어 리커버리 15 헤어팩 트리트먼트"/>
    <n v="2"/>
    <s v="트리트먼트"/>
    <n v="201210"/>
    <m/>
    <n v="44220"/>
    <n v="41633.13"/>
    <n v="3194"/>
    <n v="40200"/>
  </r>
  <r>
    <x v="77"/>
    <s v="금"/>
    <m/>
    <x v="2"/>
    <s v="카페24"/>
    <s v="(플친전용)HAIR RÉ:COVERY 15 Hairpack Treatment [헤어 리커버리 15 헤어팩 트리트먼트]제품선택=헤어팩 트리트먼트 1개 + 뉴트리셔스 밤 1개 세트"/>
    <n v="1"/>
    <s v="트리트먼트+뉴트리셔스밤"/>
    <n v="201210"/>
    <m/>
    <n v="43066"/>
    <n v="40546.639"/>
    <n v="3177"/>
    <n v="39150.90909090909"/>
  </r>
  <r>
    <x v="77"/>
    <s v="금"/>
    <m/>
    <x v="3"/>
    <s v="카페24"/>
    <s v="(플친전용)HAIR RÉ:COVERY 15 Nutritious Balm [헤어 리커버리 15 뉴트리셔스 밤]제품선택=헤어 리커버리 15 뉴트리셔스 밤"/>
    <n v="2"/>
    <s v="뉴트리셔스밤"/>
    <n v="201210"/>
    <m/>
    <n v="41912"/>
    <n v="39460.148"/>
    <n v="3160"/>
    <n v="38101.81818181818"/>
  </r>
  <r>
    <x v="77"/>
    <s v="금"/>
    <m/>
    <x v="3"/>
    <s v="카페24"/>
    <s v="(플친전용)HAIR RÉ:COVERY 15 Nutritious Balm [헤어 리커버리 15 뉴트리셔스 밤]제품선택=뉴트리셔스밤 1개 + 헤어팩 트리트먼트 1개 세트"/>
    <n v="1"/>
    <s v="트리트먼트+뉴트리셔스밤"/>
    <n v="201210"/>
    <m/>
    <n v="43066"/>
    <n v="40546.639"/>
    <n v="3177"/>
    <n v="39150.90909090909"/>
  </r>
  <r>
    <x v="77"/>
    <s v="금"/>
    <m/>
    <x v="2"/>
    <s v="카페24"/>
    <s v="HAIR RÉ:COVERY 15 Hairpack Treatment [헤어 리커버리 15 헤어팩 트리트먼트]제품선택=헤어 리커버리 15 헤어팩 트리트먼트"/>
    <n v="7"/>
    <s v="트리트먼트"/>
    <n v="201210"/>
    <m/>
    <n v="182000"/>
    <n v="171353"/>
    <n v="11179"/>
    <n v="165454.5454545454"/>
  </r>
  <r>
    <x v="77"/>
    <s v="금"/>
    <m/>
    <x v="2"/>
    <s v="카페24"/>
    <s v="HAIR RÉ:COVERY 15 Hairpack Treatment [헤어 리커버리 15 헤어팩 트리트먼트]제품선택=헤어팩 트리트먼트 3개 세트 10% 추가할인"/>
    <n v="2"/>
    <s v="트리트먼트 3set"/>
    <n v="201210"/>
    <m/>
    <n v="140400"/>
    <n v="132186.6"/>
    <n v="9582"/>
    <n v="127636.3636363636"/>
  </r>
  <r>
    <x v="77"/>
    <s v="금"/>
    <m/>
    <x v="3"/>
    <s v="카페24"/>
    <s v="HAIR RÉ:COVERY 15 Nutritious Balm [헤어 리커버리 15 뉴트리셔스 밤]제품선택=헤어 리커버리 15 뉴트리셔스 밤"/>
    <n v="2"/>
    <s v="뉴트리셔스밤"/>
    <n v="201210"/>
    <m/>
    <n v="49800"/>
    <n v="46886.7"/>
    <n v="3160"/>
    <n v="45272.72727272727"/>
  </r>
  <r>
    <x v="77"/>
    <s v="금"/>
    <m/>
    <x v="3"/>
    <s v="카페24"/>
    <s v="HAIR RÉ:COVERY 15 Nutritious Balm [헤어 리커버리 15 뉴트리셔스 밤]제품선택=뉴트리셔스 밤 3개 세트 10% 추가할인"/>
    <n v="2"/>
    <s v="뉴트리셔스밤 3set"/>
    <n v="201210"/>
    <m/>
    <n v="134460"/>
    <n v="126594.09"/>
    <n v="9480"/>
    <n v="122236.3636363636"/>
  </r>
  <r>
    <x v="77"/>
    <s v="금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77"/>
    <s v="금"/>
    <m/>
    <x v="1"/>
    <s v="카페24"/>
    <s v="HAIR RÉ:COVERY 15 Revital Shampoo [라베나 리커버리 15 리바이탈 샴푸]제품선택=헤어 리커버리 15 리바이탈 샴푸 - 500ml"/>
    <n v="21"/>
    <s v="리바이탈 샴푸"/>
    <n v="201210"/>
    <m/>
    <n v="564900"/>
    <n v="531853.35"/>
    <n v="63420"/>
    <n v="513545.4545454545"/>
  </r>
  <r>
    <x v="77"/>
    <s v="금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"/>
    <n v="42280"/>
    <n v="325245.4545454545"/>
  </r>
  <r>
    <x v="77"/>
    <s v="금"/>
    <m/>
    <x v="1"/>
    <s v="카페24"/>
    <s v="HAIR RÉ:COVERY 15 Revital Shampoo [라베나 리커버리 15 리바이탈 샴푸]제품선택=리바이탈 샴푸 3개 세트 10% 추가할인"/>
    <n v="12"/>
    <s v="리바이탈 샴푸 3set"/>
    <n v="201210"/>
    <m/>
    <n v="871560"/>
    <n v="820573.74"/>
    <n v="108720"/>
    <n v="792327.2727272727"/>
  </r>
  <r>
    <x v="78"/>
    <s v="토"/>
    <m/>
    <x v="2"/>
    <s v="카페24"/>
    <s v="HAIR RÉ:COVERY 15 Hairpack Treatment [헤어 리커버리 15 헤어팩 트리트먼트]제품선택=헤어 리커버리 15 헤어팩 트리트먼트"/>
    <n v="7"/>
    <s v="트리트먼트"/>
    <n v="201210"/>
    <m/>
    <n v="182000"/>
    <n v="171353"/>
    <n v="11179"/>
    <n v="165454.5454545454"/>
  </r>
  <r>
    <x v="78"/>
    <s v="토"/>
    <m/>
    <x v="2"/>
    <s v="카페24"/>
    <s v="HAIR RÉ:COVERY 15 Hairpack Treatment [헤어 리커버리 15 헤어팩 트리트먼트]제품선택=헤어팩 트리트먼트 2개 세트 5% 추가할인"/>
    <n v="1"/>
    <s v="트리트먼트 2set"/>
    <n v="201210"/>
    <m/>
    <n v="49400"/>
    <n v="46510.1"/>
    <n v="3194"/>
    <n v="44909.0909090909"/>
  </r>
  <r>
    <x v="78"/>
    <s v="토"/>
    <m/>
    <x v="2"/>
    <s v="카페24"/>
    <s v="HAIR RÉ:COVERY 15 Hairpack Treatment [헤어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78"/>
    <s v="토"/>
    <m/>
    <x v="2"/>
    <s v="카페24"/>
    <s v="HAIR RÉ:COVERY 15 Hairpack Treatment [헤어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78"/>
    <s v="토"/>
    <m/>
    <x v="3"/>
    <s v="카페24"/>
    <s v="HAIR RÉ:COVERY 15 Nutritious Balm [헤어 리커버리 15 뉴트리셔스 밤]제품선택=헤어 리커버리 15 뉴트리셔스 밤"/>
    <n v="4"/>
    <s v="뉴트리셔스밤"/>
    <n v="201210"/>
    <m/>
    <n v="99600"/>
    <n v="93773.39999999999"/>
    <n v="6320"/>
    <n v="90545.45454545454"/>
  </r>
  <r>
    <x v="78"/>
    <s v="토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78"/>
    <s v="토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8"/>
  </r>
  <r>
    <x v="78"/>
    <s v="토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6"/>
  </r>
  <r>
    <x v="78"/>
    <s v="토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"/>
  </r>
  <r>
    <x v="79"/>
    <s v="일"/>
    <m/>
    <x v="2"/>
    <s v="카페24"/>
    <s v="HAIR RÉ:COVERY 15 Hairpack Treatment [헤어 리커버리 15 헤어팩 트리트먼트]제품선택=헤어 리커버리 15 헤어팩 트리트먼트"/>
    <n v="3"/>
    <s v="트리트먼트"/>
    <n v="201210"/>
    <m/>
    <n v="78000"/>
    <n v="73437"/>
    <n v="4791"/>
    <n v="70909.0909090909"/>
  </r>
  <r>
    <x v="79"/>
    <s v="일"/>
    <m/>
    <x v="2"/>
    <s v="카페24"/>
    <s v="HAIR RÉ:COVERY 15 Hairpack Treatment [헤어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79"/>
    <s v="일"/>
    <m/>
    <x v="3"/>
    <s v="카페24"/>
    <s v="HAIR RÉ:COVERY 15 Nutritious Balm [헤어 리커버리 15 뉴트리셔스 밤]제품선택=헤어 리커버리 15 뉴트리셔스 밤"/>
    <n v="4"/>
    <s v="뉴트리셔스밤"/>
    <n v="201210"/>
    <m/>
    <n v="99600"/>
    <n v="93773.39999999999"/>
    <n v="6320"/>
    <n v="90545.45454545454"/>
  </r>
  <r>
    <x v="79"/>
    <s v="일"/>
    <m/>
    <x v="3"/>
    <s v="카페24"/>
    <s v="HAIR RÉ:COVERY 15 Nutritious Balm [헤어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79"/>
    <s v="일"/>
    <m/>
    <x v="1"/>
    <s v="카페24"/>
    <s v="HAIR RÉ:COVERY 15 Revital Shampoo [라베나 리커버리 15 리바이탈 샴푸]제품선택=헤어 리커버리 15 리바이탈 샴푸 - 500ml"/>
    <n v="20"/>
    <s v="리바이탈 샴푸"/>
    <n v="201210"/>
    <m/>
    <n v="538000"/>
    <n v="506527"/>
    <n v="60400"/>
    <n v="489090.9090909091"/>
  </r>
  <r>
    <x v="79"/>
    <s v="일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"/>
    <n v="18120"/>
    <n v="139390.9090909091"/>
  </r>
  <r>
    <x v="79"/>
    <s v="일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"/>
  </r>
  <r>
    <x v="80"/>
    <s v="월"/>
    <m/>
    <x v="3"/>
    <s v="라베나 CS"/>
    <s v="헤어 리커버리 15 뉴트리셔스 밤"/>
    <n v="5"/>
    <s v="뉴트리셔스밤"/>
    <n v="201210"/>
    <m/>
    <n v="0"/>
    <n v="0"/>
    <n v="7899.999999999999"/>
    <n v="0"/>
  </r>
  <r>
    <x v="80"/>
    <s v="월"/>
    <m/>
    <x v="2"/>
    <s v="카페24"/>
    <s v="HAIR RÉ:COVERY 15 Hairpack Treatment [라베나 리커버리 15 헤어팩 트리트먼트]제품선택=헤어 리커버리 15 헤어팩 트리트먼트"/>
    <n v="2"/>
    <s v="트리트먼트"/>
    <n v="201210"/>
    <m/>
    <n v="52000"/>
    <n v="48958"/>
    <n v="3194"/>
    <n v="47272.72727272727"/>
  </r>
  <r>
    <x v="80"/>
    <s v="월"/>
    <m/>
    <x v="2"/>
    <s v="카페24"/>
    <s v="HAIR RÉ:COVERY 15 Hairpack Treatment [라베나 리커버리 15 헤어팩 트리트먼트]제품선택=헤어팩 트리트먼트 2개 세트 5% 추가할인"/>
    <n v="1"/>
    <s v="트리트먼트 2set"/>
    <n v="201210"/>
    <m/>
    <n v="49400"/>
    <n v="46510.1"/>
    <n v="3194"/>
    <n v="44909.0909090909"/>
  </r>
  <r>
    <x v="80"/>
    <s v="월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80"/>
    <s v="월"/>
    <m/>
    <x v="3"/>
    <s v="카페24"/>
    <s v="HAIR RÉ:COVERY 15 Nutritious Balm [라베나 리커버리 15 뉴트리셔스 밤]제품선택=헤어 리커버리 15 뉴트리셔스 밤"/>
    <n v="2"/>
    <s v="뉴트리셔스밤"/>
    <n v="201210"/>
    <m/>
    <n v="49800"/>
    <n v="46886.7"/>
    <n v="3160"/>
    <n v="45272.72727272727"/>
  </r>
  <r>
    <x v="80"/>
    <s v="월"/>
    <m/>
    <x v="2"/>
    <s v="카페24"/>
    <s v="HAIR RÉ:COVERY 15 Hairpack Treatment [헤어 리커버리 15 헤어팩 트리트먼트]제품선택=헤어 리커버리 15 헤어팩 트리트먼트"/>
    <n v="1"/>
    <s v="트리트먼트"/>
    <n v="201210"/>
    <m/>
    <n v="26000"/>
    <n v="24479"/>
    <n v="1597"/>
    <n v="23636.36363636364"/>
  </r>
  <r>
    <x v="80"/>
    <s v="월"/>
    <m/>
    <x v="2"/>
    <s v="카페24"/>
    <s v="HAIR RÉ:COVERY 15 Hairpack Treatment [헤어 리커버리 15 헤어팩 트리트먼트]제품선택=헤어팩 트리트먼트 2개 세트 5% 추가할인"/>
    <n v="3"/>
    <s v="트리트먼트 2set"/>
    <n v="201210"/>
    <m/>
    <n v="148200"/>
    <n v="139530.3"/>
    <n v="9582"/>
    <n v="134727.2727272727"/>
  </r>
  <r>
    <x v="80"/>
    <s v="월"/>
    <m/>
    <x v="2"/>
    <s v="카페24"/>
    <s v="HAIR RÉ:COVERY 15 Hairpack Treatment [헤어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80"/>
    <s v="월"/>
    <m/>
    <x v="3"/>
    <s v="카페24"/>
    <s v="HAIR RÉ:COVERY 15 Nutritious Balm [헤어 리커버리 15 뉴트리셔스 밤]제품선택=헤어 리커버리 15 뉴트리셔스 밤"/>
    <n v="3"/>
    <s v="뉴트리셔스밤"/>
    <n v="201210"/>
    <m/>
    <n v="74700"/>
    <n v="70330.05"/>
    <n v="4740"/>
    <n v="67909.0909090909"/>
  </r>
  <r>
    <x v="80"/>
    <s v="월"/>
    <m/>
    <x v="3"/>
    <s v="카페24"/>
    <s v="HAIR RÉ:COVERY 15 Nutritious Balm [헤어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80"/>
    <s v="월"/>
    <m/>
    <x v="3"/>
    <s v="카페24"/>
    <s v="HAIR RÉ:COVERY 15 Nutritious Balm [헤어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80"/>
    <s v="월"/>
    <m/>
    <x v="1"/>
    <s v="카페24"/>
    <s v="HAIR RÉ:COVERY 15 Revital Shampoo [라베나 리커버리 15 리바이탈 샴푸]제품선택=헤어 리커버리 15 리바이탈 샴푸 - 500ml"/>
    <n v="23"/>
    <s v="리바이탈 샴푸"/>
    <n v="201210"/>
    <m/>
    <n v="618700"/>
    <n v="582506.05"/>
    <n v="69460"/>
    <n v="562454.5454545454"/>
  </r>
  <r>
    <x v="80"/>
    <s v="월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80"/>
    <s v="월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9"/>
  </r>
  <r>
    <x v="81"/>
    <s v="화"/>
    <m/>
    <x v="2"/>
    <s v="카페24"/>
    <s v="HAIR RÉ:COVERY 15 Hairpack Treatment [라베나 리커버리 15 헤어팩 트리트먼트]제품선택=헤어 리커버리 15 헤어팩 트리트먼트"/>
    <n v="5"/>
    <s v="트리트먼트"/>
    <n v="201210"/>
    <m/>
    <n v="130000"/>
    <n v="122395"/>
    <n v="7985"/>
    <n v="118181.8181818182"/>
  </r>
  <r>
    <x v="81"/>
    <s v="화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3"/>
    <n v="9582"/>
    <n v="134727.2727272727"/>
  </r>
  <r>
    <x v="81"/>
    <s v="화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81"/>
    <s v="화"/>
    <m/>
    <x v="3"/>
    <s v="카페24"/>
    <s v="HAIR RÉ:COVERY 15 Nutritious Balm [라베나 리커버리 15 뉴트리셔스 밤]제품선택=헤어 리커버리 15 뉴트리셔스 밤"/>
    <n v="2"/>
    <s v="뉴트리셔스밤"/>
    <n v="201210"/>
    <m/>
    <n v="49800"/>
    <n v="46886.7"/>
    <n v="3160"/>
    <n v="45272.72727272727"/>
  </r>
  <r>
    <x v="81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81"/>
    <s v="화"/>
    <m/>
    <x v="1"/>
    <s v="카페24"/>
    <s v="HAIR RÉ:COVERY 15 Revital Shampoo [라베나 리커버리 15 리바이탈 샴푸]제품선택=헤어 리커버리 15 리바이탈 샴푸 - 500ml"/>
    <n v="14"/>
    <s v="리바이탈 샴푸"/>
    <n v="201210"/>
    <m/>
    <n v="376600"/>
    <n v="354568.9"/>
    <n v="42280"/>
    <n v="342363.6363636364"/>
  </r>
  <r>
    <x v="81"/>
    <s v="화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81"/>
    <s v="화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82"/>
    <s v="수"/>
    <m/>
    <x v="2"/>
    <s v="카페24"/>
    <s v="HAIR RÉ:COVERY 15 Hairpack Treatment [라베나 리커버리 15 헤어팩 트리트먼트]제품선택=헤어 리커버리 15 헤어팩 트리트먼트"/>
    <n v="13"/>
    <s v="트리트먼트"/>
    <n v="201210"/>
    <m/>
    <n v="338000"/>
    <n v="318227"/>
    <n v="20761"/>
    <n v="307272.7272727272"/>
  </r>
  <r>
    <x v="82"/>
    <s v="수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3"/>
    <n v="9582"/>
    <n v="134727.2727272727"/>
  </r>
  <r>
    <x v="82"/>
    <s v="수"/>
    <m/>
    <x v="2"/>
    <s v="카페24"/>
    <s v="HAIR RÉ:COVERY 15 Hairpack Treatment [라베나 리커버리 15 헤어팩 트리트먼트]제품선택=헤어팩 트리트먼트 1개 + 뉴트리셔스밤 1개 세트 5% 추가할인"/>
    <n v="4"/>
    <s v="트리트먼트+뉴트리셔스밤"/>
    <n v="201210"/>
    <m/>
    <n v="193420"/>
    <n v="182104.93"/>
    <n v="12708"/>
    <n v="175836.3636363636"/>
  </r>
  <r>
    <x v="82"/>
    <s v="수"/>
    <m/>
    <x v="3"/>
    <s v="카페24"/>
    <s v="HAIR RÉ:COVERY 15 Nutritious Balm [라베나 리커버리 15 뉴트리셔스 밤]제품선택=헤어 리커버리 15 뉴트리셔스 밤"/>
    <n v="1"/>
    <s v="뉴트리셔스밤"/>
    <n v="201210"/>
    <m/>
    <n v="24900"/>
    <n v="23443.35"/>
    <n v="1580"/>
    <n v="22636.36363636364"/>
  </r>
  <r>
    <x v="82"/>
    <s v="수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1"/>
  </r>
  <r>
    <x v="82"/>
    <s v="수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"/>
    <n v="42280"/>
    <n v="325245.4545454545"/>
  </r>
  <r>
    <x v="82"/>
    <s v="수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"/>
  </r>
  <r>
    <x v="82"/>
    <s v="수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83"/>
    <s v="목"/>
    <m/>
    <x v="2"/>
    <s v="카페24"/>
    <s v="HAIR RÉ:COVERY 15 Hairpack Treatment [라베나 리커버리 15 헤어팩 트리트먼트]제품선택=헤어 리커버리 15 헤어팩 트리트먼트"/>
    <n v="45"/>
    <s v="트리트먼트"/>
    <n v="201210"/>
    <m/>
    <n v="1170000"/>
    <n v="1101555"/>
    <n v="71865"/>
    <n v="1063636.363636364"/>
  </r>
  <r>
    <x v="83"/>
    <s v="목"/>
    <m/>
    <x v="2"/>
    <s v="카페24"/>
    <s v="HAIR RÉ:COVERY 15 Hairpack Treatment [라베나 리커버리 15 헤어팩 트리트먼트]제품선택=헤어팩 트리트먼트 2개 세트 5% 추가할인"/>
    <n v="8"/>
    <s v="트리트먼트 2set"/>
    <n v="201210"/>
    <m/>
    <n v="395200"/>
    <n v="372080.8"/>
    <n v="25552"/>
    <n v="359272.7272727272"/>
  </r>
  <r>
    <x v="83"/>
    <s v="목"/>
    <m/>
    <x v="2"/>
    <s v="카페24"/>
    <s v="HAIR RÉ:COVERY 15 Hairpack Treatment [라베나 리커버리 15 헤어팩 트리트먼트]제품선택=헤어팩 트리트먼트 3개 세트 10% 추가할인"/>
    <n v="5"/>
    <s v="트리트먼트 3set"/>
    <n v="201210"/>
    <m/>
    <n v="351000"/>
    <n v="330466.5"/>
    <n v="23955"/>
    <n v="319090.9090909091"/>
  </r>
  <r>
    <x v="83"/>
    <s v="목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83"/>
    <s v="목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"/>
    <n v="11060"/>
    <n v="158454.5454545454"/>
  </r>
  <r>
    <x v="83"/>
    <s v="목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83"/>
    <s v="목"/>
    <m/>
    <x v="3"/>
    <s v="카페24"/>
    <s v="HAIR RÉ:COVERY 15 Nutritious Balm [라베나 리커버리 15 뉴트리셔스 밤]제품선택=뉴트리셔스밤 1개 + 헤어팩 트리트먼트 1개 세트 5%추가할인"/>
    <n v="6"/>
    <s v="트리트먼트+뉴트리셔스밤"/>
    <n v="201210"/>
    <m/>
    <n v="290130"/>
    <n v="273157.395"/>
    <n v="19062"/>
    <n v="263754.5454545454"/>
  </r>
  <r>
    <x v="83"/>
    <s v="목"/>
    <m/>
    <x v="1"/>
    <s v="카페24"/>
    <s v="HAIR RÉ:COVERY 15 Revital Shampoo [라베나 리커버리 15 리바이탈 샴푸]제품선택=헤어 리커버리 15 리바이탈 샴푸 - 500ml"/>
    <n v="24"/>
    <s v="리바이탈 샴푸"/>
    <n v="201210"/>
    <m/>
    <n v="645600"/>
    <n v="607832.4"/>
    <n v="72480"/>
    <n v="586909.0909090908"/>
  </r>
  <r>
    <x v="83"/>
    <s v="목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83"/>
    <s v="목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84"/>
    <s v="일"/>
    <m/>
    <x v="2"/>
    <s v="카페24"/>
    <s v="HAIR RÉ:COVERY 15 Hairpack Treatment [라베나 리커버리 15 헤어팩 트리트먼트]제품선택=헤어 리커버리 15 헤어팩 트리트먼트"/>
    <n v="81"/>
    <s v="트리트먼트"/>
    <n v="201210"/>
    <m/>
    <n v="2106000"/>
    <n v="1982799"/>
    <n v="129357"/>
    <n v="1914545.454545454"/>
  </r>
  <r>
    <x v="84"/>
    <s v="일"/>
    <m/>
    <x v="2"/>
    <s v="카페24"/>
    <s v="HAIR RÉ:COVERY 15 Hairpack Treatment [라베나 리커버리 15 헤어팩 트리트먼트]제품선택=헤어팩 트리트먼트 2개 세트 5% 추가할인"/>
    <n v="14"/>
    <s v="트리트먼트 2set"/>
    <n v="201210"/>
    <m/>
    <n v="691600"/>
    <n v="651141.4"/>
    <n v="44716"/>
    <n v="628727.2727272727"/>
  </r>
  <r>
    <x v="84"/>
    <s v="일"/>
    <m/>
    <x v="2"/>
    <s v="카페24"/>
    <s v="HAIR RÉ:COVERY 15 Hairpack Treatment [라베나 리커버리 15 헤어팩 트리트먼트]제품선택=헤어팩 트리트먼트 3개 세트 10% 추가할인"/>
    <n v="10"/>
    <s v="트리트먼트 3set"/>
    <n v="201210"/>
    <m/>
    <n v="702000"/>
    <n v="660933"/>
    <n v="47910"/>
    <n v="638181.8181818181"/>
  </r>
  <r>
    <x v="84"/>
    <s v="일"/>
    <m/>
    <x v="2"/>
    <s v="카페24"/>
    <s v="HAIR RÉ:COVERY 15 Hairpack Treatment [라베나 리커버리 15 헤어팩 트리트먼트]제품선택=헤어팩 트리트먼트 1개 + 뉴트리셔스밤 1개 세트 5% 추가할인"/>
    <n v="10"/>
    <s v="트리트먼트+뉴트리셔스밤"/>
    <n v="201210"/>
    <m/>
    <n v="483550"/>
    <n v="455262.325"/>
    <n v="31770"/>
    <n v="439590.9090909091"/>
  </r>
  <r>
    <x v="84"/>
    <s v="일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"/>
  </r>
  <r>
    <x v="84"/>
    <s v="일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84"/>
    <s v="일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84"/>
    <s v="일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"/>
  </r>
  <r>
    <x v="84"/>
    <s v="일"/>
    <m/>
    <x v="1"/>
    <s v="카페24"/>
    <s v="HAIR RÉ:COVERY 15 Revital Shampoo [라베나 리커버리 15 리바이탈 샴푸]제품선택=헤어 리커버리 15 리바이탈 샴푸 - 500ml"/>
    <n v="41"/>
    <s v="리바이탈 샴푸"/>
    <n v="201210"/>
    <m/>
    <n v="1102900"/>
    <n v="1038380.35"/>
    <n v="123820"/>
    <n v="1002636.363636364"/>
  </r>
  <r>
    <x v="84"/>
    <s v="일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84"/>
    <s v="일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9"/>
  </r>
  <r>
    <x v="85"/>
    <s v="토"/>
    <m/>
    <x v="2"/>
    <s v="카페24"/>
    <s v="HAIR RÉ:COVERY 15 Hairpack Treatment [라베나 리커버리 15 헤어팩 트리트먼트]제품선택=헤어 리커버리 15 헤어팩 트리트먼트"/>
    <n v="34"/>
    <s v="트리트먼트"/>
    <n v="201210"/>
    <m/>
    <n v="884000"/>
    <n v="832286"/>
    <n v="54298"/>
    <n v="803636.3636363635"/>
  </r>
  <r>
    <x v="85"/>
    <s v="토"/>
    <m/>
    <x v="2"/>
    <s v="카페24"/>
    <s v="HAIR RÉ:COVERY 15 Hairpack Treatment [라베나 리커버리 15 헤어팩 트리트먼트]제품선택=헤어팩 트리트먼트 2개 세트 5% 추가할인"/>
    <n v="15"/>
    <s v="트리트먼트 2set"/>
    <n v="201210"/>
    <m/>
    <n v="741000"/>
    <n v="697651.5"/>
    <n v="47910"/>
    <n v="673636.3636363635"/>
  </r>
  <r>
    <x v="85"/>
    <s v="토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3"/>
  </r>
  <r>
    <x v="85"/>
    <s v="토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"/>
    <n v="15885"/>
    <n v="219795.4545454545"/>
  </r>
  <r>
    <x v="85"/>
    <s v="토"/>
    <m/>
    <x v="3"/>
    <s v="카페24"/>
    <s v="HAIR RÉ:COVERY 15 Nutritious Balm [라베나 리커버리 15 뉴트리셔스 밤]제품선택=헤어 리커버리 15 뉴트리셔스 밤"/>
    <n v="8"/>
    <s v="뉴트리셔스밤"/>
    <n v="201210"/>
    <m/>
    <n v="199200"/>
    <n v="187546.8"/>
    <n v="12640"/>
    <n v="181090.9090909091"/>
  </r>
  <r>
    <x v="85"/>
    <s v="토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"/>
  </r>
  <r>
    <x v="85"/>
    <s v="토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85"/>
    <s v="토"/>
    <m/>
    <x v="1"/>
    <s v="카페24"/>
    <s v="HAIR RÉ:COVERY 15 Revital Shampoo [라베나 리커버리 15 리바이탈 샴푸]제품선택=헤어 리커버리 15 리바이탈 샴푸 - 500ml"/>
    <n v="21"/>
    <s v="리바이탈 샴푸"/>
    <n v="201210"/>
    <m/>
    <n v="564900"/>
    <n v="531853.35"/>
    <n v="63420"/>
    <n v="513545.4545454545"/>
  </r>
  <r>
    <x v="85"/>
    <s v="토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85"/>
    <s v="토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86"/>
    <s v="금"/>
    <m/>
    <x v="2"/>
    <s v="카페24"/>
    <s v="HAIR RÉ:COVERY 15 Hairpack Treatment [라베나 리커버리 15 헤어팩 트리트먼트]제품선택=헤어 리커버리 15 헤어팩 트리트먼트"/>
    <n v="73"/>
    <s v="트리트먼트"/>
    <n v="201210"/>
    <m/>
    <n v="1898000"/>
    <n v="1786967"/>
    <n v="116581"/>
    <n v="1725454.545454545"/>
  </r>
  <r>
    <x v="86"/>
    <s v="금"/>
    <m/>
    <x v="2"/>
    <s v="카페24"/>
    <s v="HAIR RÉ:COVERY 15 Hairpack Treatment [라베나 리커버리 15 헤어팩 트리트먼트]제품선택=헤어팩 트리트먼트 2개 세트 5% 추가할인"/>
    <n v="13"/>
    <s v="트리트먼트 2set"/>
    <n v="201210"/>
    <m/>
    <n v="642200"/>
    <n v="604631.3"/>
    <n v="41522"/>
    <n v="583818.1818181818"/>
  </r>
  <r>
    <x v="86"/>
    <s v="금"/>
    <m/>
    <x v="2"/>
    <s v="카페24"/>
    <s v="HAIR RÉ:COVERY 15 Hairpack Treatment [라베나 리커버리 15 헤어팩 트리트먼트]제품선택=헤어팩 트리트먼트 3개 세트 10% 추가할인"/>
    <n v="11"/>
    <s v="트리트먼트 3set"/>
    <n v="201210"/>
    <m/>
    <n v="772200"/>
    <n v="727026.3"/>
    <n v="52701"/>
    <n v="702000"/>
  </r>
  <r>
    <x v="86"/>
    <s v="금"/>
    <m/>
    <x v="2"/>
    <s v="카페24"/>
    <s v="HAIR RÉ:COVERY 15 Hairpack Treatment [라베나 리커버리 15 헤어팩 트리트먼트]제품선택=헤어팩 트리트먼트 1개 + 뉴트리셔스밤 1개 세트 5% 추가할인"/>
    <n v="12"/>
    <s v="트리트먼트+뉴트리셔스밤"/>
    <n v="201210"/>
    <m/>
    <n v="580260"/>
    <n v="546314.79"/>
    <n v="38124"/>
    <n v="527509.0909090908"/>
  </r>
  <r>
    <x v="86"/>
    <s v="금"/>
    <m/>
    <x v="3"/>
    <s v="카페24"/>
    <s v="HAIR RÉ:COVERY 15 Nutritious Balm [라베나 리커버리 15 뉴트리셔스 밤]제품선택=헤어 리커버리 15 뉴트리셔스 밤"/>
    <n v="13"/>
    <s v="뉴트리셔스밤"/>
    <n v="201210"/>
    <m/>
    <n v="323700"/>
    <n v="304763.55"/>
    <n v="20540"/>
    <n v="294272.7272727272"/>
  </r>
  <r>
    <x v="86"/>
    <s v="금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86"/>
    <s v="금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"/>
  </r>
  <r>
    <x v="86"/>
    <s v="금"/>
    <m/>
    <x v="1"/>
    <s v="카페24"/>
    <s v="HAIR RÉ:COVERY 15 Revital Shampoo [라베나 리커버리 15 리바이탈 샴푸]제품선택=헤어 리커버리 15 리바이탈 샴푸 - 500ml"/>
    <n v="23"/>
    <s v="리바이탈 샴푸"/>
    <n v="201210"/>
    <m/>
    <n v="618700"/>
    <n v="582506.05"/>
    <n v="69460"/>
    <n v="562454.5454545454"/>
  </r>
  <r>
    <x v="86"/>
    <s v="금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87"/>
    <s v="월"/>
    <m/>
    <x v="2"/>
    <s v="카페24"/>
    <s v="HAIR RÉ:COVERY 15 Hairpack Treatment [라베나 리커버리 15 헤어팩 트리트먼트]제품선택=헤어 리커버리 15 헤어팩 트리트먼트"/>
    <n v="50"/>
    <s v="트리트먼트"/>
    <n v="201210"/>
    <m/>
    <n v="1300000"/>
    <n v="1223950"/>
    <n v="79850"/>
    <n v="1181818.181818182"/>
  </r>
  <r>
    <x v="87"/>
    <s v="월"/>
    <m/>
    <x v="2"/>
    <s v="카페24"/>
    <s v="HAIR RÉ:COVERY 15 Hairpack Treatment [라베나 리커버리 15 헤어팩 트리트먼트]제품선택=헤어팩 트리트먼트 2개 세트 5% 추가할인"/>
    <n v="13"/>
    <s v="트리트먼트 2set"/>
    <n v="201210"/>
    <m/>
    <n v="642200"/>
    <n v="604631.3"/>
    <n v="41522"/>
    <n v="583818.1818181818"/>
  </r>
  <r>
    <x v="87"/>
    <s v="월"/>
    <m/>
    <x v="2"/>
    <s v="카페24"/>
    <s v="HAIR RÉ:COVERY 15 Hairpack Treatment [라베나 리커버리 15 헤어팩 트리트먼트]제품선택=헤어팩 트리트먼트 3개 세트 10% 추가할인"/>
    <n v="13"/>
    <s v="트리트먼트 3set"/>
    <n v="201210"/>
    <m/>
    <n v="912600"/>
    <n v="859212.9"/>
    <n v="62283"/>
    <n v="829636.3636363635"/>
  </r>
  <r>
    <x v="87"/>
    <s v="월"/>
    <m/>
    <x v="2"/>
    <s v="카페24"/>
    <s v="HAIR RÉ:COVERY 15 Hairpack Treatment [라베나 리커버리 15 헤어팩 트리트먼트]제품선택=헤어팩 트리트먼트 1개 + 뉴트리셔스밤 1개 세트 5% 추가할인"/>
    <n v="9"/>
    <s v="트리트먼트+뉴트리셔스밤"/>
    <n v="201210"/>
    <m/>
    <n v="435195"/>
    <n v="409736.0925"/>
    <n v="28593"/>
    <n v="395631.8181818182"/>
  </r>
  <r>
    <x v="87"/>
    <s v="월"/>
    <m/>
    <x v="3"/>
    <s v="카페24"/>
    <s v="HAIR RÉ:COVERY 15 Nutritious Balm [라베나 리커버리 15 뉴트리셔스 밤]제품선택=헤어 리커버리 15 뉴트리셔스 밤"/>
    <n v="10"/>
    <s v="뉴트리셔스밤"/>
    <n v="201210"/>
    <m/>
    <n v="249000"/>
    <n v="234433.5"/>
    <n v="15800"/>
    <n v="226363.6363636364"/>
  </r>
  <r>
    <x v="87"/>
    <s v="월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87"/>
    <s v="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87"/>
    <s v="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87"/>
    <s v="월"/>
    <m/>
    <x v="1"/>
    <s v="카페24"/>
    <s v="HAIR RÉ:COVERY 15 Revital Shampoo [라베나 리커버리 15 리바이탈 샴푸]제품선택=헤어 리커버리 15 리바이탈 샴푸 - 500ml"/>
    <n v="28"/>
    <s v="리바이탈 샴푸"/>
    <n v="201210"/>
    <m/>
    <n v="753200"/>
    <n v="709137.8"/>
    <n v="84560"/>
    <n v="684727.2727272727"/>
  </r>
  <r>
    <x v="87"/>
    <s v="월"/>
    <m/>
    <x v="1"/>
    <s v="카페24"/>
    <s v="HAIR RÉ:COVERY 15 Revital Shampoo [라베나 리커버리 15 리바이탈 샴푸]제품선택=리바이탈 샴푸 2개 세트 5%추가할인"/>
    <n v="10"/>
    <s v="리바이탈 샴푸"/>
    <n v="201210"/>
    <m/>
    <n v="511100"/>
    <n v="481200.65"/>
    <n v="60400"/>
    <n v="464636.3636363636"/>
  </r>
  <r>
    <x v="87"/>
    <s v="월"/>
    <m/>
    <x v="1"/>
    <s v="카페24"/>
    <s v="HAIR RÉ:COVERY 15 Revital Shampoo [라베나 리커버리 15 리바이탈 샴푸]제품선택=리바이탈 샴푸 3개 세트 10% 추가할인"/>
    <n v="6"/>
    <s v="리바이탈 샴푸 3set"/>
    <n v="201210"/>
    <m/>
    <n v="435780"/>
    <n v="410286.87"/>
    <n v="54360"/>
    <n v="396163.6363636364"/>
  </r>
  <r>
    <x v="88"/>
    <s v="화"/>
    <m/>
    <x v="2"/>
    <s v="카페24"/>
    <s v="HAIR RÉ:COVERY 15 Hairpack Treatment [라베나 리커버리 15 헤어팩 트리트먼트]제품선택=헤어 리커버리 15 헤어팩 트리트먼트"/>
    <n v="12"/>
    <s v="트리트먼트"/>
    <n v="201210"/>
    <m/>
    <n v="312000"/>
    <n v="293748"/>
    <n v="19164"/>
    <n v="283636.3636363636"/>
  </r>
  <r>
    <x v="88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88"/>
    <s v="화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"/>
  </r>
  <r>
    <x v="88"/>
    <s v="화"/>
    <m/>
    <x v="2"/>
    <s v="카페24"/>
    <s v="HAIR RÉ:COVERY 15 Hairpack Treatment [라베나 리커버리 15 헤어팩 트리트먼트]제품선택=헤어팩 트리트먼트 1개 + 뉴트리셔스밤 1개 세트 5% 추가할인"/>
    <n v="4"/>
    <s v="트리트먼트+뉴트리셔스밤"/>
    <n v="201210"/>
    <m/>
    <n v="193420"/>
    <n v="182104.93"/>
    <n v="12708"/>
    <n v="175836.3636363636"/>
  </r>
  <r>
    <x v="88"/>
    <s v="화"/>
    <m/>
    <x v="3"/>
    <s v="카페24"/>
    <s v="HAIR RÉ:COVERY 15 Nutritious Balm [라베나 리커버리 15 뉴트리셔스 밤]제품선택=헤어 리커버리 15 뉴트리셔스 밤"/>
    <n v="6"/>
    <s v="뉴트리셔스밤"/>
    <n v="201210"/>
    <m/>
    <n v="149400"/>
    <n v="140660.1"/>
    <n v="9480"/>
    <n v="135818.1818181818"/>
  </r>
  <r>
    <x v="88"/>
    <s v="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88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88"/>
    <s v="화"/>
    <m/>
    <x v="3"/>
    <s v="카페24"/>
    <s v="HAIR RÉ:COVERY 15 Nutritious Balm [라베나 리커버리 15 뉴트리셔스 밤]제품선택=뉴트리셔스밤 1개 + 헤어팩 트리트먼트 1개 세트 5%추가할인"/>
    <n v="5"/>
    <s v="트리트먼트+뉴트리셔스밤"/>
    <n v="201210"/>
    <m/>
    <n v="241775"/>
    <n v="227631.1625"/>
    <n v="15885"/>
    <n v="219795.4545454545"/>
  </r>
  <r>
    <x v="88"/>
    <s v="화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1"/>
  </r>
  <r>
    <x v="88"/>
    <s v="화"/>
    <m/>
    <x v="1"/>
    <s v="카페24"/>
    <s v="HAIR RÉ:COVERY 15 Revital Shampoo [라베나 리커버리 15 리바이탈 샴푸]제품선택=리바이탈 샴푸 2개 세트 5%추가할인"/>
    <n v="7"/>
    <s v="리바이탈 샴푸"/>
    <n v="201210"/>
    <m/>
    <n v="357770"/>
    <n v="336840.455"/>
    <n v="42280"/>
    <n v="325245.4545454545"/>
  </r>
  <r>
    <x v="88"/>
    <s v="화"/>
    <m/>
    <x v="1"/>
    <s v="카페24"/>
    <s v="HAIR RÉ:COVERY 15 Revital Shampoo [라베나 리커버리 15 리바이탈 샴푸]제품선택=리바이탈 샴푸 3개 세트 10% 추가할인"/>
    <n v="10"/>
    <s v="리바이탈 샴푸 3set"/>
    <n v="201210"/>
    <m/>
    <n v="726300"/>
    <n v="683811.45"/>
    <n v="90600"/>
    <n v="660272.7272727272"/>
  </r>
  <r>
    <x v="89"/>
    <s v="수"/>
    <m/>
    <x v="2"/>
    <s v="카페24"/>
    <s v="HAIR RÉ:COVERY 15 Hairpack Treatment [라베나 리커버리 15 헤어팩 트리트먼트]제품선택=헤어 리커버리 15 헤어팩 트리트먼트"/>
    <n v="26"/>
    <s v="트리트먼트"/>
    <n v="201210"/>
    <m/>
    <n v="676000"/>
    <n v="636454"/>
    <n v="41522"/>
    <n v="614545.4545454545"/>
  </r>
  <r>
    <x v="89"/>
    <s v="수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89"/>
    <s v="수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"/>
    <n v="15885"/>
    <n v="219795.4545454545"/>
  </r>
  <r>
    <x v="89"/>
    <s v="수"/>
    <m/>
    <x v="3"/>
    <s v="카페24"/>
    <s v="HAIR RÉ:COVERY 15 Nutritious Balm [라베나 리커버리 15 뉴트리셔스 밤]제품선택=헤어 리커버리 15 뉴트리셔스 밤"/>
    <n v="29"/>
    <s v="뉴트리셔스밤"/>
    <n v="201210"/>
    <m/>
    <n v="722100"/>
    <n v="679857.15"/>
    <n v="45820"/>
    <n v="656454.5454545454"/>
  </r>
  <r>
    <x v="89"/>
    <s v="수"/>
    <m/>
    <x v="3"/>
    <s v="카페24"/>
    <s v="HAIR RÉ:COVERY 15 Nutritious Balm [라베나 리커버리 15 뉴트리셔스 밤]제품선택=뉴트리셔스 밤 2개 세트 5% 추가할인"/>
    <n v="9"/>
    <s v="뉴트리셔스밤 2set"/>
    <n v="201210"/>
    <m/>
    <n v="425790"/>
    <n v="400881.285"/>
    <n v="28440"/>
    <n v="387081.8181818182"/>
  </r>
  <r>
    <x v="89"/>
    <s v="수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89"/>
    <s v="수"/>
    <m/>
    <x v="3"/>
    <s v="카페24"/>
    <s v="HAIR RÉ:COVERY 15 Nutritious Balm [라베나 리커버리 15 뉴트리셔스 밤]제품선택=뉴트리셔스밤 1개 + 헤어팩 트리트먼트 1개 세트 5%추가할인"/>
    <n v="6"/>
    <s v="트리트먼트+뉴트리셔스밤"/>
    <n v="201210"/>
    <m/>
    <n v="290130"/>
    <n v="273157.395"/>
    <n v="19062"/>
    <n v="263754.5454545454"/>
  </r>
  <r>
    <x v="89"/>
    <s v="수"/>
    <m/>
    <x v="1"/>
    <s v="카페24"/>
    <s v="HAIR RÉ:COVERY 15 Revital Shampoo [라베나 리커버리 15 리바이탈 샴푸]제품선택=헤어 리커버리 15 리바이탈 샴푸 - 500ml"/>
    <n v="20"/>
    <s v="리바이탈 샴푸"/>
    <n v="201210"/>
    <m/>
    <n v="538000"/>
    <n v="506527"/>
    <n v="60400"/>
    <n v="489090.9090909091"/>
  </r>
  <r>
    <x v="89"/>
    <s v="수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89"/>
    <s v="수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90"/>
    <s v="목"/>
    <m/>
    <x v="1"/>
    <s v="라베나 CS"/>
    <s v="헤어 리커버리 15 리바이탈 샴푸"/>
    <n v="30"/>
    <s v="리바이탈 샴푸"/>
    <n v="201210"/>
    <m/>
    <n v="0"/>
    <n v="0"/>
    <n v="90600"/>
    <n v="0"/>
  </r>
  <r>
    <x v="90"/>
    <s v="목"/>
    <m/>
    <x v="2"/>
    <s v="카페24"/>
    <s v="HAIR RÉ:COVERY 15 Hairpack Treatment [라베나 리커버리 15 헤어팩 트리트먼트]제품선택=헤어 리커버리 15 헤어팩 트리트먼트"/>
    <n v="18"/>
    <s v="트리트먼트"/>
    <n v="201210"/>
    <m/>
    <n v="468000"/>
    <n v="440622"/>
    <n v="28746"/>
    <n v="425454.5454545454"/>
  </r>
  <r>
    <x v="90"/>
    <s v="목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90"/>
    <s v="목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"/>
  </r>
  <r>
    <x v="90"/>
    <s v="목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"/>
    <n v="15885"/>
    <n v="219795.4545454545"/>
  </r>
  <r>
    <x v="90"/>
    <s v="목"/>
    <m/>
    <x v="3"/>
    <s v="카페24"/>
    <s v="HAIR RÉ:COVERY 15 Nutritious Balm [라베나 리커버리 15 뉴트리셔스 밤]제품선택=헤어 리커버리 15 뉴트리셔스 밤"/>
    <n v="5"/>
    <s v="뉴트리셔스밤"/>
    <n v="201210"/>
    <m/>
    <n v="124500"/>
    <n v="117216.75"/>
    <n v="7900"/>
    <n v="113181.8181818182"/>
  </r>
  <r>
    <x v="90"/>
    <s v="목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90"/>
    <s v="목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"/>
  </r>
  <r>
    <x v="90"/>
    <s v="목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"/>
  </r>
  <r>
    <x v="90"/>
    <s v="목"/>
    <m/>
    <x v="1"/>
    <s v="카페24"/>
    <s v="HAIR RÉ:COVERY 15 Revital Shampoo [라베나 리커버리 15 리바이탈 샴푸]제품선택=헤어 리커버리 15 리바이탈 샴푸 - 500ml"/>
    <n v="13"/>
    <s v="리바이탈 샴푸"/>
    <n v="201210"/>
    <m/>
    <n v="349700"/>
    <n v="329242.55"/>
    <n v="39260"/>
    <n v="317909.0909090909"/>
  </r>
  <r>
    <x v="90"/>
    <s v="목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90"/>
    <s v="목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9"/>
  </r>
  <r>
    <x v="91"/>
    <s v="금"/>
    <m/>
    <x v="2"/>
    <s v="카페24"/>
    <s v="HAIR RÉ:COVERY 15 Hairpack Treatment [라베나 리커버리 15 헤어팩 트리트먼트]제품선택=헤어 리커버리 15 헤어팩 트리트먼트"/>
    <n v="11"/>
    <s v="트리트먼트"/>
    <n v="201210"/>
    <m/>
    <n v="286000"/>
    <n v="269269"/>
    <n v="17567"/>
    <n v="260000"/>
  </r>
  <r>
    <x v="91"/>
    <s v="금"/>
    <m/>
    <x v="2"/>
    <s v="카페24"/>
    <s v="HAIR RÉ:COVERY 15 Hairpack Treatment [라베나 리커버리 15 헤어팩 트리트먼트]제품선택=헤어팩 트리트먼트 2개 세트 5% 추가할인"/>
    <n v="6"/>
    <s v="트리트먼트 2set"/>
    <n v="201210"/>
    <m/>
    <n v="296400"/>
    <n v="279060.6"/>
    <n v="19164"/>
    <n v="269454.5454545454"/>
  </r>
  <r>
    <x v="91"/>
    <s v="금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91"/>
    <s v="금"/>
    <m/>
    <x v="3"/>
    <s v="카페24"/>
    <s v="HAIR RÉ:COVERY 15 Nutritious Balm [라베나 리커버리 15 뉴트리셔스 밤]제품선택=헤어 리커버리 15 뉴트리셔스 밤"/>
    <n v="20"/>
    <s v="뉴트리셔스밤"/>
    <n v="201210"/>
    <m/>
    <n v="498000"/>
    <n v="468867"/>
    <n v="31600"/>
    <n v="452727.2727272727"/>
  </r>
  <r>
    <x v="91"/>
    <s v="금"/>
    <m/>
    <x v="3"/>
    <s v="카페24"/>
    <s v="HAIR RÉ:COVERY 15 Nutritious Balm [라베나 리커버리 15 뉴트리셔스 밤]제품선택=뉴트리셔스 밤 2개 세트 5% 추가할인"/>
    <n v="5"/>
    <s v="뉴트리셔스밤 2set"/>
    <n v="201210"/>
    <m/>
    <n v="236550"/>
    <n v="222711.825"/>
    <n v="15800"/>
    <n v="215045.4545454545"/>
  </r>
  <r>
    <x v="91"/>
    <s v="금"/>
    <m/>
    <x v="3"/>
    <s v="카페24"/>
    <s v="HAIR RÉ:COVERY 15 Nutritious Balm [라베나 리커버리 15 뉴트리셔스 밤]제품선택=뉴트리셔스 밤 3개 세트 10% 추가할인"/>
    <n v="3"/>
    <s v="뉴트리셔스밤 3set"/>
    <n v="201210"/>
    <m/>
    <n v="201690"/>
    <n v="189891.135"/>
    <n v="14220"/>
    <n v="183354.5454545454"/>
  </r>
  <r>
    <x v="91"/>
    <s v="금"/>
    <m/>
    <x v="3"/>
    <s v="카페24"/>
    <s v="HAIR RÉ:COVERY 15 Nutritious Balm [라베나 리커버리 15 뉴트리셔스 밤]제품선택=뉴트리셔스밤 1개 + 헤어팩 트리트먼트 1개 세트 5%추가할인"/>
    <n v="5"/>
    <s v="트리트먼트+뉴트리셔스밤"/>
    <n v="201210"/>
    <m/>
    <n v="241775"/>
    <n v="227631.1625"/>
    <n v="15885"/>
    <n v="219795.4545454545"/>
  </r>
  <r>
    <x v="91"/>
    <s v="금"/>
    <m/>
    <x v="1"/>
    <s v="카페24"/>
    <s v="HAIR RÉ:COVERY 15 Revital Shampoo [라베나 리커버리 15 리바이탈 샴푸]제품선택=헤어 리커버리 15 리바이탈 샴푸 - 500ml"/>
    <n v="13"/>
    <s v="리바이탈 샴푸"/>
    <n v="201210"/>
    <m/>
    <n v="349700"/>
    <n v="329242.55"/>
    <n v="39260"/>
    <n v="317909.0909090909"/>
  </r>
  <r>
    <x v="91"/>
    <s v="금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"/>
    <n v="18120"/>
    <n v="139390.9090909091"/>
  </r>
  <r>
    <x v="91"/>
    <s v="금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"/>
  </r>
  <r>
    <x v="92"/>
    <s v="토"/>
    <m/>
    <x v="2"/>
    <s v="카페24"/>
    <s v="HAIR RÉ:COVERY 15 Hairpack Treatment [라베나 리커버리 15 헤어팩 트리트먼트]제품선택=헤어 리커버리 15 헤어팩 트리트먼트"/>
    <n v="7"/>
    <s v="트리트먼트"/>
    <n v="201210"/>
    <m/>
    <n v="182000"/>
    <n v="171353"/>
    <n v="11179"/>
    <n v="165454.5454545454"/>
  </r>
  <r>
    <x v="92"/>
    <s v="토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1"/>
  </r>
  <r>
    <x v="92"/>
    <s v="토"/>
    <m/>
    <x v="3"/>
    <s v="카페24"/>
    <s v="HAIR RÉ:COVERY 15 Nutritious Balm [라베나 리커버리 15 뉴트리셔스 밤]제품선택=헤어 리커버리 15 뉴트리셔스 밤"/>
    <n v="10"/>
    <s v="뉴트리셔스밤"/>
    <n v="201210"/>
    <m/>
    <n v="249000"/>
    <n v="234433.5"/>
    <n v="15800"/>
    <n v="226363.6363636364"/>
  </r>
  <r>
    <x v="92"/>
    <s v="토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92"/>
    <s v="토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92"/>
    <s v="토"/>
    <m/>
    <x v="1"/>
    <s v="카페24"/>
    <s v="HAIR RÉ:COVERY 15 Revital Shampoo [라베나 리커버리 15 리바이탈 샴푸]제품선택=헤어 리커버리 15 리바이탈 샴푸 - 500ml"/>
    <n v="7"/>
    <s v="리바이탈 샴푸"/>
    <n v="201210"/>
    <m/>
    <n v="188300"/>
    <n v="177284.45"/>
    <n v="21140"/>
    <n v="171181.8181818182"/>
  </r>
  <r>
    <x v="92"/>
    <s v="토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92"/>
    <s v="토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"/>
  </r>
  <r>
    <x v="93"/>
    <s v="일"/>
    <m/>
    <x v="2"/>
    <s v="카페24"/>
    <s v="HAIR RÉ:COVERY 15 Hairpack Treatment [라베나 리커버리 15 헤어팩 트리트먼트]제품선택=헤어 리커버리 15 헤어팩 트리트먼트"/>
    <n v="16"/>
    <s v="트리트먼트"/>
    <n v="201210"/>
    <m/>
    <n v="416000"/>
    <n v="391664"/>
    <n v="25552"/>
    <n v="378181.8181818182"/>
  </r>
  <r>
    <x v="93"/>
    <s v="일"/>
    <m/>
    <x v="2"/>
    <s v="카페24"/>
    <s v="HAIR RÉ:COVERY 15 Hairpack Treatment [라베나 리커버리 15 헤어팩 트리트먼트]제품선택=헤어팩 트리트먼트 2개 세트 5% 추가할인"/>
    <n v="7"/>
    <s v="트리트먼트 2set"/>
    <n v="201210"/>
    <m/>
    <n v="345800"/>
    <n v="325570.7"/>
    <n v="22358"/>
    <n v="314363.6363636364"/>
  </r>
  <r>
    <x v="93"/>
    <s v="일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"/>
  </r>
  <r>
    <x v="93"/>
    <s v="일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93"/>
    <s v="일"/>
    <m/>
    <x v="3"/>
    <s v="카페24"/>
    <s v="HAIR RÉ:COVERY 15 Nutritious Balm [라베나 리커버리 15 뉴트리셔스 밤]제품선택=헤어 리커버리 15 뉴트리셔스 밤"/>
    <n v="24"/>
    <s v="뉴트리셔스밤"/>
    <n v="201210"/>
    <m/>
    <n v="597600"/>
    <n v="562640.4"/>
    <n v="37920"/>
    <n v="543272.7272727272"/>
  </r>
  <r>
    <x v="93"/>
    <s v="일"/>
    <m/>
    <x v="3"/>
    <s v="카페24"/>
    <s v="HAIR RÉ:COVERY 15 Nutritious Balm [라베나 리커버리 15 뉴트리셔스 밤]제품선택=뉴트리셔스 밤 2개 세트 5% 추가할인"/>
    <n v="7"/>
    <s v="뉴트리셔스밤 2set"/>
    <n v="201210"/>
    <m/>
    <n v="331170"/>
    <n v="311796.555"/>
    <n v="22120"/>
    <n v="301063.6363636364"/>
  </r>
  <r>
    <x v="93"/>
    <s v="일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93"/>
    <s v="일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93"/>
    <s v="일"/>
    <m/>
    <x v="1"/>
    <s v="카페24"/>
    <s v="HAIR RÉ:COVERY 15 Revital Shampoo [라베나 리커버리 15 리바이탈 샴푸]제품선택=헤어 리커버리 15 리바이탈 샴푸 - 500ml"/>
    <n v="11"/>
    <s v="리바이탈 샴푸"/>
    <n v="201210"/>
    <m/>
    <n v="295900"/>
    <n v="278589.85"/>
    <n v="33220"/>
    <n v="269000"/>
  </r>
  <r>
    <x v="93"/>
    <s v="일"/>
    <m/>
    <x v="1"/>
    <s v="카페24"/>
    <s v="HAIR RÉ:COVERY 15 Revital Shampoo [라베나 리커버리 15 리바이탈 샴푸]제품선택=리바이탈 샴푸 2개 세트 5%추가할인"/>
    <n v="2"/>
    <s v="리바이탈 샴푸"/>
    <n v="201210"/>
    <m/>
    <n v="102220"/>
    <n v="96240.13"/>
    <n v="12080"/>
    <n v="92927.27272727272"/>
  </r>
  <r>
    <x v="93"/>
    <s v="일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94"/>
    <s v="월"/>
    <m/>
    <x v="2"/>
    <s v="카페24"/>
    <s v="HAIR RÉ:COVERY 15 Hairpack Treatment [라베나 리커버리 15 헤어팩 트리트먼트]제품선택=헤어 리커버리 15 헤어팩 트리트먼트"/>
    <n v="15"/>
    <s v="트리트먼트"/>
    <n v="201210"/>
    <m/>
    <n v="390000"/>
    <n v="367185"/>
    <n v="23955"/>
    <n v="354545.4545454545"/>
  </r>
  <r>
    <x v="94"/>
    <s v="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94"/>
    <s v="월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3"/>
  </r>
  <r>
    <x v="94"/>
    <s v="월"/>
    <m/>
    <x v="2"/>
    <s v="카페24"/>
    <s v="HAIR RÉ:COVERY 15 Hairpack Treatment [라베나 리커버리 15 헤어팩 트리트먼트]제품선택=헤어팩 트리트먼트 1개 + 뉴트리셔스밤 1개 세트 5% 추가할인"/>
    <n v="6"/>
    <s v="트리트먼트+뉴트리셔스밤"/>
    <n v="201210"/>
    <m/>
    <n v="290130"/>
    <n v="273157.395"/>
    <n v="19062"/>
    <n v="263754.5454545454"/>
  </r>
  <r>
    <x v="94"/>
    <s v="월"/>
    <m/>
    <x v="3"/>
    <s v="카페24"/>
    <s v="HAIR RÉ:COVERY 15 Nutritious Balm [라베나 리커버리 15 뉴트리셔스 밤]제품선택=헤어 리커버리 15 뉴트리셔스 밤"/>
    <n v="20"/>
    <s v="뉴트리셔스밤"/>
    <n v="201210"/>
    <m/>
    <n v="498000"/>
    <n v="468867"/>
    <n v="31600"/>
    <n v="452727.2727272727"/>
  </r>
  <r>
    <x v="94"/>
    <s v="월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"/>
  </r>
  <r>
    <x v="94"/>
    <s v="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94"/>
    <s v="월"/>
    <m/>
    <x v="3"/>
    <s v="카페24"/>
    <s v="HAIR RÉ:COVERY 15 Nutritious Balm [라베나 리커버리 15 뉴트리셔스 밤]제품선택=뉴트리셔스밤 1개 + 헤어팩 트리트먼트 1개 세트 5%추가할인"/>
    <n v="5"/>
    <s v="트리트먼트+뉴트리셔스밤"/>
    <n v="201210"/>
    <m/>
    <n v="241775"/>
    <n v="227631.1625"/>
    <n v="15885"/>
    <n v="219795.4545454545"/>
  </r>
  <r>
    <x v="94"/>
    <s v="월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8"/>
  </r>
  <r>
    <x v="94"/>
    <s v="월"/>
    <m/>
    <x v="1"/>
    <s v="카페24"/>
    <s v="HAIR RÉ:COVERY 15 Revital Shampoo [라베나 리커버리 15 리바이탈 샴푸]제품선택=리바이탈 샴푸 2개 세트 5%추가할인"/>
    <n v="5"/>
    <s v="리바이탈 샴푸"/>
    <n v="201210"/>
    <m/>
    <n v="255550"/>
    <n v="240600.325"/>
    <n v="30200"/>
    <n v="232318.1818181818"/>
  </r>
  <r>
    <x v="94"/>
    <s v="월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95"/>
    <s v="화"/>
    <m/>
    <x v="2"/>
    <s v="카페24"/>
    <s v="HAIR RÉ:COVERY 15 Hairpack Treatment [라베나 리커버리 15 헤어팩 트리트먼트]제품선택=헤어 리커버리 15 헤어팩 트리트먼트"/>
    <n v="8"/>
    <s v="트리트먼트"/>
    <n v="201210"/>
    <m/>
    <n v="208000"/>
    <n v="195832"/>
    <n v="12776"/>
    <n v="189090.9090909091"/>
  </r>
  <r>
    <x v="95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95"/>
    <s v="화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95"/>
    <s v="화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95"/>
    <s v="화"/>
    <m/>
    <x v="3"/>
    <s v="카페24"/>
    <s v="HAIR RÉ:COVERY 15 Nutritious Balm [라베나 리커버리 15 뉴트리셔스 밤]제품선택=헤어 리커버리 15 뉴트리셔스 밤"/>
    <n v="21"/>
    <s v="뉴트리셔스밤"/>
    <n v="201210"/>
    <m/>
    <n v="522900"/>
    <n v="492310.35"/>
    <n v="33180"/>
    <n v="475363.6363636364"/>
  </r>
  <r>
    <x v="95"/>
    <s v="화"/>
    <m/>
    <x v="3"/>
    <s v="카페24"/>
    <s v="HAIR RÉ:COVERY 15 Nutritious Balm [라베나 리커버리 15 뉴트리셔스 밤]제품선택=뉴트리셔스 밤 2개 세트 5% 추가할인"/>
    <n v="5"/>
    <s v="뉴트리셔스밤 2set"/>
    <n v="201210"/>
    <m/>
    <n v="236550"/>
    <n v="222711.825"/>
    <n v="15800"/>
    <n v="215045.4545454545"/>
  </r>
  <r>
    <x v="95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95"/>
    <s v="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95"/>
    <s v="화"/>
    <m/>
    <x v="1"/>
    <s v="카페24"/>
    <s v="HAIR RÉ:COVERY 15 Revital Shampoo [라베나 리커버리 15 리바이탈 샴푸]제품선택=헤어 리커버리 15 리바이탈 샴푸 - 500ml"/>
    <n v="7"/>
    <s v="리바이탈 샴푸"/>
    <n v="201210"/>
    <m/>
    <n v="188300"/>
    <n v="177284.45"/>
    <n v="21140"/>
    <n v="171181.8181818182"/>
  </r>
  <r>
    <x v="95"/>
    <s v="화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95"/>
    <s v="화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0"/>
    <s v="수"/>
    <m/>
    <x v="2"/>
    <s v="카페24"/>
    <s v="HAIR RÉ:COVERY 15 Hairpack Treatment [라베나 리커버리 15 헤어팩 트리트먼트]제품선택=헤어 리커버리 15 헤어팩 트리트먼트"/>
    <n v="7"/>
    <s v="트리트먼트"/>
    <n v="201210"/>
    <m/>
    <n v="182000"/>
    <n v="171353"/>
    <n v="11179"/>
    <n v="165454.5454545454"/>
  </r>
  <r>
    <x v="0"/>
    <s v="수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3"/>
    <n v="9582"/>
    <n v="134727.2727272727"/>
  </r>
  <r>
    <x v="0"/>
    <s v="수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0"/>
    <s v="수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0"/>
    <s v="수"/>
    <m/>
    <x v="3"/>
    <s v="카페24"/>
    <s v="HAIR RÉ:COVERY 15 Nutritious Balm [라베나 리커버리 15 뉴트리셔스 밤]제품선택=헤어 리커버리 15 뉴트리셔스 밤"/>
    <n v="11"/>
    <s v="뉴트리셔스밤"/>
    <n v="201210"/>
    <m/>
    <n v="273900"/>
    <n v="257876.85"/>
    <n v="17380"/>
    <n v="249000"/>
  </r>
  <r>
    <x v="0"/>
    <s v="수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"/>
  </r>
  <r>
    <x v="0"/>
    <s v="수"/>
    <m/>
    <x v="3"/>
    <s v="카페24"/>
    <s v="HAIR RÉ:COVERY 15 Nutritious Balm [라베나 리커버리 15 뉴트리셔스 밤]제품선택=뉴트리셔스밤 1개 + 헤어팩 트리트먼트 1개 세트 5%추가할인"/>
    <n v="3"/>
    <s v="트리트먼트+뉴트리셔스밤"/>
    <n v="201210"/>
    <m/>
    <n v="145065"/>
    <n v="136578.6975"/>
    <n v="9531"/>
    <n v="131877.2727272727"/>
  </r>
  <r>
    <x v="0"/>
    <s v="수"/>
    <m/>
    <x v="1"/>
    <s v="카페24"/>
    <s v="HAIR RÉ:COVERY 15 Revital Shampoo [라베나 리커버리 15 리바이탈 샴푸]제품선택=헤어 리커버리 15 리바이탈 샴푸 - 500ml"/>
    <n v="12"/>
    <s v="리바이탈 샴푸"/>
    <n v="201210"/>
    <m/>
    <n v="322800"/>
    <n v="303916.2"/>
    <n v="36240"/>
    <n v="293454.5454545454"/>
  </r>
  <r>
    <x v="0"/>
    <s v="수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0"/>
    <s v="수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1"/>
    <s v="목"/>
    <m/>
    <x v="2"/>
    <s v="카페24"/>
    <s v="HAIR RÉ:COVERY 15 Hairpack Treatment [라베나 리커버리 15 헤어팩 트리트먼트]제품선택=헤어 리커버리 15 헤어팩 트리트먼트"/>
    <n v="8"/>
    <s v="트리트먼트"/>
    <n v="201210"/>
    <m/>
    <n v="208000"/>
    <n v="195832"/>
    <n v="12776"/>
    <n v="189090.9090909091"/>
  </r>
  <r>
    <x v="1"/>
    <s v="목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1"/>
  </r>
  <r>
    <x v="1"/>
    <s v="목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1"/>
    <s v="목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1"/>
    <s v="목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"/>
    <n v="11060"/>
    <n v="158454.5454545454"/>
  </r>
  <r>
    <x v="1"/>
    <s v="목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1"/>
    <s v="목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"/>
  </r>
  <r>
    <x v="1"/>
    <s v="목"/>
    <m/>
    <x v="1"/>
    <s v="카페24"/>
    <s v="HAIR RÉ:COVERY 15 Revital Shampoo [라베나 리커버리 15 리바이탈 샴푸]제품선택=헤어 리커버리 15 리바이탈 샴푸 - 500ml"/>
    <n v="6"/>
    <s v="리바이탈 샴푸"/>
    <n v="201210"/>
    <m/>
    <n v="161400"/>
    <n v="151958.1"/>
    <n v="18120"/>
    <n v="146727.2727272727"/>
  </r>
  <r>
    <x v="1"/>
    <s v="목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"/>
  </r>
  <r>
    <x v="2"/>
    <s v="금"/>
    <m/>
    <x v="2"/>
    <s v="카페24"/>
    <s v="HAIR RÉ:COVERY 15 Hairpack Treatment [라베나 리커버리 15 헤어팩 트리트먼트]제품선택=헤어 리커버리 15 헤어팩 트리트먼트"/>
    <n v="13"/>
    <s v="트리트먼트"/>
    <n v="201210"/>
    <m/>
    <n v="338000"/>
    <n v="318227"/>
    <n v="20761"/>
    <n v="307272.7272727272"/>
  </r>
  <r>
    <x v="2"/>
    <s v="금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3"/>
    <n v="9582"/>
    <n v="134727.2727272727"/>
  </r>
  <r>
    <x v="2"/>
    <s v="금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2"/>
    <s v="금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"/>
    <n v="11060"/>
    <n v="158454.5454545454"/>
  </r>
  <r>
    <x v="2"/>
    <s v="금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2"/>
    <s v="금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2"/>
    <s v="금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2"/>
    <s v="금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1"/>
  </r>
  <r>
    <x v="2"/>
    <s v="금"/>
    <m/>
    <x v="1"/>
    <s v="카페24"/>
    <s v="HAIR RÉ:COVERY 15 Revital Shampoo [라베나 리커버리 15 리바이탈 샴푸]제품선택=리바이탈 샴푸 2개 세트 5%추가할인"/>
    <n v="2"/>
    <s v="리바이탈 샴푸"/>
    <n v="201210"/>
    <m/>
    <n v="102220"/>
    <n v="96240.13"/>
    <n v="12080"/>
    <n v="92927.27272727272"/>
  </r>
  <r>
    <x v="2"/>
    <s v="금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3"/>
    <s v="토"/>
    <m/>
    <x v="2"/>
    <s v="카페24"/>
    <s v="HAIR RÉ:COVERY 15 Hairpack Treatment [라베나 리커버리 15 헤어팩 트리트먼트]제품선택=헤어 리커버리 15 헤어팩 트리트먼트"/>
    <n v="11"/>
    <s v="트리트먼트"/>
    <n v="201210"/>
    <m/>
    <n v="286000"/>
    <n v="269269"/>
    <n v="17567"/>
    <n v="260000"/>
  </r>
  <r>
    <x v="3"/>
    <s v="토"/>
    <m/>
    <x v="2"/>
    <s v="카페24"/>
    <s v="HAIR RÉ:COVERY 15 Hairpack Treatment [라베나 리커버리 15 헤어팩 트리트먼트]제품선택=헤어팩 트리트먼트 2개 세트 5% 추가할인"/>
    <n v="1"/>
    <s v="트리트먼트 2set"/>
    <n v="201210"/>
    <m/>
    <n v="49400"/>
    <n v="46510.1"/>
    <n v="3194"/>
    <n v="44909.0909090909"/>
  </r>
  <r>
    <x v="3"/>
    <s v="토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3"/>
    <s v="토"/>
    <m/>
    <x v="3"/>
    <s v="카페24"/>
    <s v="HAIR RÉ:COVERY 15 Nutritious Balm [라베나 리커버리 15 뉴트리셔스 밤]제품선택=헤어 리커버리 15 뉴트리셔스 밤"/>
    <n v="11"/>
    <s v="뉴트리셔스밤"/>
    <n v="201210"/>
    <m/>
    <n v="273900"/>
    <n v="257876.85"/>
    <n v="17380"/>
    <n v="249000"/>
  </r>
  <r>
    <x v="3"/>
    <s v="토"/>
    <m/>
    <x v="3"/>
    <s v="카페24"/>
    <s v="HAIR RÉ:COVERY 15 Nutritious Balm [라베나 리커버리 15 뉴트리셔스 밤]제품선택=뉴트리셔스 밤 2개 세트 5% 추가할인"/>
    <n v="4"/>
    <s v="뉴트리셔스밤 2set"/>
    <n v="201210"/>
    <m/>
    <n v="189240"/>
    <n v="178169.46"/>
    <n v="12640"/>
    <n v="172036.3636363636"/>
  </r>
  <r>
    <x v="3"/>
    <s v="토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3"/>
    <s v="토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8"/>
  </r>
  <r>
    <x v="3"/>
    <s v="토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3"/>
    <s v="토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9"/>
  </r>
  <r>
    <x v="4"/>
    <s v="일"/>
    <m/>
    <x v="2"/>
    <s v="카페24"/>
    <s v="HAIR RÉ:COVERY 15 Hairpack Treatment [라베나 리커버리 15 헤어팩 트리트먼트]제품선택=헤어 리커버리 15 헤어팩 트리트먼트"/>
    <n v="17"/>
    <s v="트리트먼트"/>
    <n v="201210"/>
    <m/>
    <n v="442000"/>
    <n v="416143"/>
    <n v="27149"/>
    <n v="401818.1818181818"/>
  </r>
  <r>
    <x v="4"/>
    <s v="일"/>
    <m/>
    <x v="2"/>
    <s v="카페24"/>
    <s v="HAIR RÉ:COVERY 15 Hairpack Treatment [라베나 리커버리 15 헤어팩 트리트먼트]제품선택=헤어팩 트리트먼트 2개 세트 5% 추가할인"/>
    <n v="3"/>
    <s v="트리트먼트 2set"/>
    <n v="201210"/>
    <m/>
    <n v="148200"/>
    <n v="139530.3"/>
    <n v="9582"/>
    <n v="134727.2727272727"/>
  </r>
  <r>
    <x v="4"/>
    <s v="일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3"/>
  </r>
  <r>
    <x v="4"/>
    <s v="일"/>
    <m/>
    <x v="2"/>
    <s v="카페24"/>
    <s v="HAIR RÉ:COVERY 15 Hairpack Treatment [라베나 리커버리 15 헤어팩 트리트먼트]제품선택=헤어팩 트리트먼트 1개 + 뉴트리셔스밤 1개 세트 5% 추가할인"/>
    <n v="5"/>
    <s v="트리트먼트+뉴트리셔스밤"/>
    <n v="201210"/>
    <m/>
    <n v="241775"/>
    <n v="227631.1625"/>
    <n v="15885"/>
    <n v="219795.4545454545"/>
  </r>
  <r>
    <x v="4"/>
    <s v="일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"/>
  </r>
  <r>
    <x v="4"/>
    <s v="일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4"/>
    <s v="일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"/>
  </r>
  <r>
    <x v="4"/>
    <s v="일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4"/>
    <s v="일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8"/>
  </r>
  <r>
    <x v="4"/>
    <s v="일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"/>
  </r>
  <r>
    <x v="4"/>
    <s v="일"/>
    <m/>
    <x v="1"/>
    <s v="카페24"/>
    <s v="HAIR RÉ:COVERY 15 Revital Shampoo [라베나 리커버리 15 리바이탈 샴푸]제품선택=리바이탈 샴푸 3개 세트 10% 추가할인"/>
    <n v="4"/>
    <s v="리바이탈 샴푸 3set"/>
    <n v="201210"/>
    <m/>
    <n v="290520"/>
    <n v="273524.58"/>
    <n v="36240"/>
    <n v="264109.0909090909"/>
  </r>
  <r>
    <x v="5"/>
    <s v="월"/>
    <m/>
    <x v="2"/>
    <s v="카페24"/>
    <s v="HAIR RÉ:COVERY 15 Hairpack Treatment [라베나 리커버리 15 헤어팩 트리트먼트]제품선택=헤어 리커버리 15 헤어팩 트리트먼트"/>
    <n v="17"/>
    <s v="트리트먼트"/>
    <n v="201210"/>
    <m/>
    <n v="442000"/>
    <n v="416143"/>
    <n v="27149"/>
    <n v="401818.1818181818"/>
  </r>
  <r>
    <x v="5"/>
    <s v="월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"/>
  </r>
  <r>
    <x v="5"/>
    <s v="월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5"/>
    <s v="월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5"/>
    <s v="월"/>
    <m/>
    <x v="3"/>
    <s v="카페24"/>
    <s v="HAIR RÉ:COVERY 15 Nutritious Balm [라베나 리커버리 15 뉴트리셔스 밤]제품선택=헤어 리커버리 15 뉴트리셔스 밤"/>
    <n v="12"/>
    <s v="뉴트리셔스밤"/>
    <n v="201210"/>
    <m/>
    <n v="298800"/>
    <n v="281320.2"/>
    <n v="18960"/>
    <n v="271636.3636363636"/>
  </r>
  <r>
    <x v="5"/>
    <s v="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5"/>
    <s v="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5"/>
    <s v="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5"/>
    <s v="월"/>
    <m/>
    <x v="1"/>
    <s v="카페24"/>
    <s v="HAIR RÉ:COVERY 15 Revital Shampoo [라베나 리커버리 15 리바이탈 샴푸]제품선택=헤어 리커버리 15 리바이탈 샴푸 - 500ml"/>
    <n v="12"/>
    <s v="리바이탈 샴푸"/>
    <n v="201210"/>
    <m/>
    <n v="322800"/>
    <n v="303916.2"/>
    <n v="36240"/>
    <n v="293454.5454545454"/>
  </r>
  <r>
    <x v="5"/>
    <s v="월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"/>
  </r>
  <r>
    <x v="5"/>
    <s v="월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6"/>
    <s v="화"/>
    <m/>
    <x v="2"/>
    <s v="카페24"/>
    <s v="HAIR RÉ:COVERY 15 Hairpack Treatment [라베나 리커버리 15 헤어팩 트리트먼트]제품선택=헤어 리커버리 15 헤어팩 트리트먼트"/>
    <n v="13"/>
    <s v="트리트먼트"/>
    <n v="201210"/>
    <m/>
    <n v="338000"/>
    <n v="318227"/>
    <n v="20761"/>
    <n v="307272.7272727272"/>
  </r>
  <r>
    <x v="6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6"/>
    <s v="화"/>
    <m/>
    <x v="2"/>
    <s v="카페24"/>
    <s v="HAIR RÉ:COVERY 15 Hairpack Treatment [라베나 리커버리 15 헤어팩 트리트먼트]제품선택=헤어팩 트리트먼트 3개 세트 10% 추가할인"/>
    <n v="4"/>
    <s v="트리트먼트 3set"/>
    <n v="201210"/>
    <m/>
    <n v="280800"/>
    <n v="264373.2"/>
    <n v="19164"/>
    <n v="255272.7272727273"/>
  </r>
  <r>
    <x v="6"/>
    <s v="화"/>
    <m/>
    <x v="2"/>
    <s v="카페24"/>
    <s v="HAIR RÉ:COVERY 15 Hairpack Treatment [라베나 리커버리 15 헤어팩 트리트먼트]제품선택=헤어팩 트리트먼트 1개 + 뉴트리셔스밤 1개 세트 5% 추가할인"/>
    <n v="4"/>
    <s v="트리트먼트+뉴트리셔스밤"/>
    <n v="201210"/>
    <m/>
    <n v="193420"/>
    <n v="182104.93"/>
    <n v="12708"/>
    <n v="175836.3636363636"/>
  </r>
  <r>
    <x v="6"/>
    <s v="화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"/>
  </r>
  <r>
    <x v="6"/>
    <s v="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6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6"/>
    <s v="화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1"/>
  </r>
  <r>
    <x v="6"/>
    <s v="화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7"/>
    <s v="수"/>
    <m/>
    <x v="2"/>
    <s v="카페24"/>
    <s v="HAIR RÉ:COVERY 15 Hairpack Treatment [라베나 리커버리 15 헤어팩 트리트먼트]제품선택=헤어 리커버리 15 헤어팩 트리트먼트"/>
    <n v="12"/>
    <s v="트리트먼트"/>
    <n v="201210"/>
    <m/>
    <n v="312000"/>
    <n v="293748"/>
    <n v="19164"/>
    <n v="283636.3636363636"/>
  </r>
  <r>
    <x v="7"/>
    <s v="수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7"/>
    <s v="수"/>
    <m/>
    <x v="3"/>
    <s v="카페24"/>
    <s v="HAIR RÉ:COVERY 15 Nutritious Balm [라베나 리커버리 15 뉴트리셔스 밤]제품선택=헤어 리커버리 15 뉴트리셔스 밤"/>
    <n v="15"/>
    <s v="뉴트리셔스밤"/>
    <n v="201210"/>
    <m/>
    <n v="373500"/>
    <n v="351650.25"/>
    <n v="23700"/>
    <n v="339545.4545454545"/>
  </r>
  <r>
    <x v="7"/>
    <s v="수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7"/>
    <s v="수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7"/>
    <s v="수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8"/>
  </r>
  <r>
    <x v="7"/>
    <s v="수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"/>
  </r>
  <r>
    <x v="7"/>
    <s v="수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8"/>
    <s v="목"/>
    <m/>
    <x v="2"/>
    <s v="카페24"/>
    <s v="HAIR RÉ:COVERY 15 Hairpack Treatment [라베나 리커버리 15 헤어팩 트리트먼트]제품선택=헤어 리커버리 15 헤어팩 트리트먼트"/>
    <n v="23"/>
    <s v="트리트먼트"/>
    <n v="201210"/>
    <m/>
    <n v="598000"/>
    <n v="563017"/>
    <n v="36731"/>
    <n v="543636.3636363636"/>
  </r>
  <r>
    <x v="8"/>
    <s v="목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"/>
  </r>
  <r>
    <x v="8"/>
    <s v="목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"/>
  </r>
  <r>
    <x v="8"/>
    <s v="목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8"/>
    <s v="목"/>
    <m/>
    <x v="3"/>
    <s v="카페24"/>
    <s v="HAIR RÉ:COVERY 15 Nutritious Balm [라베나 리커버리 15 뉴트리셔스 밤]제품선택=헤어 리커버리 15 뉴트리셔스 밤"/>
    <n v="14"/>
    <s v="뉴트리셔스밤"/>
    <n v="201210"/>
    <m/>
    <n v="348600"/>
    <n v="328206.9"/>
    <n v="22120"/>
    <n v="316909.0909090909"/>
  </r>
  <r>
    <x v="8"/>
    <s v="목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8"/>
    <s v="목"/>
    <m/>
    <x v="3"/>
    <s v="카페24"/>
    <s v="HAIR RÉ:COVERY 15 Nutritious Balm [라베나 리커버리 15 뉴트리셔스 밤]제품선택=뉴트리셔스밤 1개 + 헤어팩 트리트먼트 1개 세트 5%추가할인"/>
    <n v="3"/>
    <s v="트리트먼트+뉴트리셔스밤"/>
    <n v="201210"/>
    <m/>
    <n v="145065"/>
    <n v="136578.6975"/>
    <n v="9531"/>
    <n v="131877.2727272727"/>
  </r>
  <r>
    <x v="8"/>
    <s v="목"/>
    <m/>
    <x v="1"/>
    <s v="카페24"/>
    <s v="HAIR RÉ:COVERY 15 Revital Shampoo [라베나 리커버리 15 리바이탈 샴푸]제품선택=헤어 리커버리 15 리바이탈 샴푸 - 500ml"/>
    <n v="15"/>
    <s v="리바이탈 샴푸"/>
    <n v="201210"/>
    <m/>
    <n v="403500"/>
    <n v="379895.25"/>
    <n v="45300"/>
    <n v="366818.1818181818"/>
  </r>
  <r>
    <x v="8"/>
    <s v="목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"/>
    <n v="18120"/>
    <n v="139390.9090909091"/>
  </r>
  <r>
    <x v="8"/>
    <s v="목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9"/>
    <s v="금"/>
    <m/>
    <x v="2"/>
    <s v="카페24"/>
    <s v="HAIR RÉ:COVERY 15 Hairpack Treatment [라베나 리커버리 15 헤어팩 트리트먼트]제품선택=헤어 리커버리 15 헤어팩 트리트먼트"/>
    <n v="9"/>
    <s v="트리트먼트"/>
    <n v="201210"/>
    <m/>
    <n v="234000"/>
    <n v="220311"/>
    <n v="14373"/>
    <n v="212727.2727272727"/>
  </r>
  <r>
    <x v="9"/>
    <s v="금"/>
    <m/>
    <x v="2"/>
    <s v="카페24"/>
    <s v="HAIR RÉ:COVERY 15 Hairpack Treatment [라베나 리커버리 15 헤어팩 트리트먼트]제품선택=헤어팩 트리트먼트 2개 세트 5% 추가할인"/>
    <n v="1"/>
    <s v="트리트먼트 2set"/>
    <n v="201210"/>
    <m/>
    <n v="49400"/>
    <n v="46510.1"/>
    <n v="3194"/>
    <n v="44909.0909090909"/>
  </r>
  <r>
    <x v="9"/>
    <s v="금"/>
    <m/>
    <x v="2"/>
    <s v="카페24"/>
    <s v="HAIR RÉ:COVERY 15 Hairpack Treatment [라베나 리커버리 15 헤어팩 트리트먼트]제품선택=헤어팩 트리트먼트 3개 세트 10% 추가할인"/>
    <n v="2"/>
    <s v="트리트먼트 3set"/>
    <n v="201210"/>
    <m/>
    <n v="140400"/>
    <n v="132186.6"/>
    <n v="9582"/>
    <n v="127636.3636363636"/>
  </r>
  <r>
    <x v="9"/>
    <s v="금"/>
    <m/>
    <x v="2"/>
    <s v="카페24"/>
    <s v="HAIR RÉ:COVERY 15 Hairpack Treatment [라베나 리커버리 15 헤어팩 트리트먼트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9"/>
    <s v="금"/>
    <m/>
    <x v="3"/>
    <s v="카페24"/>
    <s v="HAIR RÉ:COVERY 15 Nutritious Balm [라베나 리커버리 15 뉴트리셔스 밤]제품선택=헤어 리커버리 15 뉴트리셔스 밤"/>
    <n v="12"/>
    <s v="뉴트리셔스밤"/>
    <n v="201210"/>
    <m/>
    <n v="298800"/>
    <n v="281320.2"/>
    <n v="18960"/>
    <n v="271636.3636363636"/>
  </r>
  <r>
    <x v="9"/>
    <s v="금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9"/>
    <s v="금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9"/>
    <s v="금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9"/>
    <s v="금"/>
    <m/>
    <x v="1"/>
    <s v="카페24"/>
    <s v="HAIR RÉ:COVERY 15 Revital Shampoo [라베나 리커버리 15 리바이탈 샴푸]제품선택=헤어 리커버리 15 리바이탈 샴푸 - 500ml"/>
    <n v="6"/>
    <s v="리바이탈 샴푸"/>
    <n v="201210"/>
    <m/>
    <n v="161400"/>
    <n v="151958.1"/>
    <n v="18120"/>
    <n v="146727.2727272727"/>
  </r>
  <r>
    <x v="9"/>
    <s v="금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10"/>
    <s v="토"/>
    <m/>
    <x v="2"/>
    <s v="카페24"/>
    <s v="HAIR RÉ:COVERY 15 Hairpack Treatment [라베나 리커버리 15 헤어팩 트리트먼트]제품선택=헤어 리커버리 15 헤어팩 트리트먼트"/>
    <n v="10"/>
    <s v="트리트먼트"/>
    <n v="201210"/>
    <m/>
    <n v="260000"/>
    <n v="244790"/>
    <n v="15970"/>
    <n v="236363.6363636364"/>
  </r>
  <r>
    <x v="10"/>
    <s v="토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1"/>
  </r>
  <r>
    <x v="10"/>
    <s v="토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"/>
  </r>
  <r>
    <x v="10"/>
    <s v="토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10"/>
    <s v="토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"/>
    <n v="11060"/>
    <n v="158454.5454545454"/>
  </r>
  <r>
    <x v="10"/>
    <s v="토"/>
    <m/>
    <x v="3"/>
    <s v="카페24"/>
    <s v="HAIR RÉ:COVERY 15 Nutritious Balm [라베나 리커버리 15 뉴트리셔스 밤]제품선택=뉴트리셔스 밤 3개 세트 10% 추가할인"/>
    <n v="2"/>
    <s v="뉴트리셔스밤 3set"/>
    <n v="201210"/>
    <m/>
    <n v="134460"/>
    <n v="126594.09"/>
    <n v="9480"/>
    <n v="122236.3636363636"/>
  </r>
  <r>
    <x v="10"/>
    <s v="토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0"/>
    <s v="토"/>
    <m/>
    <x v="1"/>
    <s v="카페24"/>
    <s v="HAIR RÉ:COVERY 15 Revital Shampoo [라베나 리커버리 15 리바이탈 샴푸]제품선택=헤어 리커버리 15 리바이탈 샴푸 - 500ml"/>
    <n v="9"/>
    <s v="리바이탈 샴푸"/>
    <n v="201210"/>
    <m/>
    <n v="242100"/>
    <n v="227937.15"/>
    <n v="27180"/>
    <n v="220090.9090909091"/>
  </r>
  <r>
    <x v="10"/>
    <s v="토"/>
    <m/>
    <x v="1"/>
    <s v="카페24"/>
    <s v="HAIR RÉ:COVERY 15 Revital Shampoo [라베나 리커버리 15 리바이탈 샴푸]제품선택=리바이탈 샴푸 2개 세트 5%추가할인"/>
    <n v="1"/>
    <s v="리바이탈 샴푸"/>
    <n v="201210"/>
    <m/>
    <n v="51110"/>
    <n v="48120.065"/>
    <n v="6040"/>
    <n v="46463.63636363636"/>
  </r>
  <r>
    <x v="10"/>
    <s v="토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11"/>
    <s v="일"/>
    <m/>
    <x v="2"/>
    <s v="카페24"/>
    <s v="HAIR RÉ:COVERY 15 Hairpack Treatment [라베나 리커버리 15 헤어팩 트리트먼트]제품선택=헤어 리커버리 15 헤어팩 트리트먼트"/>
    <n v="15"/>
    <s v="트리트먼트"/>
    <n v="201210"/>
    <m/>
    <n v="390000"/>
    <n v="367185"/>
    <n v="23955"/>
    <n v="354545.4545454545"/>
  </r>
  <r>
    <x v="11"/>
    <s v="일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"/>
  </r>
  <r>
    <x v="11"/>
    <s v="일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"/>
  </r>
  <r>
    <x v="11"/>
    <s v="일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11"/>
    <s v="일"/>
    <m/>
    <x v="3"/>
    <s v="카페24"/>
    <s v="HAIR RÉ:COVERY 15 Nutritious Balm [라베나 리커버리 15 뉴트리셔스 밤]제품선택=헤어 리커버리 15 뉴트리셔스 밤"/>
    <n v="13"/>
    <s v="뉴트리셔스밤"/>
    <n v="201210"/>
    <m/>
    <n v="323700"/>
    <n v="304763.55"/>
    <n v="20540"/>
    <n v="294272.7272727272"/>
  </r>
  <r>
    <x v="11"/>
    <s v="일"/>
    <m/>
    <x v="3"/>
    <s v="카페24"/>
    <s v="HAIR RÉ:COVERY 15 Nutritious Balm [라베나 리커버리 15 뉴트리셔스 밤]제품선택=뉴트리셔스 밤 2개 세트 5% 추가할인"/>
    <n v="3"/>
    <s v="뉴트리셔스밤 2set"/>
    <n v="201210"/>
    <m/>
    <n v="141930"/>
    <n v="133627.095"/>
    <n v="9480"/>
    <n v="129027.2727272727"/>
  </r>
  <r>
    <x v="11"/>
    <s v="일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11"/>
    <s v="일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1"/>
    <s v="일"/>
    <m/>
    <x v="1"/>
    <s v="카페24"/>
    <s v="HAIR RÉ:COVERY 15 Revital Shampoo [라베나 리커버리 15 리바이탈 샴푸]제품선택=헤어 리커버리 15 리바이탈 샴푸 - 500ml"/>
    <n v="10"/>
    <s v="리바이탈 샴푸"/>
    <n v="201210"/>
    <m/>
    <n v="269000"/>
    <n v="253263.5"/>
    <n v="30200"/>
    <n v="244545.4545454545"/>
  </r>
  <r>
    <x v="11"/>
    <s v="일"/>
    <m/>
    <x v="1"/>
    <s v="카페24"/>
    <s v="HAIR RÉ:COVERY 15 Revital Shampoo [라베나 리커버리 15 리바이탈 샴푸]제품선택=리바이탈 샴푸 2개 세트 5%추가할인"/>
    <n v="4"/>
    <s v="리바이탈 샴푸"/>
    <n v="201210"/>
    <m/>
    <n v="204440"/>
    <n v="192480.26"/>
    <n v="24160"/>
    <n v="185854.5454545454"/>
  </r>
  <r>
    <x v="11"/>
    <s v="일"/>
    <m/>
    <x v="1"/>
    <s v="카페24"/>
    <s v="HAIR RÉ:COVERY 15 Revital Shampoo [라베나 리커버리 15 리바이탈 샴푸]제품선택=리바이탈 샴푸 3개 세트 10% 추가할인"/>
    <n v="1"/>
    <s v="리바이탈 샴푸 3set"/>
    <n v="201210"/>
    <m/>
    <n v="72630"/>
    <n v="68381.145"/>
    <n v="9060"/>
    <n v="66027.27272727272"/>
  </r>
  <r>
    <x v="12"/>
    <s v="월"/>
    <m/>
    <x v="2"/>
    <s v="카페24"/>
    <s v="HAIR RÉ:COVERY 15 Hairpack Treatment [라베나 리커버리 15 헤어팩 트리트먼트]제품선택=헤어 리커버리 15 헤어팩 트리트먼트"/>
    <n v="12"/>
    <s v="트리트먼트"/>
    <n v="201210"/>
    <m/>
    <n v="312000"/>
    <n v="293748"/>
    <n v="19164"/>
    <n v="283636.3636363636"/>
  </r>
  <r>
    <x v="12"/>
    <s v="월"/>
    <m/>
    <x v="2"/>
    <s v="카페24"/>
    <s v="HAIR RÉ:COVERY 15 Hairpack Treatment [라베나 리커버리 15 헤어팩 트리트먼트]제품선택=헤어팩 트리트먼트 2개 세트 5% 추가할인"/>
    <n v="2"/>
    <s v="트리트먼트 2set"/>
    <n v="201210"/>
    <m/>
    <n v="98800"/>
    <n v="93020.2"/>
    <n v="6388"/>
    <n v="89818.18181818181"/>
  </r>
  <r>
    <x v="12"/>
    <s v="월"/>
    <m/>
    <x v="2"/>
    <s v="카페24"/>
    <s v="HAIR RÉ:COVERY 15 Hairpack Treatment [라베나 리커버리 15 헤어팩 트리트먼트]제품선택=헤어팩 트리트먼트 3개 세트 10% 추가할인"/>
    <n v="3"/>
    <s v="트리트먼트 3set"/>
    <n v="201210"/>
    <m/>
    <n v="210600"/>
    <n v="198279.9"/>
    <n v="14373"/>
    <n v="191454.5454545454"/>
  </r>
  <r>
    <x v="12"/>
    <s v="월"/>
    <m/>
    <x v="2"/>
    <s v="카페24"/>
    <s v="HAIR RÉ:COVERY 15 Hairpack Treatment [라베나 리커버리 15 헤어팩 트리트먼트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12"/>
    <s v="월"/>
    <m/>
    <x v="3"/>
    <s v="카페24"/>
    <s v="HAIR RÉ:COVERY 15 Nutritious Balm [라베나 리커버리 15 뉴트리셔스 밤]제품선택=헤어 리커버리 15 뉴트리셔스 밤"/>
    <n v="7"/>
    <s v="뉴트리셔스밤"/>
    <n v="201210"/>
    <m/>
    <n v="174300"/>
    <n v="164103.45"/>
    <n v="11060"/>
    <n v="158454.5454545454"/>
  </r>
  <r>
    <x v="12"/>
    <s v="월"/>
    <m/>
    <x v="3"/>
    <s v="카페24"/>
    <s v="HAIR RÉ:COVERY 15 Nutritious Balm [라베나 리커버리 15 뉴트리셔스 밤]제품선택=뉴트리셔스 밤 2개 세트 5% 추가할인"/>
    <n v="2"/>
    <s v="뉴트리셔스밤 2set"/>
    <n v="201210"/>
    <m/>
    <n v="94620"/>
    <n v="89084.73"/>
    <n v="6320"/>
    <n v="86018.18181818181"/>
  </r>
  <r>
    <x v="12"/>
    <s v="월"/>
    <m/>
    <x v="3"/>
    <s v="카페24"/>
    <s v="HAIR RÉ:COVERY 15 Nutritious Balm [라베나 리커버리 15 뉴트리셔스 밤]제품선택=뉴트리셔스 밤 3개 세트 10% 추가할인"/>
    <n v="3"/>
    <s v="뉴트리셔스밤 3set"/>
    <n v="201210"/>
    <m/>
    <n v="201690"/>
    <n v="189891.135"/>
    <n v="14220"/>
    <n v="183354.5454545454"/>
  </r>
  <r>
    <x v="12"/>
    <s v="월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2"/>
    <s v="월"/>
    <m/>
    <x v="1"/>
    <s v="카페24"/>
    <s v="HAIR RÉ:COVERY 15 Revital Shampoo [라베나 리커버리 15 리바이탈 샴푸]제품선택=헤어 리커버리 15 리바이탈 샴푸 - 500ml"/>
    <n v="14"/>
    <s v="리바이탈 샴푸"/>
    <n v="201210"/>
    <m/>
    <n v="376600"/>
    <n v="354568.9"/>
    <n v="42280"/>
    <n v="342363.6363636364"/>
  </r>
  <r>
    <x v="12"/>
    <s v="월"/>
    <m/>
    <x v="1"/>
    <s v="카페24"/>
    <s v="HAIR RÉ:COVERY 15 Revital Shampoo [라베나 리커버리 15 리바이탈 샴푸]제품선택=리바이탈 샴푸 2개 세트 5%추가할인"/>
    <n v="6"/>
    <s v="리바이탈 샴푸"/>
    <n v="201210"/>
    <m/>
    <n v="306660"/>
    <n v="288720.39"/>
    <n v="36240"/>
    <n v="278781.8181818182"/>
  </r>
  <r>
    <x v="12"/>
    <s v="월"/>
    <m/>
    <x v="1"/>
    <s v="카페24"/>
    <s v="HAIR RÉ:COVERY 15 Revital Shampoo [라베나 리커버리 15 리바이탈 샴푸]제품선택=리바이탈 샴푸 3개 세트 10% 추가할인"/>
    <n v="3"/>
    <s v="리바이탈 샴푸 3set"/>
    <n v="201210"/>
    <m/>
    <n v="217890"/>
    <n v="205143.435"/>
    <n v="27180"/>
    <n v="198081.8181818182"/>
  </r>
  <r>
    <x v="13"/>
    <s v="화"/>
    <m/>
    <x v="1"/>
    <s v="라베나 CS"/>
    <s v="헤어 리커버리 15 리바이탈 샴푸"/>
    <n v="2"/>
    <s v="리바이탈 샴푸"/>
    <n v="201210"/>
    <m/>
    <n v="0"/>
    <n v="0"/>
    <n v="6040"/>
    <n v="0"/>
  </r>
  <r>
    <x v="13"/>
    <s v="화"/>
    <m/>
    <x v="2"/>
    <s v="카페24"/>
    <s v="HAIR RÉ:COVERY 15 Hairpack Treatment [라베나 리커버리 15 헤어팩 트리트먼트]제품선택=헤어 리커버리 15 헤어팩 트리트먼트"/>
    <n v="16"/>
    <s v="트리트먼트"/>
    <n v="201210"/>
    <m/>
    <n v="416000"/>
    <n v="391664"/>
    <n v="25552"/>
    <n v="378181.8181818182"/>
  </r>
  <r>
    <x v="13"/>
    <s v="화"/>
    <m/>
    <x v="2"/>
    <s v="카페24"/>
    <s v="HAIR RÉ:COVERY 15 Hairpack Treatment [라베나 리커버리 15 헤어팩 트리트먼트]제품선택=헤어팩 트리트먼트 2개 세트 5% 추가할인"/>
    <n v="4"/>
    <s v="트리트먼트 2set"/>
    <n v="201210"/>
    <m/>
    <n v="197600"/>
    <n v="186040.4"/>
    <n v="12776"/>
    <n v="179636.3636363636"/>
  </r>
  <r>
    <x v="13"/>
    <s v="화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13"/>
    <s v="화"/>
    <m/>
    <x v="3"/>
    <s v="카페24"/>
    <s v="HAIR RÉ:COVERY 15 Nutritious Balm [라베나 리커버리 15 뉴트리셔스 밤]제품선택=헤어 리커버리 15 뉴트리셔스 밤"/>
    <n v="15"/>
    <s v="뉴트리셔스밤"/>
    <n v="201210"/>
    <m/>
    <n v="373500"/>
    <n v="351650.25"/>
    <n v="23700"/>
    <n v="339545.4545454545"/>
  </r>
  <r>
    <x v="13"/>
    <s v="화"/>
    <m/>
    <x v="3"/>
    <s v="카페24"/>
    <s v="HAIR RÉ:COVERY 15 Nutritious Balm [라베나 리커버리 15 뉴트리셔스 밤]제품선택=뉴트리셔스 밤 3개 세트 10% 추가할인"/>
    <n v="1"/>
    <s v="뉴트리셔스밤 3set"/>
    <n v="201210"/>
    <m/>
    <n v="67230"/>
    <n v="63297.045"/>
    <n v="4740"/>
    <n v="61118.18181818182"/>
  </r>
  <r>
    <x v="13"/>
    <s v="화"/>
    <m/>
    <x v="3"/>
    <s v="카페24"/>
    <s v="HAIR RÉ:COVERY 15 Nutritious Balm [라베나 리커버리 15 뉴트리셔스 밤]제품선택=뉴트리셔스밤 1개 + 헤어팩 트리트먼트 1개 세트 5%추가할인"/>
    <n v="4"/>
    <s v="트리트먼트+뉴트리셔스밤"/>
    <n v="201210"/>
    <m/>
    <n v="193420"/>
    <n v="182104.93"/>
    <n v="12708"/>
    <n v="175836.3636363636"/>
  </r>
  <r>
    <x v="13"/>
    <s v="화"/>
    <m/>
    <x v="1"/>
    <s v="카페24"/>
    <s v="HAIR RÉ:COVERY 15 Revital Shampoo [라베나 리커버리 15 리바이탈 샴푸]제품선택=헤어 리커버리 15 리바이탈 샴푸 - 500ml"/>
    <n v="459"/>
    <s v="리바이탈 샴푸"/>
    <n v="201210"/>
    <m/>
    <n v="12347100"/>
    <n v="11624794.65"/>
    <n v="1386180"/>
    <n v="11224636.36363636"/>
  </r>
  <r>
    <x v="13"/>
    <s v="화"/>
    <m/>
    <x v="1"/>
    <s v="카페24"/>
    <s v="HAIR RÉ:COVERY 15 Revital Shampoo [라베나 리커버리 15 리바이탈 샴푸]제품선택=리바이탈 샴푸 2개 세트 5%추가할인"/>
    <n v="152"/>
    <s v="리바이탈 샴푸"/>
    <n v="201210"/>
    <m/>
    <n v="7768720"/>
    <n v="7314249.88"/>
    <n v="918080"/>
    <n v="7062472.727272727"/>
  </r>
  <r>
    <x v="13"/>
    <s v="화"/>
    <m/>
    <x v="1"/>
    <s v="카페24"/>
    <s v="HAIR RÉ:COVERY 15 Revital Shampoo [라베나 리커버리 15 리바이탈 샴푸]제품선택=리바이탈 샴푸 3개 세트 10% 추가할인"/>
    <n v="64"/>
    <s v="리바이탈 샴푸 3set"/>
    <n v="201210"/>
    <m/>
    <n v="4648320"/>
    <n v="4376393.28"/>
    <n v="579840"/>
    <n v="4225745.454545454"/>
  </r>
  <r>
    <x v="13"/>
    <s v="화"/>
    <m/>
    <x v="1"/>
    <s v="카페24"/>
    <s v="헤어 리커버리 15 리바이탈 샴푸"/>
    <n v="3"/>
    <s v="리바이탈 샴푸"/>
    <n v="201210"/>
    <m/>
    <n v="80700"/>
    <n v="75979.05"/>
    <n v="9060"/>
    <n v="73363.63636363635"/>
  </r>
  <r>
    <x v="14"/>
    <s v="수"/>
    <m/>
    <x v="2"/>
    <s v="카페24"/>
    <s v="HAIR RÉ:COVERY 15 Hairpack Treatment [라베나 리커버리 15 헤어팩 트리트먼트]제품선택=헤어 리커버리 15 헤어팩 트리트먼트"/>
    <n v="17"/>
    <s v="트리트먼트"/>
    <n v="201210"/>
    <m/>
    <n v="442000"/>
    <n v="416143"/>
    <n v="27149"/>
    <n v="401818.1818181818"/>
  </r>
  <r>
    <x v="14"/>
    <s v="수"/>
    <m/>
    <x v="2"/>
    <s v="카페24"/>
    <s v="HAIR RÉ:COVERY 15 Hairpack Treatment [라베나 리커버리 15 헤어팩 트리트먼트]제품선택=헤어팩 트리트먼트 2개 세트 5% 추가할인"/>
    <n v="5"/>
    <s v="트리트먼트 2set"/>
    <n v="201210"/>
    <m/>
    <n v="247000"/>
    <n v="232550.5"/>
    <n v="15970"/>
    <n v="224545.4545454545"/>
  </r>
  <r>
    <x v="14"/>
    <s v="수"/>
    <m/>
    <x v="2"/>
    <s v="카페24"/>
    <s v="HAIR RÉ:COVERY 15 Hairpack Treatment [라베나 리커버리 15 헤어팩 트리트먼트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14"/>
    <s v="수"/>
    <m/>
    <x v="3"/>
    <s v="카페24"/>
    <s v="HAIR RÉ:COVERY 15 Nutritious Balm [라베나 리커버리 15 뉴트리셔스 밤]제품선택=헤어 리커버리 15 뉴트리셔스 밤"/>
    <n v="9"/>
    <s v="뉴트리셔스밤"/>
    <n v="201210"/>
    <m/>
    <n v="224100"/>
    <n v="210990.15"/>
    <n v="14220"/>
    <n v="203727.2727272727"/>
  </r>
  <r>
    <x v="14"/>
    <s v="수"/>
    <m/>
    <x v="3"/>
    <s v="카페24"/>
    <s v="HAIR RÉ:COVERY 15 Nutritious Balm [라베나 리커버리 15 뉴트리셔스 밤]제품선택=뉴트리셔스 밤 2개 세트 5% 추가할인"/>
    <n v="1"/>
    <s v="뉴트리셔스밤 2set"/>
    <n v="201210"/>
    <m/>
    <n v="47310"/>
    <n v="44542.365"/>
    <n v="3160"/>
    <n v="43009.0909090909"/>
  </r>
  <r>
    <x v="14"/>
    <s v="수"/>
    <m/>
    <x v="3"/>
    <s v="카페24"/>
    <s v="HAIR RÉ:COVERY 15 Nutritious Balm [라베나 리커버리 15 뉴트리셔스 밤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4"/>
    <s v="수"/>
    <m/>
    <x v="1"/>
    <s v="카페24"/>
    <s v="HAIR RÉ:COVERY 15 Revital Shampoo [라베나 리커버리 15 리바이탈 샴푸]제품선택=헤어 리커버리 15 리바이탈 샴푸 - 500ml"/>
    <n v="91"/>
    <s v="리바이탈 샴푸"/>
    <n v="201210"/>
    <m/>
    <n v="2447900"/>
    <n v="2304697.85"/>
    <n v="274820"/>
    <n v="2225363.636363636"/>
  </r>
  <r>
    <x v="14"/>
    <s v="수"/>
    <m/>
    <x v="1"/>
    <s v="카페24"/>
    <s v="HAIR RÉ:COVERY 15 Revital Shampoo [라베나 리커버리 15 리바이탈 샴푸]제품선택=리바이탈 샴푸 2개 세트 5%추가할인"/>
    <n v="22"/>
    <s v="리바이탈 샴푸"/>
    <n v="201210"/>
    <m/>
    <n v="1124420"/>
    <n v="1058641.43"/>
    <n v="132880"/>
    <n v="1022200"/>
  </r>
  <r>
    <x v="14"/>
    <s v="수"/>
    <m/>
    <x v="1"/>
    <s v="카페24"/>
    <s v="HAIR RÉ:COVERY 15 Revital Shampoo [라베나 리커버리 15 리바이탈 샴푸]제품선택=리바이탈 샴푸 3개 세트 10% 추가할인"/>
    <n v="10"/>
    <s v="리바이탈 샴푸 3set"/>
    <n v="201210"/>
    <m/>
    <n v="726300"/>
    <n v="683811.45"/>
    <n v="90600"/>
    <n v="660272.7272727272"/>
  </r>
  <r>
    <x v="14"/>
    <s v="수"/>
    <m/>
    <x v="1"/>
    <s v="카페24"/>
    <s v="헤어 리커버리 15 리바이탈 샴푸"/>
    <n v="3"/>
    <s v="리바이탈 샴푸"/>
    <n v="201210"/>
    <m/>
    <n v="80700"/>
    <n v="75979.05"/>
    <n v="9060"/>
    <n v="73363.63636363635"/>
  </r>
  <r>
    <x v="15"/>
    <s v="목"/>
    <m/>
    <x v="2"/>
    <s v="카페24"/>
    <s v="HAIR RÉ:COVERY 15 Hairpack Treatment [라베나 리커버리 15 헤어팩 트리트먼트]제품선택=헤어 리커버리 15 헤어팩 트리트먼트"/>
    <n v="2"/>
    <s v="트리트먼트"/>
    <n v="201210"/>
    <m/>
    <n v="52000"/>
    <n v="48958"/>
    <n v="3194"/>
    <n v="47272.72727272727"/>
  </r>
  <r>
    <x v="15"/>
    <s v="목"/>
    <m/>
    <x v="2"/>
    <s v="카페24"/>
    <s v="HAIR RÉ:COVERY 15 Hairpack Treatment [라베나 리커버리 15 헤어팩 트리트먼트]제품선택=헤어팩 트리트먼트 3개 세트 10% 추가할인"/>
    <n v="1"/>
    <s v="트리트먼트 3set"/>
    <n v="201210"/>
    <m/>
    <n v="70200"/>
    <n v="66093.3"/>
    <n v="4791"/>
    <n v="63818.18181818182"/>
  </r>
  <r>
    <x v="15"/>
    <s v="목"/>
    <m/>
    <x v="3"/>
    <s v="카페24"/>
    <s v="HAIR RÉ:COVERY 15 Nutritious Balm [라베나 리커버리 15 뉴트리셔스 밤]제품선택=헤어 리커버리 15 뉴트리셔스 밤"/>
    <n v="1"/>
    <s v="뉴트리셔스밤"/>
    <n v="201210"/>
    <m/>
    <n v="24900"/>
    <n v="23443.35"/>
    <n v="1580"/>
    <n v="22636.36363636364"/>
  </r>
  <r>
    <x v="15"/>
    <s v="목"/>
    <m/>
    <x v="3"/>
    <s v="카페24"/>
    <s v="HAIR RÉ:COVERY 15 Nutritious Balm [라베나 리커버리 15 뉴트리셔스 밤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15"/>
    <s v="목"/>
    <m/>
    <x v="1"/>
    <s v="카페24"/>
    <s v="HAIR RÉ:COVERY 15 Revital Shampoo [라베나 리커버리 15 리바이탈 샴푸]제품선택=헤어 리커버리 15 리바이탈 샴푸 - 500ml"/>
    <n v="5"/>
    <s v="리바이탈 샴푸"/>
    <n v="201210"/>
    <m/>
    <n v="134500"/>
    <n v="126631.75"/>
    <n v="15100"/>
    <n v="122272.7272727273"/>
  </r>
  <r>
    <x v="15"/>
    <s v="목"/>
    <m/>
    <x v="1"/>
    <s v="카페24"/>
    <s v="HAIR RÉ:COVERY 15 Revital Shampoo [라베나 리커버리 15 리바이탈 샴푸]제품선택=리바이탈 샴푸 2개 세트 5%추가할인"/>
    <n v="3"/>
    <s v="리바이탈 샴푸"/>
    <n v="201210"/>
    <m/>
    <n v="153330"/>
    <n v="144360.195"/>
    <n v="18120"/>
    <n v="139390.9090909091"/>
  </r>
  <r>
    <x v="15"/>
    <s v="목"/>
    <m/>
    <x v="1"/>
    <s v="카페24"/>
    <s v="HAIR RÉ:COVERY 15 Revital Shampoo [라베나 리커버리 15 리바이탈 샴푸]제품선택=리바이탈 샴푸 3개 세트 10% 추가할인"/>
    <n v="2"/>
    <s v="리바이탈 샴푸 3set"/>
    <n v="201210"/>
    <m/>
    <n v="145260"/>
    <n v="136762.29"/>
    <n v="18120"/>
    <n v="132054.5454545454"/>
  </r>
  <r>
    <x v="15"/>
    <s v="목"/>
    <m/>
    <x v="3"/>
    <s v="카페24"/>
    <s v="라베나 리커버리 15 뉴트리셔스 밤 [HAIR RÉ:COVERY 15 Nutritious Balm]제품선택=헤어 리커버리 15 뉴트리셔스 밤"/>
    <n v="5"/>
    <s v="뉴트리셔스밤"/>
    <n v="201210"/>
    <m/>
    <n v="124500"/>
    <n v="117216.75"/>
    <n v="7900"/>
    <n v="113181.8181818182"/>
  </r>
  <r>
    <x v="15"/>
    <s v="목"/>
    <m/>
    <x v="3"/>
    <s v="카페24"/>
    <s v="라베나 리커버리 15 뉴트리셔스 밤 [HAIR RÉ:COVERY 15 Nutritious Balm]제품선택=뉴트리셔스 밤 2개 세트 5% 추가할인"/>
    <n v="2"/>
    <s v="뉴트리셔스밤 2set"/>
    <n v="201210"/>
    <m/>
    <n v="94620"/>
    <n v="89084.73"/>
    <n v="6320"/>
    <n v="86018.18181818181"/>
  </r>
  <r>
    <x v="15"/>
    <s v="목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15"/>
    <s v="목"/>
    <m/>
    <x v="1"/>
    <s v="카페24"/>
    <s v="라베나 리커버리 15 리바이탈 샴푸 [HAIR RÉ:COVERY 15 Revital Shampoo]제품선택=헤어 리커버리 15 리바이탈 샴푸 - 500ml"/>
    <n v="75"/>
    <s v="리바이탈 샴푸"/>
    <n v="201210"/>
    <m/>
    <n v="2017500"/>
    <n v="1899476.25"/>
    <n v="226500"/>
    <n v="1834090.909090909"/>
  </r>
  <r>
    <x v="15"/>
    <s v="목"/>
    <m/>
    <x v="1"/>
    <s v="카페24"/>
    <s v="라베나 리커버리 15 리바이탈 샴푸 [HAIR RÉ:COVERY 15 Revital Shampoo]제품선택=리바이탈 샴푸 2개 세트 5%추가할인"/>
    <n v="25"/>
    <s v="리바이탈 샴푸 2set"/>
    <n v="201210"/>
    <m/>
    <n v="1277750"/>
    <n v="1203001.625"/>
    <n v="151000"/>
    <n v="1161590.909090909"/>
  </r>
  <r>
    <x v="15"/>
    <s v="목"/>
    <m/>
    <x v="1"/>
    <s v="카페24"/>
    <s v="라베나 리커버리 15 리바이탈 샴푸 [HAIR RÉ:COVERY 15 Revital Shampoo]제품선택=리바이탈 샴푸 3개 세트 10% 추가할인"/>
    <n v="8"/>
    <s v="리바이탈 샴푸 3set"/>
    <n v="201210"/>
    <m/>
    <n v="581040"/>
    <n v="547049.16"/>
    <n v="72480"/>
    <n v="528218.1818181818"/>
  </r>
  <r>
    <x v="15"/>
    <s v="목"/>
    <m/>
    <x v="2"/>
    <s v="카페24"/>
    <s v="라베나 리커버리 15 헤어팩 트리트먼트 [HAIR RÉ:COVERY 15 Hairpack Treatment]제품선택=헤어 리커버리 15 헤어팩 트리트먼트"/>
    <n v="15"/>
    <s v="트리트먼트"/>
    <n v="201210"/>
    <m/>
    <n v="390000"/>
    <n v="367185"/>
    <n v="23955"/>
    <n v="354545.4545454545"/>
  </r>
  <r>
    <x v="15"/>
    <s v="목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01210"/>
    <m/>
    <n v="247000"/>
    <n v="232550.5"/>
    <n v="15970"/>
    <n v="224545.4545454545"/>
  </r>
  <r>
    <x v="15"/>
    <s v="목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"/>
  </r>
  <r>
    <x v="15"/>
    <s v="목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16"/>
    <s v="금"/>
    <m/>
    <x v="3"/>
    <s v="카페24"/>
    <s v="라베나 리커버리 15 뉴트리셔스 밤 [HAIR RÉ:COVERY 15 Nutritious Balm]제품선택=헤어 리커버리 15 뉴트리셔스 밤"/>
    <n v="8"/>
    <s v="뉴트리셔스밤"/>
    <n v="201210"/>
    <m/>
    <n v="199200"/>
    <n v="187546.8"/>
    <n v="12640"/>
    <n v="181090.9090909091"/>
  </r>
  <r>
    <x v="16"/>
    <s v="금"/>
    <m/>
    <x v="3"/>
    <s v="카페24"/>
    <s v="라베나 리커버리 15 뉴트리셔스 밤 [HAIR RÉ:COVERY 15 Nutritious Balm]제품선택=뉴트리셔스 밤 2개 세트 5% 추가할인"/>
    <n v="4"/>
    <s v="뉴트리셔스밤 2set"/>
    <n v="201210"/>
    <m/>
    <n v="189240"/>
    <n v="178169.46"/>
    <n v="12640"/>
    <n v="172036.3636363636"/>
  </r>
  <r>
    <x v="16"/>
    <s v="금"/>
    <m/>
    <x v="3"/>
    <s v="카페24"/>
    <s v="라베나 리커버리 15 뉴트리셔스 밤 [HAIR RÉ:COVERY 15 Nutritious Balm]제품선택=뉴트리셔스 밤 3개 세트 10% 추가할인"/>
    <n v="2"/>
    <s v="뉴트리셔스밤 3set"/>
    <n v="201210"/>
    <m/>
    <n v="125736"/>
    <n v="118380.444"/>
    <n v="9480"/>
    <n v="114305.4545454545"/>
  </r>
  <r>
    <x v="16"/>
    <s v="금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6"/>
    <s v="금"/>
    <m/>
    <x v="1"/>
    <s v="카페24"/>
    <s v="라베나 리커버리 15 리바이탈 샴푸 [HAIR RÉ:COVERY 15 Revital Shampoo]제품선택=헤어 리커버리 15 리바이탈 샴푸 - 500ml"/>
    <n v="310"/>
    <s v="리바이탈 샴푸"/>
    <n v="201210"/>
    <m/>
    <n v="8339000"/>
    <n v="7851168.5"/>
    <n v="936200"/>
    <n v="7580909.09090909"/>
  </r>
  <r>
    <x v="16"/>
    <s v="금"/>
    <m/>
    <x v="1"/>
    <s v="카페24"/>
    <s v="라베나 리커버리 15 리바이탈 샴푸 [HAIR RÉ:COVERY 15 Revital Shampoo]제품선택=리바이탈 샴푸 2개 세트 5%추가할인"/>
    <n v="122"/>
    <s v="리바이탈 샴푸 2set"/>
    <n v="201210"/>
    <m/>
    <n v="6235420"/>
    <n v="5870647.93"/>
    <n v="736880"/>
    <n v="5668563.636363636"/>
  </r>
  <r>
    <x v="16"/>
    <s v="금"/>
    <m/>
    <x v="1"/>
    <s v="카페24"/>
    <s v="라베나 리커버리 15 리바이탈 샴푸 [HAIR RÉ:COVERY 15 Revital Shampoo]제품선택=리바이탈 샴푸 3개 세트 10% 추가할인"/>
    <n v="50"/>
    <s v="리바이탈 샴푸 3set"/>
    <n v="201210"/>
    <m/>
    <n v="3631500"/>
    <n v="3419057.25"/>
    <n v="453000"/>
    <n v="3301363.636363636"/>
  </r>
  <r>
    <x v="16"/>
    <s v="금"/>
    <m/>
    <x v="2"/>
    <s v="카페24"/>
    <s v="라베나 리커버리 15 헤어팩 트리트먼트 [HAIR RÉ:COVERY 15 Hairpack Treatment]제품선택=헤어 리커버리 15 헤어팩 트리트먼트"/>
    <n v="16"/>
    <s v="트리트먼트"/>
    <n v="201210"/>
    <m/>
    <n v="416000"/>
    <n v="391664"/>
    <n v="25552"/>
    <n v="378181.8181818182"/>
  </r>
  <r>
    <x v="16"/>
    <s v="금"/>
    <m/>
    <x v="2"/>
    <s v="카페24"/>
    <s v="라베나 리커버리 15 헤어팩 트리트먼트 [HAIR RÉ:COVERY 15 Hairpack Treatment]제품선택=헤어팩 트리트먼트 2개 세트 5% 추가할인"/>
    <n v="4"/>
    <s v="트리트먼트 2set"/>
    <n v="201210"/>
    <m/>
    <n v="197600"/>
    <n v="186040.4"/>
    <n v="12776"/>
    <n v="179636.3636363636"/>
  </r>
  <r>
    <x v="16"/>
    <s v="금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"/>
  </r>
  <r>
    <x v="16"/>
    <s v="금"/>
    <m/>
    <x v="2"/>
    <s v="카페24"/>
    <s v="라베나 리커버리 15 헤어팩 트리트먼트 [HAIR RÉ:COVERY 15 Hairpack Treatment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16"/>
    <s v="금"/>
    <m/>
    <x v="1"/>
    <s v="카페24"/>
    <s v="헤어 리커버리 15 리바이탈 샴푸"/>
    <n v="4"/>
    <s v="리바이탈 샴푸"/>
    <n v="201210"/>
    <m/>
    <n v="107600"/>
    <n v="101305.4"/>
    <n v="12080"/>
    <n v="97818.18181818181"/>
  </r>
  <r>
    <x v="17"/>
    <s v="토"/>
    <m/>
    <x v="2"/>
    <s v="카페24"/>
    <s v="HAIR RÉ:COVERY 15 Hairpack Treatment [라베나 리커버리 15 헤어팩 트리트먼트]제품선택=헤어 리커버리 15 헤어팩 트리트먼트"/>
    <n v="1"/>
    <s v="트리트먼트"/>
    <n v="201210"/>
    <m/>
    <n v="26000"/>
    <n v="24479"/>
    <n v="1597"/>
    <n v="23636.36363636364"/>
  </r>
  <r>
    <x v="17"/>
    <s v="토"/>
    <m/>
    <x v="3"/>
    <s v="카페24"/>
    <s v="라베나 리커버리 15 뉴트리셔스 밤 [HAIR RÉ:COVERY 15 Nutritious Balm]제품선택=헤어 리커버리 15 뉴트리셔스 밤"/>
    <n v="10"/>
    <s v="뉴트리셔스밤"/>
    <n v="201210"/>
    <m/>
    <n v="249000"/>
    <n v="234433.5"/>
    <n v="15800"/>
    <n v="226363.6363636364"/>
  </r>
  <r>
    <x v="17"/>
    <s v="토"/>
    <m/>
    <x v="3"/>
    <s v="카페24"/>
    <s v="라베나 리커버리 15 뉴트리셔스 밤 [HAIR RÉ:COVERY 15 Nutritious Balm]제품선택=뉴트리셔스 밤 2개 세트 5% 추가할인"/>
    <n v="2"/>
    <s v="뉴트리셔스밤 2set"/>
    <n v="201210"/>
    <m/>
    <n v="94620"/>
    <n v="89084.73"/>
    <n v="6320"/>
    <n v="86018.18181818181"/>
  </r>
  <r>
    <x v="17"/>
    <s v="토"/>
    <m/>
    <x v="3"/>
    <s v="카페24"/>
    <s v="라베나 리커버리 15 뉴트리셔스 밤 [HAIR RÉ:COVERY 15 Nutritious Balm]제품선택=뉴트리셔스 밤 3개 세트 10% 추가할인"/>
    <n v="1"/>
    <s v="뉴트리셔스밤 3set"/>
    <n v="201210"/>
    <m/>
    <n v="62868"/>
    <n v="59190.222"/>
    <n v="4740"/>
    <n v="57152.72727272726"/>
  </r>
  <r>
    <x v="17"/>
    <s v="토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7"/>
    <s v="토"/>
    <m/>
    <x v="1"/>
    <s v="카페24"/>
    <s v="라베나 리커버리 15 리바이탈 샴푸 [HAIR RÉ:COVERY 15 Revital Shampoo]제품선택=헤어 리커버리 15 리바이탈 샴푸 - 500ml"/>
    <n v="73"/>
    <s v="리바이탈 샴푸"/>
    <n v="201210"/>
    <m/>
    <n v="1963700"/>
    <n v="1848823.55"/>
    <n v="220460"/>
    <n v="1785181.818181818"/>
  </r>
  <r>
    <x v="17"/>
    <s v="토"/>
    <m/>
    <x v="1"/>
    <s v="카페24"/>
    <s v="라베나 리커버리 15 리바이탈 샴푸 [HAIR RÉ:COVERY 15 Revital Shampoo]제품선택=리바이탈 샴푸 2개 세트 5%추가할인"/>
    <n v="18"/>
    <s v="리바이탈 샴푸 2set"/>
    <n v="201210"/>
    <m/>
    <n v="919980"/>
    <n v="866161.17"/>
    <n v="108720"/>
    <n v="836345.4545454545"/>
  </r>
  <r>
    <x v="17"/>
    <s v="토"/>
    <m/>
    <x v="1"/>
    <s v="카페24"/>
    <s v="라베나 리커버리 15 리바이탈 샴푸 [HAIR RÉ:COVERY 15 Revital Shampoo]제품선택=리바이탈 샴푸 3개 세트 10% 추가할인"/>
    <n v="7"/>
    <s v="리바이탈 샴푸 3set"/>
    <n v="201210"/>
    <m/>
    <n v="508410"/>
    <n v="478668.015"/>
    <n v="63420"/>
    <n v="462190.9090909091"/>
  </r>
  <r>
    <x v="17"/>
    <s v="토"/>
    <m/>
    <x v="2"/>
    <s v="카페24"/>
    <s v="라베나 리커버리 15 헤어팩 트리트먼트 [HAIR RÉ:COVERY 15 Hairpack Treatment]제품선택=헤어 리커버리 15 헤어팩 트리트먼트"/>
    <n v="6"/>
    <s v="트리트먼트"/>
    <n v="201210"/>
    <m/>
    <n v="156000"/>
    <n v="146874"/>
    <n v="9582"/>
    <n v="141818.1818181818"/>
  </r>
  <r>
    <x v="17"/>
    <s v="토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01210"/>
    <m/>
    <n v="247000"/>
    <n v="232550.5"/>
    <n v="15970"/>
    <n v="224545.4545454545"/>
  </r>
  <r>
    <x v="17"/>
    <s v="토"/>
    <m/>
    <x v="2"/>
    <s v="카페24"/>
    <s v="라베나 리커버리 15 헤어팩 트리트먼트 [HAIR RÉ:COVERY 15 Hairpack Treatment]제품선택=헤어팩 트리트먼트 3개 세트 10% 추가할인"/>
    <n v="3"/>
    <s v="트리트먼트 3set"/>
    <n v="201210"/>
    <m/>
    <n v="210600"/>
    <n v="198279.9"/>
    <n v="14373"/>
    <n v="191454.5454545454"/>
  </r>
  <r>
    <x v="17"/>
    <s v="토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18"/>
    <s v="일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"/>
    <n v="11060"/>
    <n v="158454.5454545454"/>
  </r>
  <r>
    <x v="18"/>
    <s v="일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5"/>
    <n v="3160"/>
    <n v="43009.0909090909"/>
  </r>
  <r>
    <x v="18"/>
    <s v="일"/>
    <m/>
    <x v="1"/>
    <s v="카페24"/>
    <s v="라베나 리커버리 15 리바이탈 샴푸 [HAIR RÉ:COVERY 15 Revital Shampoo]제품선택=헤어 리커버리 15 리바이탈 샴푸 - 500ml"/>
    <n v="35"/>
    <s v="리바이탈 샴푸"/>
    <n v="201210"/>
    <m/>
    <n v="941500"/>
    <n v="886422.25"/>
    <n v="105700"/>
    <n v="855909.0909090908"/>
  </r>
  <r>
    <x v="18"/>
    <s v="일"/>
    <m/>
    <x v="1"/>
    <s v="카페24"/>
    <s v="라베나 리커버리 15 리바이탈 샴푸 [HAIR RÉ:COVERY 15 Revital Shampoo]제품선택=리바이탈 샴푸 2개 세트 5%추가할인"/>
    <n v="13"/>
    <s v="리바이탈 샴푸 2set"/>
    <n v="201210"/>
    <m/>
    <n v="664430"/>
    <n v="625560.845"/>
    <n v="78520"/>
    <n v="604027.2727272727"/>
  </r>
  <r>
    <x v="18"/>
    <s v="일"/>
    <m/>
    <x v="1"/>
    <s v="카페24"/>
    <s v="라베나 리커버리 15 리바이탈 샴푸 [HAIR RÉ:COVERY 15 Revital Shampoo]제품선택=리바이탈 샴푸 3개 세트 10% 추가할인"/>
    <n v="5"/>
    <s v="리바이탈 샴푸 3set"/>
    <n v="201210"/>
    <m/>
    <n v="363150"/>
    <n v="341905.725"/>
    <n v="45300"/>
    <n v="330136.3636363636"/>
  </r>
  <r>
    <x v="18"/>
    <s v="일"/>
    <m/>
    <x v="2"/>
    <s v="카페24"/>
    <s v="라베나 리커버리 15 헤어팩 트리트먼트 [HAIR RÉ:COVERY 15 Hairpack Treatment]제품선택=헤어 리커버리 15 헤어팩 트리트먼트"/>
    <n v="10"/>
    <s v="트리트먼트"/>
    <n v="201210"/>
    <m/>
    <n v="260000"/>
    <n v="244790"/>
    <n v="15970"/>
    <n v="236363.6363636364"/>
  </r>
  <r>
    <x v="18"/>
    <s v="일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01210"/>
    <m/>
    <n v="247000"/>
    <n v="232550.5"/>
    <n v="15970"/>
    <n v="224545.4545454545"/>
  </r>
  <r>
    <x v="18"/>
    <s v="일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2"/>
  </r>
  <r>
    <x v="18"/>
    <s v="일"/>
    <m/>
    <x v="2"/>
    <s v="카페24"/>
    <s v="라베나 리커버리 15 헤어팩 트리트먼트 [HAIR RÉ:COVERY 15 Hairpack Treatment]제품선택=헤어팩 트리트먼트 1개 + 뉴트리셔스밤 1개 세트 5% 추가할인"/>
    <n v="4"/>
    <s v="트리트먼트+뉴트리셔스밤"/>
    <n v="201210"/>
    <m/>
    <n v="193420"/>
    <n v="182104.93"/>
    <n v="12708"/>
    <n v="175836.3636363636"/>
  </r>
  <r>
    <x v="19"/>
    <s v="월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"/>
    <n v="11060"/>
    <n v="158454.5454545454"/>
  </r>
  <r>
    <x v="19"/>
    <s v="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19"/>
    <s v="월"/>
    <m/>
    <x v="1"/>
    <s v="카페24"/>
    <s v="라베나 리커버리 15 리바이탈 샴푸 [HAIR RÉ:COVERY 15 Revital Shampoo]제품선택=헤어 리커버리 15 리바이탈 샴푸 - 500ml"/>
    <n v="190"/>
    <s v="리바이탈 샴푸"/>
    <n v="201210"/>
    <m/>
    <n v="5111000"/>
    <n v="4812006.5"/>
    <n v="573800"/>
    <n v="4646363.636363636"/>
  </r>
  <r>
    <x v="19"/>
    <s v="월"/>
    <m/>
    <x v="1"/>
    <s v="카페24"/>
    <s v="라베나 리커버리 15 리바이탈 샴푸 [HAIR RÉ:COVERY 15 Revital Shampoo]제품선택=리바이탈 샴푸 2개 세트 5%추가할인"/>
    <n v="50"/>
    <s v="리바이탈 샴푸 2set"/>
    <n v="201210"/>
    <m/>
    <n v="2555500"/>
    <n v="2406003.25"/>
    <n v="302000"/>
    <n v="2323181.818181818"/>
  </r>
  <r>
    <x v="19"/>
    <s v="월"/>
    <m/>
    <x v="1"/>
    <s v="카페24"/>
    <s v="라베나 리커버리 15 리바이탈 샴푸 [HAIR RÉ:COVERY 15 Revital Shampoo]제품선택=리바이탈 샴푸 3개 세트 10% 추가할인"/>
    <n v="31"/>
    <s v="리바이탈 샴푸 3set"/>
    <n v="201210"/>
    <m/>
    <n v="2251530"/>
    <n v="2119815.495"/>
    <n v="280860"/>
    <n v="2046845.454545454"/>
  </r>
  <r>
    <x v="19"/>
    <s v="월"/>
    <m/>
    <x v="2"/>
    <s v="카페24"/>
    <s v="라베나 리커버리 15 헤어팩 트리트먼트 [HAIR RÉ:COVERY 15 Hairpack Treatment]제품선택=헤어 리커버리 15 헤어팩 트리트먼트"/>
    <n v="8"/>
    <s v="트리트먼트"/>
    <n v="201210"/>
    <m/>
    <n v="208000"/>
    <n v="195832"/>
    <n v="12776"/>
    <n v="189090.9090909091"/>
  </r>
  <r>
    <x v="19"/>
    <s v="월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01210"/>
    <m/>
    <n v="148200"/>
    <n v="139530.3"/>
    <n v="9582"/>
    <n v="134727.2727272727"/>
  </r>
  <r>
    <x v="19"/>
    <s v="월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2"/>
  </r>
  <r>
    <x v="19"/>
    <s v="월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01210"/>
    <m/>
    <n v="96710"/>
    <n v="91052.465"/>
    <n v="6354"/>
    <n v="87918.18181818181"/>
  </r>
  <r>
    <x v="20"/>
    <s v="화"/>
    <m/>
    <x v="1"/>
    <s v="라베나 CS"/>
    <s v="헤어 리커버리 15 리바이탈 샴푸"/>
    <n v="2"/>
    <s v="리바이탈 샴푸"/>
    <n v="201210"/>
    <m/>
    <n v="0"/>
    <n v="0"/>
    <n v="6040"/>
    <n v="0"/>
  </r>
  <r>
    <x v="20"/>
    <s v="화"/>
    <m/>
    <x v="3"/>
    <s v="카페24"/>
    <s v="라베나 리커버리 15 뉴트리셔스 밤 [HAIR RÉ:COVERY 15 Nutritious Balm]제품선택=헤어 리커버리 15 뉴트리셔스 밤"/>
    <n v="9"/>
    <s v="뉴트리셔스밤"/>
    <n v="201210"/>
    <m/>
    <n v="224100"/>
    <n v="210990.15"/>
    <n v="14220"/>
    <n v="203727.2727272727"/>
  </r>
  <r>
    <x v="20"/>
    <s v="화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5"/>
    <n v="3160"/>
    <n v="43009.0909090909"/>
  </r>
  <r>
    <x v="20"/>
    <s v="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20"/>
    <s v="화"/>
    <m/>
    <x v="1"/>
    <s v="카페24"/>
    <s v="라베나 리커버리 15 리바이탈 샴푸 [HAIR RÉ:COVERY 15 Revital Shampoo]제품선택=헤어 리커버리 15 리바이탈 샴푸 - 500ml"/>
    <n v="298"/>
    <s v="리바이탈 샴푸"/>
    <n v="201210"/>
    <m/>
    <n v="8016200"/>
    <n v="7547252.3"/>
    <n v="899960"/>
    <n v="7287454.545454545"/>
  </r>
  <r>
    <x v="20"/>
    <s v="화"/>
    <m/>
    <x v="1"/>
    <s v="카페24"/>
    <s v="라베나 리커버리 15 리바이탈 샴푸 [HAIR RÉ:COVERY 15 Revital Shampoo]제품선택=리바이탈 샴푸 2개 세트 5%추가할인"/>
    <n v="59"/>
    <s v="리바이탈 샴푸 2set"/>
    <n v="201210"/>
    <m/>
    <n v="3015490"/>
    <n v="2839083.835"/>
    <n v="356360"/>
    <n v="2741354.545454545"/>
  </r>
  <r>
    <x v="20"/>
    <s v="화"/>
    <m/>
    <x v="1"/>
    <s v="카페24"/>
    <s v="라베나 리커버리 15 리바이탈 샴푸 [HAIR RÉ:COVERY 15 Revital Shampoo]제품선택=리바이탈 샴푸 3개 세트 10% 추가할인"/>
    <n v="25"/>
    <s v="리바이탈 샴푸 3set"/>
    <n v="201210"/>
    <m/>
    <n v="1815750"/>
    <n v="1709528.625"/>
    <n v="226500"/>
    <n v="1650681.818181818"/>
  </r>
  <r>
    <x v="20"/>
    <s v="화"/>
    <m/>
    <x v="2"/>
    <s v="카페24"/>
    <s v="라베나 리커버리 15 헤어팩 트리트먼트 [HAIR RÉ:COVERY 15 Hairpack Treatment]제품선택=헤어 리커버리 15 헤어팩 트리트먼트"/>
    <n v="14"/>
    <s v="트리트먼트"/>
    <n v="201210"/>
    <m/>
    <n v="364000"/>
    <n v="342706"/>
    <n v="22358"/>
    <n v="330909.0909090909"/>
  </r>
  <r>
    <x v="20"/>
    <s v="화"/>
    <m/>
    <x v="1"/>
    <s v="카페24"/>
    <s v="헤어 리커버리 15 리바이탈 샴푸"/>
    <n v="9"/>
    <s v="리바이탈 샴푸"/>
    <n v="201210"/>
    <m/>
    <n v="242100"/>
    <n v="227937.15"/>
    <n v="27180"/>
    <n v="220090.9090909091"/>
  </r>
  <r>
    <x v="21"/>
    <s v="수"/>
    <m/>
    <x v="3"/>
    <s v="카페24"/>
    <s v="라베나 리커버리 15 뉴트리셔스 밤 [HAIR RÉ:COVERY 15 Nutritious Balm]제품선택=헤어 리커버리 15 뉴트리셔스 밤"/>
    <n v="6"/>
    <s v="뉴트리셔스밤"/>
    <n v="201210"/>
    <m/>
    <n v="149400"/>
    <n v="140660.1"/>
    <n v="9480"/>
    <n v="135818.1818181818"/>
  </r>
  <r>
    <x v="21"/>
    <s v="수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5"/>
    <n v="3160"/>
    <n v="43009.0909090909"/>
  </r>
  <r>
    <x v="21"/>
    <s v="수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21"/>
    <s v="수"/>
    <m/>
    <x v="1"/>
    <s v="카페24"/>
    <s v="라베나 리커버리 15 리바이탈 샴푸 [HAIR RÉ:COVERY 15 Revital Shampoo]제품선택=헤어 리커버리 15 리바이탈 샴푸 - 500ml"/>
    <n v="206"/>
    <s v="리바이탈 샴푸"/>
    <n v="201210"/>
    <m/>
    <n v="5541400"/>
    <n v="5217228.1"/>
    <n v="622120"/>
    <n v="5037636.363636363"/>
  </r>
  <r>
    <x v="21"/>
    <s v="수"/>
    <m/>
    <x v="1"/>
    <s v="카페24"/>
    <s v="라베나 리커버리 15 리바이탈 샴푸 [HAIR RÉ:COVERY 15 Revital Shampoo]제품선택=리바이탈 샴푸 2개 세트 5%추가할인"/>
    <n v="57"/>
    <s v="리바이탈 샴푸 2set"/>
    <n v="201210"/>
    <m/>
    <n v="2913270"/>
    <n v="2742843.705"/>
    <n v="344280"/>
    <n v="2648427.272727272"/>
  </r>
  <r>
    <x v="21"/>
    <s v="수"/>
    <m/>
    <x v="1"/>
    <s v="카페24"/>
    <s v="라베나 리커버리 15 리바이탈 샴푸 [HAIR RÉ:COVERY 15 Revital Shampoo]제품선택=리바이탈 샴푸 3개 세트 10% 추가할인"/>
    <n v="14"/>
    <s v="리바이탈 샴푸 3set"/>
    <n v="201210"/>
    <m/>
    <n v="1016820"/>
    <n v="957336.03"/>
    <n v="126840"/>
    <n v="924381.8181818181"/>
  </r>
  <r>
    <x v="21"/>
    <s v="수"/>
    <m/>
    <x v="2"/>
    <s v="카페24"/>
    <s v="라베나 리커버리 15 헤어팩 트리트먼트 [HAIR RÉ:COVERY 15 Hairpack Treatment]제품선택=헤어 리커버리 15 헤어팩 트리트먼트"/>
    <n v="7"/>
    <s v="트리트먼트"/>
    <n v="201210"/>
    <m/>
    <n v="182000"/>
    <n v="171353"/>
    <n v="11179"/>
    <n v="165454.5454545454"/>
  </r>
  <r>
    <x v="21"/>
    <s v="수"/>
    <m/>
    <x v="2"/>
    <s v="카페24"/>
    <s v="라베나 리커버리 15 헤어팩 트리트먼트 [HAIR RÉ:COVERY 15 Hairpack Treatment]제품선택=헤어팩 트리트먼트 2개 세트 5% 추가할인"/>
    <n v="2"/>
    <s v="트리트먼트 2set"/>
    <n v="201210"/>
    <m/>
    <n v="98800"/>
    <n v="93020.2"/>
    <n v="6388"/>
    <n v="89818.18181818181"/>
  </r>
  <r>
    <x v="21"/>
    <s v="수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2"/>
  </r>
  <r>
    <x v="21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21"/>
    <s v="수"/>
    <m/>
    <x v="1"/>
    <s v="카페24"/>
    <s v="헤어 리커버리 15 리바이탈 샴푸"/>
    <n v="2"/>
    <s v="리바이탈 샴푸"/>
    <n v="201210"/>
    <m/>
    <n v="53800"/>
    <n v="50652.7"/>
    <n v="6040"/>
    <n v="48909.0909090909"/>
  </r>
  <r>
    <x v="22"/>
    <s v="목"/>
    <m/>
    <x v="1"/>
    <s v="라베나 CS"/>
    <s v="헤어 리커버리 15 리바이탈 샴푸"/>
    <n v="1"/>
    <s v="리바이탈 샴푸"/>
    <n v="201210"/>
    <m/>
    <n v="0"/>
    <n v="0"/>
    <n v="3020"/>
    <n v="0"/>
  </r>
  <r>
    <x v="22"/>
    <s v="목"/>
    <m/>
    <x v="1"/>
    <s v="카페24"/>
    <s v="HAIR RÉ:COVERY 15 Revital Shampoo [라베나 리커버리 15 리바이탈 샴푸]제품선택=헤어 리커버리 15 리바이탈 샴푸 - 500ml"/>
    <n v="2"/>
    <s v="리바이탈 샴푸"/>
    <n v="201210"/>
    <m/>
    <n v="53800"/>
    <n v="50652.7"/>
    <n v="6040"/>
    <n v="48909.0909090909"/>
  </r>
  <r>
    <x v="22"/>
    <s v="목"/>
    <m/>
    <x v="3"/>
    <s v="카페24"/>
    <s v="라베나 리커버리 15 뉴트리셔스 밤 [HAIR RÉ:COVERY 15 Nutritious Balm]제품선택=헤어 리커버리 15 뉴트리셔스 밤"/>
    <n v="3"/>
    <s v="뉴트리셔스밤"/>
    <n v="201210"/>
    <m/>
    <n v="74700"/>
    <n v="70330.05"/>
    <n v="4740"/>
    <n v="67909.0909090909"/>
  </r>
  <r>
    <x v="22"/>
    <s v="목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5"/>
    <n v="3160"/>
    <n v="43009.0909090909"/>
  </r>
  <r>
    <x v="22"/>
    <s v="목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22"/>
    <s v="목"/>
    <m/>
    <x v="1"/>
    <s v="카페24"/>
    <s v="라베나 리커버리 15 리바이탈 샴푸 [HAIR RÉ:COVERY 15 Revital Shampoo]제품선택=헤어 리커버리 15 리바이탈 샴푸 - 500ml"/>
    <n v="181"/>
    <s v="리바이탈 샴푸"/>
    <n v="201210"/>
    <m/>
    <n v="4868900"/>
    <n v="4584069.35"/>
    <n v="546620"/>
    <n v="4426272.727272727"/>
  </r>
  <r>
    <x v="22"/>
    <s v="목"/>
    <m/>
    <x v="1"/>
    <s v="카페24"/>
    <s v="라베나 리커버리 15 리바이탈 샴푸 [HAIR RÉ:COVERY 15 Revital Shampoo]제품선택=리바이탈 샴푸 2개 세트 5%추가할인"/>
    <n v="56"/>
    <s v="리바이탈 샴푸 2set"/>
    <n v="201210"/>
    <m/>
    <n v="2862160"/>
    <n v="2694723.64"/>
    <n v="338240"/>
    <n v="2601963.636363636"/>
  </r>
  <r>
    <x v="22"/>
    <s v="목"/>
    <m/>
    <x v="1"/>
    <s v="카페24"/>
    <s v="라베나 리커버리 15 리바이탈 샴푸 [HAIR RÉ:COVERY 15 Revital Shampoo]제품선택=리바이탈 샴푸 3개 세트 10% 추가할인"/>
    <n v="24"/>
    <s v="리바이탈 샴푸 3set"/>
    <n v="201210"/>
    <m/>
    <n v="1743120"/>
    <n v="1641147.48"/>
    <n v="217440"/>
    <n v="1584654.545454545"/>
  </r>
  <r>
    <x v="22"/>
    <s v="목"/>
    <m/>
    <x v="2"/>
    <s v="카페24"/>
    <s v="라베나 리커버리 15 헤어팩 트리트먼트 [HAIR RÉ:COVERY 15 Hairpack Treatment]제품선택=헤어 리커버리 15 헤어팩 트리트먼트"/>
    <n v="10"/>
    <s v="트리트먼트"/>
    <n v="201210"/>
    <m/>
    <n v="260000"/>
    <n v="244790"/>
    <n v="15970"/>
    <n v="236363.6363636364"/>
  </r>
  <r>
    <x v="22"/>
    <s v="목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"/>
  </r>
  <r>
    <x v="22"/>
    <s v="목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2"/>
  </r>
  <r>
    <x v="22"/>
    <s v="목"/>
    <m/>
    <x v="2"/>
    <s v="카페24"/>
    <s v="라베나 리커버리 15 헤어팩 트리트먼트 [HAIR RÉ:COVERY 15 Hairpack Treatment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23"/>
    <s v="금"/>
    <m/>
    <x v="3"/>
    <s v="카페24"/>
    <s v="라베나 리커버리 15 뉴트리셔스 밤 [HAIR RÉ:COVERY 15 Nutritious Balm]제품선택=헤어 리커버리 15 뉴트리셔스 밤"/>
    <n v="8"/>
    <s v="뉴트리셔스밤"/>
    <n v="201210"/>
    <m/>
    <n v="199200"/>
    <n v="187546.8"/>
    <n v="12640"/>
    <n v="181090.9090909091"/>
  </r>
  <r>
    <x v="23"/>
    <s v="금"/>
    <m/>
    <x v="3"/>
    <s v="카페24"/>
    <s v="라베나 리커버리 15 뉴트리셔스 밤 [HAIR RÉ:COVERY 15 Nutritious Balm]제품선택=뉴트리셔스 밤 3개 세트 10% 추가할인"/>
    <n v="1"/>
    <s v="뉴트리셔스밤 3set"/>
    <n v="201210"/>
    <m/>
    <n v="62868"/>
    <n v="59190.222"/>
    <n v="4740"/>
    <n v="57152.72727272726"/>
  </r>
  <r>
    <x v="23"/>
    <s v="금"/>
    <m/>
    <x v="3"/>
    <s v="카페24"/>
    <s v="라베나 리커버리 15 뉴트리셔스 밤 [HAIR RÉ:COVERY 15 Nutritious Balm]제품선택=뉴트리셔스밤 1개 + 헤어팩 트리트먼트 1개 세트 5%추가할인"/>
    <n v="4"/>
    <s v="트리트먼트+뉴트리셔스밤"/>
    <n v="201210"/>
    <m/>
    <n v="193420"/>
    <n v="182104.93"/>
    <n v="12708"/>
    <n v="175836.3636363636"/>
  </r>
  <r>
    <x v="23"/>
    <s v="금"/>
    <m/>
    <x v="1"/>
    <s v="카페24"/>
    <s v="라베나 리커버리 15 리바이탈 샴푸 [HAIR RÉ:COVERY 15 Revital Shampoo]제품선택=헤어 리커버리 15 리바이탈 샴푸 - 500ml"/>
    <n v="143"/>
    <s v="리바이탈 샴푸"/>
    <n v="201210"/>
    <m/>
    <n v="3846700"/>
    <n v="3621668.05"/>
    <n v="431860"/>
    <n v="3497000"/>
  </r>
  <r>
    <x v="23"/>
    <s v="금"/>
    <m/>
    <x v="1"/>
    <s v="카페24"/>
    <s v="라베나 리커버리 15 리바이탈 샴푸 [HAIR RÉ:COVERY 15 Revital Shampoo]제품선택=리바이탈 샴푸 2개 세트 5%추가할인"/>
    <n v="50"/>
    <s v="리바이탈 샴푸 2set"/>
    <n v="201210"/>
    <m/>
    <n v="2555500"/>
    <n v="2406003.25"/>
    <n v="302000"/>
    <n v="2323181.818181818"/>
  </r>
  <r>
    <x v="23"/>
    <s v="금"/>
    <m/>
    <x v="1"/>
    <s v="카페24"/>
    <s v="라베나 리커버리 15 리바이탈 샴푸 [HAIR RÉ:COVERY 15 Revital Shampoo]제품선택=리바이탈 샴푸 3개 세트 10% 추가할인"/>
    <n v="16"/>
    <s v="리바이탈 샴푸 3set"/>
    <n v="201210"/>
    <m/>
    <n v="1162080"/>
    <n v="1094098.32"/>
    <n v="144960"/>
    <n v="1056436.363636364"/>
  </r>
  <r>
    <x v="23"/>
    <s v="금"/>
    <m/>
    <x v="2"/>
    <s v="카페24"/>
    <s v="라베나 리커버리 15 헤어팩 트리트먼트 [HAIR RÉ:COVERY 15 Hairpack Treatment]제품선택=헤어 리커버리 15 헤어팩 트리트먼트"/>
    <n v="9"/>
    <s v="트리트먼트"/>
    <n v="201210"/>
    <m/>
    <n v="234000"/>
    <n v="220311"/>
    <n v="14373"/>
    <n v="212727.2727272727"/>
  </r>
  <r>
    <x v="23"/>
    <s v="금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01210"/>
    <m/>
    <n v="148200"/>
    <n v="139530.3"/>
    <n v="9582"/>
    <n v="134727.2727272727"/>
  </r>
  <r>
    <x v="23"/>
    <s v="금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2"/>
  </r>
  <r>
    <x v="23"/>
    <s v="금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24"/>
    <s v="토"/>
    <m/>
    <x v="3"/>
    <s v="카페24"/>
    <s v="라베나 리커버리 15 뉴트리셔스 밤 [HAIR RÉ:COVERY 15 Nutritious Balm]제품선택=헤어 리커버리 15 뉴트리셔스 밤"/>
    <n v="3"/>
    <s v="뉴트리셔스밤"/>
    <n v="201210"/>
    <m/>
    <n v="74700"/>
    <n v="70330.05"/>
    <n v="4740"/>
    <n v="67909.0909090909"/>
  </r>
  <r>
    <x v="24"/>
    <s v="토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24"/>
    <s v="토"/>
    <m/>
    <x v="1"/>
    <s v="카페24"/>
    <s v="라베나 리커버리 15 리바이탈 샴푸 [HAIR RÉ:COVERY 15 Revital Shampoo]제품선택=헤어 리커버리 15 리바이탈 샴푸 - 500ml"/>
    <n v="141"/>
    <s v="리바이탈 샴푸"/>
    <n v="201210"/>
    <m/>
    <n v="3792900"/>
    <n v="3571015.35"/>
    <n v="425820"/>
    <n v="3448090.909090909"/>
  </r>
  <r>
    <x v="24"/>
    <s v="토"/>
    <m/>
    <x v="1"/>
    <s v="카페24"/>
    <s v="라베나 리커버리 15 리바이탈 샴푸 [HAIR RÉ:COVERY 15 Revital Shampoo]제품선택=리바이탈 샴푸 2개 세트 5%추가할인"/>
    <n v="47"/>
    <s v="리바이탈 샴푸 2set"/>
    <n v="201210"/>
    <m/>
    <n v="2402170"/>
    <n v="2261643.055"/>
    <n v="283880"/>
    <n v="2183790.909090909"/>
  </r>
  <r>
    <x v="24"/>
    <s v="토"/>
    <m/>
    <x v="1"/>
    <s v="카페24"/>
    <s v="라베나 리커버리 15 리바이탈 샴푸 [HAIR RÉ:COVERY 15 Revital Shampoo]제품선택=리바이탈 샴푸 3개 세트 10% 추가할인"/>
    <n v="19"/>
    <s v="리바이탈 샴푸 3set"/>
    <n v="201210"/>
    <m/>
    <n v="1379970"/>
    <n v="1299241.755"/>
    <n v="172140"/>
    <n v="1254518.181818182"/>
  </r>
  <r>
    <x v="24"/>
    <s v="토"/>
    <m/>
    <x v="2"/>
    <s v="카페24"/>
    <s v="라베나 리커버리 15 헤어팩 트리트먼트 [HAIR RÉ:COVERY 15 Hairpack Treatment]제품선택=헤어 리커버리 15 헤어팩 트리트먼트"/>
    <n v="8"/>
    <s v="트리트먼트"/>
    <n v="201210"/>
    <m/>
    <n v="208000"/>
    <n v="195832"/>
    <n v="12776"/>
    <n v="189090.9090909091"/>
  </r>
  <r>
    <x v="24"/>
    <s v="토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"/>
  </r>
  <r>
    <x v="24"/>
    <s v="토"/>
    <m/>
    <x v="2"/>
    <s v="카페24"/>
    <s v="라베나 리커버리 15 헤어팩 트리트먼트 [HAIR RÉ:COVERY 15 Hairpack Treatment]제품선택=헤어팩 트리트먼트 1개 + 뉴트리셔스밤 1개 세트 5% 추가할인"/>
    <n v="3"/>
    <s v="트리트먼트+뉴트리셔스밤"/>
    <n v="201210"/>
    <m/>
    <n v="145065"/>
    <n v="136578.6975"/>
    <n v="9531"/>
    <n v="131877.2727272727"/>
  </r>
  <r>
    <x v="25"/>
    <s v="일"/>
    <m/>
    <x v="3"/>
    <s v="카페24"/>
    <s v="라베나 리커버리 15 뉴트리셔스 밤 [HAIR RÉ:COVERY 15 Nutritious Balm]제품선택=헤어 리커버리 15 뉴트리셔스 밤"/>
    <n v="12"/>
    <s v="뉴트리셔스밤"/>
    <n v="201210"/>
    <m/>
    <n v="298800"/>
    <n v="281320.2"/>
    <n v="18960"/>
    <n v="271636.3636363636"/>
  </r>
  <r>
    <x v="25"/>
    <s v="일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5"/>
    <n v="3160"/>
    <n v="43009.0909090909"/>
  </r>
  <r>
    <x v="25"/>
    <s v="일"/>
    <m/>
    <x v="3"/>
    <s v="카페24"/>
    <s v="라베나 리커버리 15 뉴트리셔스 밤 [HAIR RÉ:COVERY 15 Nutritious Balm]제품선택=뉴트리셔스밤 1개 + 헤어팩 트리트먼트 1개 세트 5%추가할인"/>
    <n v="3"/>
    <s v="트리트먼트+뉴트리셔스밤"/>
    <n v="201210"/>
    <m/>
    <n v="145065"/>
    <n v="136578.6975"/>
    <n v="9531"/>
    <n v="131877.2727272727"/>
  </r>
  <r>
    <x v="25"/>
    <s v="일"/>
    <m/>
    <x v="1"/>
    <s v="카페24"/>
    <s v="라베나 리커버리 15 리바이탈 샴푸 [HAIR RÉ:COVERY 15 Revital Shampoo]제품선택=헤어 리커버리 15 리바이탈 샴푸 - 500ml"/>
    <n v="176"/>
    <s v="리바이탈 샴푸"/>
    <n v="201210"/>
    <m/>
    <n v="4734400"/>
    <n v="4457437.6"/>
    <n v="531520"/>
    <n v="4304000"/>
  </r>
  <r>
    <x v="25"/>
    <s v="일"/>
    <m/>
    <x v="1"/>
    <s v="카페24"/>
    <s v="라베나 리커버리 15 리바이탈 샴푸 [HAIR RÉ:COVERY 15 Revital Shampoo]제품선택=리바이탈 샴푸 2개 세트 5%추가할인"/>
    <n v="50"/>
    <s v="리바이탈 샴푸 2set"/>
    <n v="201210"/>
    <m/>
    <n v="2555500"/>
    <n v="2406003.25"/>
    <n v="302000"/>
    <n v="2323181.818181818"/>
  </r>
  <r>
    <x v="25"/>
    <s v="일"/>
    <m/>
    <x v="1"/>
    <s v="카페24"/>
    <s v="라베나 리커버리 15 리바이탈 샴푸 [HAIR RÉ:COVERY 15 Revital Shampoo]제품선택=리바이탈 샴푸 3개 세트 10% 추가할인"/>
    <n v="13"/>
    <s v="리바이탈 샴푸 3set"/>
    <n v="201210"/>
    <m/>
    <n v="944190"/>
    <n v="888954.885"/>
    <n v="117780"/>
    <n v="858354.5454545454"/>
  </r>
  <r>
    <x v="25"/>
    <s v="일"/>
    <m/>
    <x v="2"/>
    <s v="카페24"/>
    <s v="라베나 리커버리 15 헤어팩 트리트먼트 [HAIR RÉ:COVERY 15 Hairpack Treatment]제품선택=헤어 리커버리 15 헤어팩 트리트먼트"/>
    <n v="10"/>
    <s v="트리트먼트"/>
    <n v="201210"/>
    <m/>
    <n v="260000"/>
    <n v="244790"/>
    <n v="15970"/>
    <n v="236363.6363636364"/>
  </r>
  <r>
    <x v="25"/>
    <s v="일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"/>
  </r>
  <r>
    <x v="25"/>
    <s v="일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01210"/>
    <m/>
    <n v="70200"/>
    <n v="66093.3"/>
    <n v="4791"/>
    <n v="63818.18181818182"/>
  </r>
  <r>
    <x v="26"/>
    <s v="월"/>
    <m/>
    <x v="3"/>
    <s v="카페24"/>
    <s v="라베나 리커버리 15 뉴트리셔스 밤 [HAIR R?:COVERY 15 Nutritious Balm]제품선택=헤어 리커버리 15 뉴트리셔스 밤"/>
    <n v="5"/>
    <s v="뉴트리셔스밤"/>
    <n v="201210"/>
    <m/>
    <n v="124500"/>
    <n v="117216.75"/>
    <n v="7900"/>
    <n v="113181.8181818182"/>
  </r>
  <r>
    <x v="26"/>
    <s v="월"/>
    <m/>
    <x v="3"/>
    <s v="카페24"/>
    <s v="라베나 리커버리 15 뉴트리셔스 밤 [HAIR R?:COVERY 15 Nutritious Balm]제품선택=뉴트리셔스 밤 2개 세트 5% 추가할인"/>
    <n v="2"/>
    <s v="뉴트리셔스밤 2set"/>
    <n v="201210"/>
    <m/>
    <n v="94620"/>
    <n v="89084.73"/>
    <n v="6320"/>
    <n v="86018.18181818181"/>
  </r>
  <r>
    <x v="26"/>
    <s v="월"/>
    <m/>
    <x v="3"/>
    <s v="카페24"/>
    <s v="라베나 리커버리 15 뉴트리셔스 밤 [HAIR R?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26"/>
    <s v="월"/>
    <m/>
    <x v="1"/>
    <s v="카페24"/>
    <s v="라베나 리커버리 15 리바이탈 샴푸 [HAIR R?:COVERY 15 Revital Shampoo]제품선택=헤어 리커버리 15 리바이탈 샴푸 - 500ml"/>
    <n v="148"/>
    <s v="리바이탈 샴푸"/>
    <n v="201210"/>
    <m/>
    <n v="3981200"/>
    <n v="3748299.8"/>
    <n v="446960"/>
    <n v="3619272.727272727"/>
  </r>
  <r>
    <x v="26"/>
    <s v="월"/>
    <m/>
    <x v="1"/>
    <s v="카페24"/>
    <s v="라베나 리커버리 15 리바이탈 샴푸 [HAIR R?:COVERY 15 Revital Shampoo]제품선택=리바이탈 샴푸 2개 세트 5%추가할인"/>
    <n v="48"/>
    <s v="리바이탈 샴푸 2set"/>
    <n v="201210"/>
    <m/>
    <n v="2453280"/>
    <n v="2309763.12"/>
    <n v="289920"/>
    <n v="2230254.545454545"/>
  </r>
  <r>
    <x v="26"/>
    <s v="월"/>
    <m/>
    <x v="1"/>
    <s v="카페24"/>
    <s v="라베나 리커버리 15 리바이탈 샴푸 [HAIR R?:COVERY 15 Revital Shampoo]제품선택=리바이탈 샴푸 3개 세트 10% 추가할인"/>
    <n v="23"/>
    <s v="리바이탈 샴푸 3set"/>
    <n v="201210"/>
    <m/>
    <n v="1670490"/>
    <n v="1572766.335"/>
    <n v="208380"/>
    <n v="1518627.272727273"/>
  </r>
  <r>
    <x v="26"/>
    <s v="월"/>
    <m/>
    <x v="2"/>
    <s v="카페24"/>
    <s v="라베나 리커버리 15 헤어팩 트리트먼트 [HAIR R?:COVERY 15 Hairpack Treatment]제품선택=헤어 리커버리 15 헤어팩 트리트먼트"/>
    <n v="13"/>
    <s v="트리트먼트"/>
    <n v="201210"/>
    <m/>
    <n v="338000"/>
    <n v="318227"/>
    <n v="20761"/>
    <n v="307272.7272727272"/>
  </r>
  <r>
    <x v="26"/>
    <s v="월"/>
    <m/>
    <x v="2"/>
    <s v="카페24"/>
    <s v="라베나 리커버리 15 헤어팩 트리트먼트 [HAIR R?:COVERY 15 Hairpack Treatment]제품선택=헤어팩 트리트먼트 2개 세트 5% 추가할인"/>
    <n v="1"/>
    <s v="트리트먼트 2set"/>
    <n v="201210"/>
    <m/>
    <n v="49400"/>
    <n v="46510.1"/>
    <n v="3194"/>
    <n v="44909.0909090909"/>
  </r>
  <r>
    <x v="26"/>
    <s v="월"/>
    <m/>
    <x v="1"/>
    <s v="카페24"/>
    <s v="헤어 리커버리 15 리바이탈 샴푸"/>
    <n v="1"/>
    <s v="리바이탈 샴푸"/>
    <n v="201210"/>
    <m/>
    <n v="26900"/>
    <n v="25326.35"/>
    <n v="3020"/>
    <n v="24454.54545454545"/>
  </r>
  <r>
    <x v="27"/>
    <s v="화"/>
    <m/>
    <x v="2"/>
    <s v="카페24"/>
    <s v="(플친전용)HAIR RÉ:COVERY 15 Hairpack Treatment [헤어 리커버리 15 헤어팩 트리트먼트]제품선택=헤어 리커버리 15 헤어팩 트리트먼트"/>
    <n v="4"/>
    <s v="트리트먼트"/>
    <n v="201210"/>
    <m/>
    <n v="88440"/>
    <n v="83266.25999999999"/>
    <n v="6388"/>
    <n v="80400"/>
  </r>
  <r>
    <x v="27"/>
    <s v="화"/>
    <m/>
    <x v="2"/>
    <s v="카페24"/>
    <s v="(플친전용)HAIR RÉ:COVERY 15 Hairpack Treatment [헤어 리커버리 15 헤어팩 트리트먼트]제품선택=헤어팩 트리트먼트 2개 세트"/>
    <n v="2"/>
    <s v="트리트먼트 2set"/>
    <n v="201210"/>
    <m/>
    <n v="88440"/>
    <n v="83266.25999999999"/>
    <n v="6388"/>
    <n v="80400"/>
  </r>
  <r>
    <x v="27"/>
    <s v="화"/>
    <m/>
    <x v="2"/>
    <s v="카페24"/>
    <s v="(플친전용)HAIR RÉ:COVERY 15 Hairpack Treatment [헤어 리커버리 15 헤어팩 트리트먼트]제품선택=헤어팩 트리트먼트 3개 세트"/>
    <n v="1"/>
    <s v="트리트먼트 3set"/>
    <n v="201210"/>
    <m/>
    <n v="66330"/>
    <n v="62449.695"/>
    <n v="4791"/>
    <n v="60299.99999999999"/>
  </r>
  <r>
    <x v="27"/>
    <s v="화"/>
    <m/>
    <x v="3"/>
    <s v="카페24"/>
    <s v="(플친전용)HAIR RÉ:COVERY 15 Nutritious Balm [헤어 리커버리 15 뉴트리셔스 밤]제품선택=헤어 리커버리 15 뉴트리셔스 밤"/>
    <n v="9"/>
    <s v="뉴트리셔스밤"/>
    <n v="201210"/>
    <m/>
    <n v="188604"/>
    <n v="177570.666"/>
    <n v="14220"/>
    <n v="171458.1818181818"/>
  </r>
  <r>
    <x v="27"/>
    <s v="화"/>
    <m/>
    <x v="3"/>
    <s v="카페24"/>
    <s v="(플친전용)HAIR RÉ:COVERY 15 Nutritious Balm [헤어 리커버리 15 뉴트리셔스 밤]제품선택=뉴트리셔스 밤 2개 세트"/>
    <n v="2"/>
    <s v="뉴트리셔스밤 2set"/>
    <n v="201210"/>
    <m/>
    <n v="83824"/>
    <n v="78920.296"/>
    <n v="6320"/>
    <n v="76203.63636363635"/>
  </r>
  <r>
    <x v="27"/>
    <s v="화"/>
    <m/>
    <x v="3"/>
    <s v="카페24"/>
    <s v="(플친전용)HAIR RÉ:COVERY 15 Nutritious Balm [헤어 리커버리 15 뉴트리셔스 밤]제품선택=뉴트리셔스 밤 3개 세트"/>
    <n v="1"/>
    <s v="뉴트리셔스밤 3set"/>
    <n v="201210"/>
    <m/>
    <n v="62868"/>
    <n v="59190.222"/>
    <n v="4740"/>
    <n v="57152.72727272726"/>
  </r>
  <r>
    <x v="27"/>
    <s v="화"/>
    <m/>
    <x v="3"/>
    <s v="카페24"/>
    <s v="(플친전용)HAIR RÉ:COVERY 15 Nutritious Balm [헤어 리커버리 15 뉴트리셔스 밤]제품선택=뉴트리셔스밤 1개 + 헤어팩 트리트먼트 1개 세트"/>
    <n v="2"/>
    <s v="트리트먼트+뉴트리셔스밤"/>
    <n v="201210"/>
    <m/>
    <n v="86132"/>
    <n v="81093.27800000001"/>
    <n v="6354"/>
    <n v="78301.81818181818"/>
  </r>
  <r>
    <x v="27"/>
    <s v="화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"/>
    <n v="11060"/>
    <n v="158454.5454545454"/>
  </r>
  <r>
    <x v="27"/>
    <s v="화"/>
    <m/>
    <x v="3"/>
    <s v="카페24"/>
    <s v="라베나 리커버리 15 뉴트리셔스 밤 [HAIR RÉ:COVERY 15 Nutritious Balm]제품선택=뉴트리셔스 밤 2개 세트 5% 추가할인"/>
    <n v="2"/>
    <s v="뉴트리셔스밤 2set"/>
    <n v="201210"/>
    <m/>
    <n v="94620"/>
    <n v="89084.73"/>
    <n v="6320"/>
    <n v="86018.18181818181"/>
  </r>
  <r>
    <x v="27"/>
    <s v="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01210"/>
    <m/>
    <n v="96710"/>
    <n v="91052.465"/>
    <n v="6354"/>
    <n v="87918.18181818181"/>
  </r>
  <r>
    <x v="27"/>
    <s v="화"/>
    <m/>
    <x v="1"/>
    <s v="카페24"/>
    <s v="라베나 리커버리 15 리바이탈 샴푸 [HAIR RÉ:COVERY 15 Revital Shampoo]제품선택=헤어 리커버리 15 리바이탈 샴푸 - 500ml"/>
    <n v="140"/>
    <s v="리바이탈 샴푸"/>
    <n v="201210"/>
    <m/>
    <n v="3766000"/>
    <n v="3545689"/>
    <n v="422800"/>
    <n v="3423636.363636363"/>
  </r>
  <r>
    <x v="27"/>
    <s v="화"/>
    <m/>
    <x v="1"/>
    <s v="카페24"/>
    <s v="라베나 리커버리 15 리바이탈 샴푸 [HAIR RÉ:COVERY 15 Revital Shampoo]제품선택=리바이탈 샴푸 2개 세트 5%추가할인"/>
    <n v="39"/>
    <s v="리바이탈 샴푸 2set"/>
    <n v="201210"/>
    <m/>
    <n v="1993290"/>
    <n v="1876682.535"/>
    <n v="235560"/>
    <n v="1812081.818181818"/>
  </r>
  <r>
    <x v="27"/>
    <s v="화"/>
    <m/>
    <x v="1"/>
    <s v="카페24"/>
    <s v="라베나 리커버리 15 리바이탈 샴푸 [HAIR RÉ:COVERY 15 Revital Shampoo]제품선택=리바이탈 샴푸 3개 세트 10% 추가할인"/>
    <n v="10"/>
    <s v="리바이탈 샴푸 3set"/>
    <n v="201210"/>
    <m/>
    <n v="726300"/>
    <n v="683811.45"/>
    <n v="90600"/>
    <n v="660272.7272727272"/>
  </r>
  <r>
    <x v="27"/>
    <s v="화"/>
    <m/>
    <x v="2"/>
    <s v="카페24"/>
    <s v="라베나 리커버리 15 헤어팩 트리트먼트 [HAIR RÉ:COVERY 15 Hairpack Treatment]제품선택=헤어 리커버리 15 헤어팩 트리트먼트"/>
    <n v="9"/>
    <s v="트리트먼트"/>
    <n v="201210"/>
    <m/>
    <n v="234000"/>
    <n v="220311"/>
    <n v="14373"/>
    <n v="212727.2727272727"/>
  </r>
  <r>
    <x v="27"/>
    <s v="화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"/>
  </r>
  <r>
    <x v="27"/>
    <s v="화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27"/>
    <s v="화"/>
    <m/>
    <x v="1"/>
    <s v="카페24"/>
    <s v="헤어 리커버리 15 리바이탈 샴푸"/>
    <n v="3"/>
    <s v="리바이탈 샴푸"/>
    <n v="201210"/>
    <m/>
    <n v="80700"/>
    <n v="75979.05"/>
    <n v="9060"/>
    <n v="73363.63636363635"/>
  </r>
  <r>
    <x v="28"/>
    <s v="수"/>
    <m/>
    <x v="2"/>
    <s v="카페24"/>
    <s v="(플친전용)HAIR RÉ:COVERY 15 Hairpack Treatment [헤어 리커버리 15 헤어팩 트리트먼트]제품선택=헤어팩 트리트먼트 2개 세트"/>
    <n v="3"/>
    <s v="트리트먼트 2set"/>
    <n v="201210"/>
    <m/>
    <n v="132660"/>
    <n v="124899.39"/>
    <n v="9582"/>
    <n v="120600"/>
  </r>
  <r>
    <x v="28"/>
    <s v="수"/>
    <m/>
    <x v="2"/>
    <s v="카페24"/>
    <s v="(플친전용)HAIR RÉ:COVERY 15 Hairpack Treatment [헤어 리커버리 15 헤어팩 트리트먼트]제품선택=헤어팩 트리트먼트 1개 + 뉴트리셔스 밤 1개 세트"/>
    <n v="2"/>
    <s v="트리트먼트+뉴트리셔스밤"/>
    <n v="201210"/>
    <m/>
    <n v="86132"/>
    <n v="81093.27800000001"/>
    <n v="6354"/>
    <n v="78301.81818181818"/>
  </r>
  <r>
    <x v="28"/>
    <s v="수"/>
    <m/>
    <x v="3"/>
    <s v="카페24"/>
    <s v="(플친전용)HAIR RÉ:COVERY 15 Nutritious Balm [헤어 리커버리 15 뉴트리셔스 밤]제품선택=헤어 리커버리 15 뉴트리셔스 밤"/>
    <n v="3"/>
    <s v="뉴트리셔스밤"/>
    <n v="201210"/>
    <m/>
    <n v="62868"/>
    <n v="59190.222"/>
    <n v="4740"/>
    <n v="57152.72727272726"/>
  </r>
  <r>
    <x v="28"/>
    <s v="수"/>
    <m/>
    <x v="3"/>
    <s v="카페24"/>
    <s v="(플친전용)HAIR RÉ:COVERY 15 Nutritious Balm [헤어 리커버리 15 뉴트리셔스 밤]제품선택=뉴트리셔스 밤 2개 세트"/>
    <n v="1"/>
    <s v="뉴트리셔스밤 2set"/>
    <n v="201210"/>
    <m/>
    <n v="41912"/>
    <n v="39460.148"/>
    <n v="3160"/>
    <n v="38101.81818181818"/>
  </r>
  <r>
    <x v="28"/>
    <s v="수"/>
    <m/>
    <x v="3"/>
    <s v="카페24"/>
    <s v="(플친전용)HAIR RÉ:COVERY 15 Nutritious Balm [헤어 리커버리 15 뉴트리셔스 밤]제품선택=뉴트리셔스밤 1개 + 헤어팩 트리트먼트 1개 세트"/>
    <n v="3"/>
    <s v="트리트먼트+뉴트리셔스밤"/>
    <n v="201210"/>
    <m/>
    <n v="129198"/>
    <n v="121639.917"/>
    <n v="9531"/>
    <n v="117452.7272727273"/>
  </r>
  <r>
    <x v="28"/>
    <s v="수"/>
    <m/>
    <x v="3"/>
    <s v="카페24"/>
    <s v="라베나 리커버리 15 뉴트리셔스 밤 [HAIR RÉ:COVERY 15 Nutritious Balm]제품선택=헤어 리커버리 15 뉴트리셔스 밤"/>
    <n v="6"/>
    <s v="뉴트리셔스밤"/>
    <n v="201210"/>
    <m/>
    <n v="149400"/>
    <n v="140660.1"/>
    <n v="9480"/>
    <n v="135818.1818181818"/>
  </r>
  <r>
    <x v="28"/>
    <s v="수"/>
    <m/>
    <x v="1"/>
    <s v="카페24"/>
    <s v="라베나 리커버리 15 리바이탈 샴푸 [HAIR RÉ:COVERY 15 Revital Shampoo]제품선택=헤어 리커버리 15 리바이탈 샴푸 - 500ml"/>
    <n v="139"/>
    <s v="리바이탈 샴푸"/>
    <n v="201210"/>
    <m/>
    <n v="3739100"/>
    <n v="3520362.65"/>
    <n v="419780"/>
    <n v="3399181.818181818"/>
  </r>
  <r>
    <x v="28"/>
    <s v="수"/>
    <m/>
    <x v="1"/>
    <s v="카페24"/>
    <s v="라베나 리커버리 15 리바이탈 샴푸 [HAIR RÉ:COVERY 15 Revital Shampoo]제품선택=리바이탈 샴푸 2개 세트 5%추가할인"/>
    <n v="45"/>
    <s v="리바이탈 샴푸 2set"/>
    <n v="201210"/>
    <m/>
    <n v="2299950"/>
    <n v="2165402.925"/>
    <n v="271800"/>
    <n v="2090863.636363636"/>
  </r>
  <r>
    <x v="28"/>
    <s v="수"/>
    <m/>
    <x v="1"/>
    <s v="카페24"/>
    <s v="라베나 리커버리 15 리바이탈 샴푸 [HAIR RÉ:COVERY 15 Revital Shampoo]제품선택=리바이탈 샴푸 3개 세트 10% 추가할인"/>
    <n v="15"/>
    <s v="리바이탈 샴푸 3set"/>
    <n v="201210"/>
    <m/>
    <n v="1089450"/>
    <n v="1025717.175"/>
    <n v="135900"/>
    <n v="990409.0909090908"/>
  </r>
  <r>
    <x v="28"/>
    <s v="수"/>
    <m/>
    <x v="2"/>
    <s v="카페24"/>
    <s v="라베나 리커버리 15 헤어팩 트리트먼트 [HAIR RÉ:COVERY 15 Hairpack Treatment]제품선택=헤어 리커버리 15 헤어팩 트리트먼트"/>
    <n v="5"/>
    <s v="트리트먼트"/>
    <n v="201210"/>
    <m/>
    <n v="130000"/>
    <n v="122395"/>
    <n v="7985"/>
    <n v="118181.8181818182"/>
  </r>
  <r>
    <x v="28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28"/>
    <s v="수"/>
    <m/>
    <x v="1"/>
    <s v="카페24"/>
    <s v="헤어 리커버리 15 리바이탈 샴푸"/>
    <n v="4"/>
    <s v="리바이탈 샴푸"/>
    <n v="201210"/>
    <m/>
    <n v="107600"/>
    <n v="101305.4"/>
    <n v="12080"/>
    <n v="97818.18181818181"/>
  </r>
  <r>
    <x v="29"/>
    <s v="목"/>
    <m/>
    <x v="2"/>
    <s v="카페24"/>
    <s v="(플친전용)HAIR RÉ:COVERY 15 Hairpack Treatment [헤어 리커버리 15 헤어팩 트리트먼트]제품선택=헤어 리커버리 15 헤어팩 트리트먼트"/>
    <n v="3"/>
    <s v="트리트먼트"/>
    <n v="201210"/>
    <m/>
    <n v="66330"/>
    <n v="62449.695"/>
    <n v="4791"/>
    <n v="60299.99999999999"/>
  </r>
  <r>
    <x v="29"/>
    <s v="목"/>
    <m/>
    <x v="3"/>
    <s v="카페24"/>
    <s v="(플친전용)HAIR RÉ:COVERY 15 Nutritious Balm [헤어 리커버리 15 뉴트리셔스 밤]제품선택=헤어 리커버리 15 뉴트리셔스 밤"/>
    <n v="2"/>
    <s v="뉴트리셔스밤"/>
    <n v="201210"/>
    <m/>
    <n v="41912"/>
    <n v="39460.148"/>
    <n v="3160"/>
    <n v="38101.81818181818"/>
  </r>
  <r>
    <x v="29"/>
    <s v="목"/>
    <m/>
    <x v="3"/>
    <s v="카페24"/>
    <s v="(플친전용)HAIR RÉ:COVERY 15 Nutritious Balm [헤어 리커버리 15 뉴트리셔스 밤]제품선택=뉴트리셔스 밤 2개 세트"/>
    <n v="1"/>
    <s v="뉴트리셔스밤 2set"/>
    <n v="201210"/>
    <m/>
    <n v="41912"/>
    <n v="39460.148"/>
    <n v="3160"/>
    <n v="38101.81818181818"/>
  </r>
  <r>
    <x v="29"/>
    <s v="목"/>
    <m/>
    <x v="3"/>
    <s v="카페24"/>
    <s v="라베나 리커버리 15 뉴트리셔스 밤 [HAIR RÉ:COVERY 15 Nutritious Balm]제품선택=헤어 리커버리 15 뉴트리셔스 밤"/>
    <n v="1"/>
    <s v="뉴트리셔스밤"/>
    <n v="201210"/>
    <m/>
    <n v="24900"/>
    <n v="23443.35"/>
    <n v="1580"/>
    <n v="22636.36363636364"/>
  </r>
  <r>
    <x v="29"/>
    <s v="목"/>
    <m/>
    <x v="1"/>
    <s v="카페24"/>
    <s v="라베나 리커버리 15 리바이탈 샴푸 [HAIR RÉ:COVERY 15 Revital Shampoo]제품선택=헤어 리커버리 15 리바이탈 샴푸 - 500ml"/>
    <n v="146"/>
    <s v="리바이탈 샴푸"/>
    <n v="201210"/>
    <m/>
    <n v="3927400"/>
    <n v="3697647.1"/>
    <n v="440920"/>
    <n v="3570363.636363636"/>
  </r>
  <r>
    <x v="29"/>
    <s v="목"/>
    <m/>
    <x v="1"/>
    <s v="카페24"/>
    <s v="라베나 리커버리 15 리바이탈 샴푸 [HAIR RÉ:COVERY 15 Revital Shampoo]제품선택=리바이탈 샴푸 2개 세트 5%추가할인"/>
    <n v="43"/>
    <s v="리바이탈 샴푸 2set"/>
    <n v="201210"/>
    <m/>
    <n v="2197730"/>
    <n v="2069162.795"/>
    <n v="259720"/>
    <n v="1997936.363636364"/>
  </r>
  <r>
    <x v="29"/>
    <s v="목"/>
    <m/>
    <x v="1"/>
    <s v="카페24"/>
    <s v="라베나 리커버리 15 리바이탈 샴푸 [HAIR RÉ:COVERY 15 Revital Shampoo]제품선택=리바이탈 샴푸 3개 세트 10% 추가할인"/>
    <n v="24"/>
    <s v="리바이탈 샴푸 3set"/>
    <n v="201210"/>
    <m/>
    <n v="1743120"/>
    <n v="1641147.48"/>
    <n v="217440"/>
    <n v="1584654.545454545"/>
  </r>
  <r>
    <x v="29"/>
    <s v="목"/>
    <m/>
    <x v="2"/>
    <s v="카페24"/>
    <s v="라베나 리커버리 15 헤어팩 트리트먼트 [HAIR RÉ:COVERY 15 Hairpack Treatment]제품선택=헤어 리커버리 15 헤어팩 트리트먼트"/>
    <n v="3"/>
    <s v="트리트먼트"/>
    <n v="201210"/>
    <m/>
    <n v="78000"/>
    <n v="73437"/>
    <n v="4791"/>
    <n v="70909.0909090909"/>
  </r>
  <r>
    <x v="29"/>
    <s v="목"/>
    <m/>
    <x v="2"/>
    <s v="카페24"/>
    <s v="라베나 리커버리 15 헤어팩 트리트먼트 [HAIR RÉ:COVERY 15 Hairpack Treatment]제품선택=헤어팩 트리트먼트 2개 세트 5% 추가할인"/>
    <n v="2"/>
    <s v="트리트먼트 2set"/>
    <n v="201210"/>
    <m/>
    <n v="98800"/>
    <n v="93020.2"/>
    <n v="6388"/>
    <n v="89818.18181818181"/>
  </r>
  <r>
    <x v="29"/>
    <s v="목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01210"/>
    <m/>
    <n v="140400"/>
    <n v="132186.6"/>
    <n v="9582"/>
    <n v="127636.3636363636"/>
  </r>
  <r>
    <x v="29"/>
    <s v="목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01210"/>
    <m/>
    <n v="48355"/>
    <n v="45526.2325"/>
    <n v="3177"/>
    <n v="43959.0909090909"/>
  </r>
  <r>
    <x v="29"/>
    <s v="목"/>
    <m/>
    <x v="1"/>
    <s v="카페24"/>
    <s v="헤어 리커버리 15 리바이탈 샴푸"/>
    <n v="4"/>
    <s v="리바이탈 샴푸"/>
    <n v="201210"/>
    <m/>
    <n v="107600"/>
    <n v="101305.4"/>
    <n v="12080"/>
    <n v="97818.18181818181"/>
  </r>
  <r>
    <x v="30"/>
    <s v="금"/>
    <m/>
    <x v="2"/>
    <s v="카페24"/>
    <s v="(플친전용)HAIR RÉ:COVERY 15 Hairpack Treatment [헤어 리커버리 15 헤어팩 트리트먼트]제품선택=헤어 리커버리 15 헤어팩 트리트먼트"/>
    <n v="9"/>
    <s v="트리트먼트"/>
    <n v="201210"/>
    <m/>
    <n v="198990"/>
    <n v="187349.085"/>
    <n v="14373"/>
    <n v="180900"/>
  </r>
  <r>
    <x v="30"/>
    <s v="금"/>
    <m/>
    <x v="2"/>
    <s v="카페24"/>
    <s v="(플친전용)HAIR RÉ:COVERY 15 Hairpack Treatment [헤어 리커버리 15 헤어팩 트리트먼트]제품선택=헤어팩 트리트먼트 2개 세트"/>
    <n v="6"/>
    <s v="트리트먼트 2set"/>
    <n v="201210"/>
    <m/>
    <n v="265320"/>
    <n v="249798.78"/>
    <n v="19164"/>
    <n v="241200"/>
  </r>
  <r>
    <x v="30"/>
    <s v="금"/>
    <m/>
    <x v="2"/>
    <s v="카페24"/>
    <s v="(플친전용)HAIR RÉ:COVERY 15 Hairpack Treatment [헤어 리커버리 15 헤어팩 트리트먼트]제품선택=헤어팩 트리트먼트 3개 세트"/>
    <n v="4"/>
    <s v="트리트먼트 3set"/>
    <n v="201210"/>
    <m/>
    <n v="265320"/>
    <n v="249798.78"/>
    <n v="19164"/>
    <n v="241200"/>
  </r>
  <r>
    <x v="30"/>
    <s v="금"/>
    <m/>
    <x v="2"/>
    <s v="카페24"/>
    <s v="(플친전용)HAIR RÉ:COVERY 15 Hairpack Treatment [헤어 리커버리 15 헤어팩 트리트먼트]제품선택=헤어팩 트리트먼트 1개 + 뉴트리셔스 밤 1개 세트"/>
    <n v="2"/>
    <s v="트리트먼트+뉴트리셔스밤"/>
    <n v="201210"/>
    <m/>
    <n v="86132"/>
    <n v="81093.27800000001"/>
    <n v="6354"/>
    <n v="78301.81818181818"/>
  </r>
  <r>
    <x v="30"/>
    <s v="금"/>
    <m/>
    <x v="3"/>
    <s v="카페24"/>
    <s v="(플친전용)HAIR RÉ:COVERY 15 Nutritious Balm [헤어 리커버리 15 뉴트리셔스 밤]제품선택=헤어 리커버리 15 뉴트리셔스 밤"/>
    <n v="7"/>
    <s v="뉴트리셔스밤"/>
    <n v="201210"/>
    <m/>
    <n v="146692"/>
    <n v="138110.518"/>
    <n v="11060"/>
    <n v="133356.3636363636"/>
  </r>
  <r>
    <x v="30"/>
    <s v="금"/>
    <m/>
    <x v="3"/>
    <s v="카페24"/>
    <s v="(플친전용)HAIR RÉ:COVERY 15 Nutritious Balm [헤어 리커버리 15 뉴트리셔스 밤]제품선택=뉴트리셔스 밤 2개 세트"/>
    <n v="1"/>
    <s v="뉴트리셔스밤 2set"/>
    <n v="201210"/>
    <m/>
    <n v="41912"/>
    <n v="39460.148"/>
    <n v="3160"/>
    <n v="38101.81818181818"/>
  </r>
  <r>
    <x v="30"/>
    <s v="금"/>
    <m/>
    <x v="3"/>
    <s v="카페24"/>
    <s v="(플친전용)HAIR RÉ:COVERY 15 Nutritious Balm [헤어 리커버리 15 뉴트리셔스 밤]제품선택=뉴트리셔스 밤 3개 세트"/>
    <n v="1"/>
    <s v="뉴트리셔스밤 3set"/>
    <n v="201210"/>
    <m/>
    <n v="62868"/>
    <n v="59190.222"/>
    <n v="4740"/>
    <n v="57152.72727272726"/>
  </r>
  <r>
    <x v="30"/>
    <s v="금"/>
    <m/>
    <x v="3"/>
    <s v="카페24"/>
    <s v="(플친전용)HAIR RÉ:COVERY 15 Nutritious Balm [헤어 리커버리 15 뉴트리셔스 밤]제품선택=뉴트리셔스밤 1개 + 헤어팩 트리트먼트 1개 세트"/>
    <n v="2"/>
    <s v="트리트먼트+뉴트리셔스밤"/>
    <n v="201210"/>
    <m/>
    <n v="86132"/>
    <n v="81093.27800000001"/>
    <n v="6354"/>
    <n v="78301.81818181818"/>
  </r>
  <r>
    <x v="30"/>
    <s v="금"/>
    <m/>
    <x v="3"/>
    <s v="카페24"/>
    <s v="라베나 리커버리 15 뉴트리셔스 밤 [HAIR RÉ:COVERY 15 Nutritious Balm]제품선택=헤어 리커버리 15 뉴트리셔스 밤"/>
    <n v="4"/>
    <s v="뉴트리셔스밤"/>
    <n v="201210"/>
    <m/>
    <n v="99600"/>
    <n v="93773.39999999999"/>
    <n v="6320"/>
    <n v="90545.45454545454"/>
  </r>
  <r>
    <x v="30"/>
    <s v="금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01210"/>
    <m/>
    <n v="48355"/>
    <n v="45526.2325"/>
    <n v="3177"/>
    <n v="43959.0909090909"/>
  </r>
  <r>
    <x v="30"/>
    <s v="금"/>
    <m/>
    <x v="1"/>
    <s v="카페24"/>
    <s v="라베나 리커버리 15 리바이탈 바이오플라보노이드샴푸 [HAIR RÉ:COVERY 15 Revital Shampoo]제품선택=헤어 리커버리 15 리바이탈 샴푸 - 500ml"/>
    <n v="110"/>
    <s v="리바이탈 샴푸"/>
    <n v="201210"/>
    <m/>
    <n v="2959000"/>
    <n v="2785898.5"/>
    <n v="332200"/>
    <n v="2690000"/>
  </r>
  <r>
    <x v="30"/>
    <s v="금"/>
    <m/>
    <x v="1"/>
    <s v="카페24"/>
    <s v="라베나 리커버리 15 리바이탈 바이오플라보노이드샴푸 [HAIR RÉ:COVERY 15 Revital Shampoo]제품선택=리바이탈 샴푸 2개 세트 5%추가할인"/>
    <n v="35"/>
    <s v="리바이탈 샴푸 2set"/>
    <n v="201210"/>
    <m/>
    <n v="1788850"/>
    <n v="1684202.275"/>
    <n v="211400"/>
    <n v="1626227.272727273"/>
  </r>
  <r>
    <x v="30"/>
    <s v="금"/>
    <m/>
    <x v="1"/>
    <s v="카페24"/>
    <s v="라베나 리커버리 15 리바이탈 바이오플라보노이드샴푸 [HAIR RÉ:COVERY 15 Revital Shampoo]제품선택=리바이탈 샴푸 3개 세트 10% 추가할인"/>
    <n v="15"/>
    <s v="리바이탈 샴푸 3set"/>
    <n v="201210"/>
    <m/>
    <n v="1089450"/>
    <n v="1025717.175"/>
    <n v="135900"/>
    <n v="990409.0909090908"/>
  </r>
  <r>
    <x v="30"/>
    <s v="금"/>
    <m/>
    <x v="1"/>
    <s v="카페24"/>
    <s v="라베나 리커버리 15 리바이탈 샴푸 [HAIR RÉ:COVERY 15 Revital Shampoo]제품선택=헤어 리커버리 15 리바이탈 샴푸 - 500ml"/>
    <n v="53"/>
    <s v="리바이탈 샴푸"/>
    <n v="201210"/>
    <m/>
    <n v="1425700"/>
    <n v="1342296.55"/>
    <n v="160060"/>
    <n v="1296090.909090909"/>
  </r>
  <r>
    <x v="30"/>
    <s v="금"/>
    <m/>
    <x v="1"/>
    <s v="카페24"/>
    <s v="라베나 리커버리 15 리바이탈 샴푸 [HAIR RÉ:COVERY 15 Revital Shampoo]제품선택=리바이탈 샴푸 2개 세트 5%추가할인"/>
    <n v="14"/>
    <s v="리바이탈 샴푸 2set"/>
    <n v="201210"/>
    <m/>
    <n v="715540"/>
    <n v="673680.91"/>
    <n v="84560"/>
    <n v="650490.9090909091"/>
  </r>
  <r>
    <x v="30"/>
    <s v="금"/>
    <m/>
    <x v="1"/>
    <s v="카페24"/>
    <s v="라베나 리커버리 15 리바이탈 샴푸 [HAIR RÉ:COVERY 15 Revital Shampoo]제품선택=리바이탈 샴푸 3개 세트 10% 추가할인"/>
    <n v="8"/>
    <s v="리바이탈 샴푸 3set"/>
    <n v="201210"/>
    <m/>
    <n v="581040"/>
    <n v="547049.16"/>
    <n v="72480"/>
    <n v="528218.1818181818"/>
  </r>
  <r>
    <x v="30"/>
    <s v="금"/>
    <m/>
    <x v="2"/>
    <s v="카페24"/>
    <s v="라베나 리커버리 15 헤어팩 트리트먼트 [HAIR RÉ:COVERY 15 Hairpack Treatment]제품선택=헤어 리커버리 15 헤어팩 트리트먼트"/>
    <n v="6"/>
    <s v="트리트먼트"/>
    <n v="201210"/>
    <m/>
    <n v="156000"/>
    <n v="146874"/>
    <n v="9582"/>
    <n v="141818.1818181818"/>
  </r>
  <r>
    <x v="30"/>
    <s v="금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"/>
  </r>
  <r>
    <x v="30"/>
    <s v="금"/>
    <m/>
    <x v="2"/>
    <s v="카페24"/>
    <s v="라베나 리커버리 15 헤어팩 트리트먼트 [HAIR RÉ:COVERY 15 Hairpack Treatment]제품선택=헤어팩 트리트먼트 3개 세트 10% 추가할인"/>
    <n v="3"/>
    <s v="트리트먼트 3set"/>
    <n v="201210"/>
    <m/>
    <n v="210600"/>
    <n v="198279.9"/>
    <n v="14373"/>
    <n v="191454.5454545454"/>
  </r>
  <r>
    <x v="30"/>
    <s v="금"/>
    <m/>
    <x v="1"/>
    <s v="카페24"/>
    <s v="헤어 리커버리 15 리바이탈 샴푸"/>
    <n v="3"/>
    <s v="리바이탈 샴푸"/>
    <n v="201210"/>
    <m/>
    <n v="80700"/>
    <n v="75979.05"/>
    <n v="9060"/>
    <n v="73363.63636363635"/>
  </r>
  <r>
    <x v="31"/>
    <s v="토"/>
    <m/>
    <x v="3"/>
    <s v="카페24"/>
    <s v="라베나 리커버리 15 뉴트리셔스 밤 [HAIR RÉ:COVERY 15 Nutritious Balm]제품선택=헤어 리커버리 15 뉴트리셔스 밤"/>
    <n v="4"/>
    <s v="뉴트리셔스밤"/>
    <n v="201210"/>
    <m/>
    <n v="99600"/>
    <n v="93773.39999999999"/>
    <n v="6320"/>
    <n v="90545.45454545454"/>
  </r>
  <r>
    <x v="31"/>
    <s v="토"/>
    <m/>
    <x v="3"/>
    <s v="카페24"/>
    <s v="라베나 리커버리 15 뉴트리셔스 밤 [HAIR RÉ:COVERY 15 Nutritious Balm]제품선택=뉴트리셔스 밤 3개 세트 10% 추가할인"/>
    <n v="2"/>
    <s v="뉴트리셔스밤 3set"/>
    <n v="201210"/>
    <m/>
    <n v="125736"/>
    <n v="118380.444"/>
    <n v="9480"/>
    <n v="114305.4545454545"/>
  </r>
  <r>
    <x v="31"/>
    <s v="토"/>
    <m/>
    <x v="1"/>
    <s v="카페24"/>
    <s v="라베나 리커버리 15 리바이탈 바이오플라보노이드샴푸 [HAIR RÉ:COVERY 15 Revital Shampoo]제품선택=헤어 리커버리 15 리바이탈 샴푸 - 500ml"/>
    <n v="140"/>
    <s v="리바이탈 샴푸"/>
    <n v="201210"/>
    <m/>
    <n v="3766000"/>
    <n v="3545689"/>
    <n v="422800"/>
    <n v="3423636.363636363"/>
  </r>
  <r>
    <x v="31"/>
    <s v="토"/>
    <m/>
    <x v="1"/>
    <s v="카페24"/>
    <s v="라베나 리커버리 15 리바이탈 바이오플라보노이드샴푸 [HAIR RÉ:COVERY 15 Revital Shampoo]제품선택=리바이탈 샴푸 2개 세트 5%추가할인"/>
    <n v="38"/>
    <s v="리바이탈 샴푸 2set"/>
    <n v="201210"/>
    <m/>
    <n v="1942180"/>
    <n v="1828562.47"/>
    <n v="229520"/>
    <n v="1765618.181818182"/>
  </r>
  <r>
    <x v="31"/>
    <s v="토"/>
    <m/>
    <x v="1"/>
    <s v="카페24"/>
    <s v="라베나 리커버리 15 리바이탈 바이오플라보노이드샴푸 [HAIR RÉ:COVERY 15 Revital Shampoo]제품선택=리바이탈 샴푸 3개 세트 10% 추가할인"/>
    <n v="15"/>
    <s v="리바이탈 샴푸 3set"/>
    <n v="201210"/>
    <m/>
    <n v="1089450"/>
    <n v="1025717.175"/>
    <n v="135900"/>
    <n v="990409.0909090908"/>
  </r>
  <r>
    <x v="31"/>
    <s v="토"/>
    <m/>
    <x v="1"/>
    <s v="카페24"/>
    <s v="라베나 리커버리 15 리바이탈 샴푸 [HAIR RÉ:COVERY 15 Revital Shampoo]제품선택=헤어 리커버리 15 리바이탈 샴푸 - 500ml"/>
    <n v="2"/>
    <s v="리바이탈 샴푸"/>
    <n v="201210"/>
    <m/>
    <n v="53800"/>
    <n v="50652.7"/>
    <n v="6040"/>
    <n v="48909.0909090909"/>
  </r>
  <r>
    <x v="31"/>
    <s v="토"/>
    <m/>
    <x v="2"/>
    <s v="카페24"/>
    <s v="라베나 리커버리 15 헤어팩 트리트먼트 [HAIR RÉ:COVERY 15 Hairpack Treatment]제품선택=헤어 리커버리 15 헤어팩 트리트먼트"/>
    <n v="2"/>
    <s v="트리트먼트"/>
    <n v="201210"/>
    <m/>
    <n v="52000"/>
    <n v="48958"/>
    <n v="3194"/>
    <n v="47272.72727272727"/>
  </r>
  <r>
    <x v="32"/>
    <s v="일"/>
    <m/>
    <x v="3"/>
    <s v="카페24"/>
    <s v="라베나 리커버리 15 뉴트리셔스 밤 [HAIR RÉ:COVERY 15 Nutritious Balm]제품선택=헤어 리커버리 15 뉴트리셔스 밤"/>
    <n v="7"/>
    <s v="뉴트리셔스밤"/>
    <n v="201210"/>
    <m/>
    <n v="174300"/>
    <n v="164103.45"/>
    <n v="11060"/>
    <n v="158454.5454545454"/>
  </r>
  <r>
    <x v="32"/>
    <s v="일"/>
    <m/>
    <x v="3"/>
    <s v="카페24"/>
    <s v="라베나 리커버리 15 뉴트리셔스 밤 [HAIR RÉ:COVERY 15 Nutritious Balm]제품선택=뉴트리셔스 밤 2개 세트 5% 추가할인"/>
    <n v="1"/>
    <s v="뉴트리셔스밤 2set"/>
    <n v="201210"/>
    <m/>
    <n v="47310"/>
    <n v="44542.365"/>
    <n v="3160"/>
    <n v="43009.0909090909"/>
  </r>
  <r>
    <x v="32"/>
    <s v="일"/>
    <m/>
    <x v="1"/>
    <s v="카페24"/>
    <s v="라베나 리커버리 15 리바이탈 바이오플라보노이드샴푸 [HAIR RÉ:COVERY 15 Revital Shampoo]제품선택=헤어 리커버리 15 리바이탈 샴푸 - 500ml"/>
    <n v="172"/>
    <s v="리바이탈 샴푸"/>
    <n v="201210"/>
    <m/>
    <n v="4626800"/>
    <n v="4356132.2"/>
    <n v="519440"/>
    <n v="4206181.818181817"/>
  </r>
  <r>
    <x v="32"/>
    <s v="일"/>
    <m/>
    <x v="1"/>
    <s v="카페24"/>
    <s v="라베나 리커버리 15 리바이탈 바이오플라보노이드샴푸 [HAIR RÉ:COVERY 15 Revital Shampoo]제품선택=리바이탈 샴푸 2개 세트 5%추가할인"/>
    <n v="45"/>
    <s v="리바이탈 샴푸 2set"/>
    <n v="201210"/>
    <m/>
    <n v="2299950"/>
    <n v="2165402.925"/>
    <n v="271800"/>
    <n v="2090863.636363636"/>
  </r>
  <r>
    <x v="32"/>
    <s v="일"/>
    <m/>
    <x v="1"/>
    <s v="카페24"/>
    <s v="라베나 리커버리 15 리바이탈 바이오플라보노이드샴푸 [HAIR RÉ:COVERY 15 Revital Shampoo]제품선택=리바이탈 샴푸 3개 세트 10% 추가할인"/>
    <n v="21"/>
    <s v="리바이탈 샴푸 3set"/>
    <n v="201210"/>
    <m/>
    <n v="1525230"/>
    <n v="1436004.045"/>
    <n v="190260"/>
    <n v="1386572.727272727"/>
  </r>
  <r>
    <x v="32"/>
    <s v="일"/>
    <m/>
    <x v="1"/>
    <s v="카페24"/>
    <s v="라베나 리커버리 15 리바이탈 샴푸 [HAIR RÉ:COVERY 15 Revital Shampoo]제품선택=헤어 리커버리 15 리바이탈 샴푸 - 500ml"/>
    <n v="1"/>
    <s v="리바이탈 샴푸"/>
    <n v="201210"/>
    <m/>
    <n v="26900"/>
    <n v="25326.35"/>
    <n v="3020"/>
    <n v="24454.54545454545"/>
  </r>
  <r>
    <x v="32"/>
    <s v="일"/>
    <m/>
    <x v="1"/>
    <s v="카페24"/>
    <s v="라베나 리커버리 15 리바이탈 샴푸 [HAIR RÉ:COVERY 15 Revital Shampoo]제품선택=리바이탈 샴푸 2개 세트 5%추가할인"/>
    <n v="1"/>
    <s v="리바이탈 샴푸 2set"/>
    <n v="201210"/>
    <m/>
    <n v="51110"/>
    <n v="48120.065"/>
    <n v="6040"/>
    <n v="46463.63636363636"/>
  </r>
  <r>
    <x v="32"/>
    <s v="일"/>
    <m/>
    <x v="2"/>
    <s v="카페24"/>
    <s v="라베나 리커버리 15 헤어팩 트리트먼트 [HAIR RÉ:COVERY 15 Hairpack Treatment]제품선택=헤어 리커버리 15 헤어팩 트리트먼트"/>
    <n v="9"/>
    <s v="트리트먼트"/>
    <n v="201210"/>
    <m/>
    <n v="234000"/>
    <n v="220311"/>
    <n v="14373"/>
    <n v="212727.2727272727"/>
  </r>
  <r>
    <x v="32"/>
    <s v="일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01210"/>
    <m/>
    <n v="49400"/>
    <n v="46510.1"/>
    <n v="3194"/>
    <n v="44909.0909090909"/>
  </r>
  <r>
    <x v="33"/>
    <s v="월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2"/>
  </r>
  <r>
    <x v="33"/>
    <s v="월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33"/>
    <s v="월"/>
    <m/>
    <x v="3"/>
    <s v="카페24"/>
    <s v="라베나 리커버리 15 뉴트리셔스 밤 [HAIR RÉ:COVERY 15 Nutritious Balm]제품선택=뉴트리셔스 밤 3개 세트 10% 추가할인"/>
    <n v="1"/>
    <s v="뉴트리셔스밤 3set"/>
    <n v="210201"/>
    <m/>
    <n v="67230"/>
    <n v="63297.045"/>
    <n v="4740"/>
    <n v="61118.18181818182"/>
  </r>
  <r>
    <x v="33"/>
    <s v="월"/>
    <m/>
    <x v="1"/>
    <s v="카페24"/>
    <s v="라베나 리커버리 15 리바이탈 바이오플라보노이드샴푸 [HAIR RÉ:COVERY 15 Revital Shampoo]제품선택=헤어 리커버리 15 리바이탈 샴푸 - 500ml"/>
    <n v="244"/>
    <s v="리바이탈 샴푸"/>
    <n v="210201"/>
    <m/>
    <n v="6563600"/>
    <n v="6179629.4"/>
    <n v="699060"/>
    <n v="5966909.090909091"/>
  </r>
  <r>
    <x v="33"/>
    <s v="월"/>
    <m/>
    <x v="1"/>
    <s v="카페24"/>
    <s v="라베나 리커버리 15 리바이탈 바이오플라보노이드샴푸 [HAIR RÉ:COVERY 15 Revital Shampoo]제품선택=리바이탈 샴푸 2개 세트 5%추가할인"/>
    <n v="60"/>
    <s v="리바이탈 샴푸 2set"/>
    <n v="210201"/>
    <m/>
    <n v="3066600"/>
    <n v="2887203.9"/>
    <n v="343800"/>
    <n v="2787818.181818182"/>
  </r>
  <r>
    <x v="33"/>
    <s v="월"/>
    <m/>
    <x v="1"/>
    <s v="카페24"/>
    <s v="라베나 리커버리 15 리바이탈 바이오플라보노이드샴푸 [HAIR RÉ:COVERY 15 Revital Shampoo]제품선택=리바이탈 샴푸 3개 세트 10% 추가할인"/>
    <n v="24"/>
    <s v="리바이탈 샴푸 3set"/>
    <n v="210201"/>
    <m/>
    <n v="1743120"/>
    <n v="1641147.48"/>
    <n v="206280"/>
    <n v="1584654.545454545"/>
  </r>
  <r>
    <x v="33"/>
    <s v="월"/>
    <m/>
    <x v="1"/>
    <s v="카페24"/>
    <s v="라베나 리커버리 15 리바이탈 샴푸 [HAIR RÉ:COVERY 15 Revital Shampoo]제품선택=헤어 리커버리 15 리바이탈 샴푸 - 500ml"/>
    <n v="5"/>
    <s v="리바이탈 샴푸"/>
    <n v="210201"/>
    <m/>
    <n v="134500"/>
    <n v="126631.75"/>
    <n v="14325"/>
    <n v="122272.7272727273"/>
  </r>
  <r>
    <x v="33"/>
    <s v="월"/>
    <m/>
    <x v="2"/>
    <s v="카페24"/>
    <s v="라베나 리커버리 15 헤어팩 트리트먼트 [HAIR RÉ:COVERY 15 Hairpack Treatment]제품선택=헤어 리커버리 15 헤어팩 트리트먼트"/>
    <n v="5"/>
    <s v="트리트먼트"/>
    <n v="210201"/>
    <m/>
    <n v="130000"/>
    <n v="122395"/>
    <n v="7985"/>
    <n v="118181.8181818182"/>
  </r>
  <r>
    <x v="33"/>
    <s v="월"/>
    <m/>
    <x v="2"/>
    <s v="카페24"/>
    <s v="라베나 리커버리 15 헤어팩 트리트먼트 [HAIR RÉ:COVERY 15 Hairpack Treatment]제품선택=헤어팩 트리트먼트 2개 세트 5% 추가할인"/>
    <n v="4"/>
    <s v="트리트먼트 2set"/>
    <n v="210201"/>
    <m/>
    <n v="197600"/>
    <n v="186040.4"/>
    <n v="12776"/>
    <n v="179636.3636363636"/>
  </r>
  <r>
    <x v="33"/>
    <s v="월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10201"/>
    <m/>
    <n v="140400"/>
    <n v="132186.6"/>
    <n v="9582"/>
    <n v="127636.3636363636"/>
  </r>
  <r>
    <x v="33"/>
    <s v="월"/>
    <m/>
    <x v="1"/>
    <s v="카페24"/>
    <s v="헤어 리커버리 15 리바이탈 샴푸"/>
    <n v="1"/>
    <s v="리바이탈 샴푸"/>
    <n v="210201"/>
    <m/>
    <n v="26900"/>
    <n v="25326.35"/>
    <n v="2865"/>
    <n v="24454.54545454545"/>
  </r>
  <r>
    <x v="34"/>
    <s v="화"/>
    <m/>
    <x v="3"/>
    <s v="카페24"/>
    <s v="라베나 리커버리 15 뉴트리셔스 밤 [HAIR RÉ:COVERY 15 Nutritious Balm]제품선택=헤어 리커버리 15 뉴트리셔스 밤"/>
    <n v="9"/>
    <s v="뉴트리셔스밤"/>
    <n v="210201"/>
    <m/>
    <n v="224100"/>
    <n v="210990.15"/>
    <n v="14220"/>
    <n v="203727.2727272727"/>
  </r>
  <r>
    <x v="34"/>
    <s v="화"/>
    <m/>
    <x v="1"/>
    <s v="카페24"/>
    <s v="라베나 리커버리 15 리바이탈 바이오플라보노이드샴푸 [HAIR RÉ:COVERY 15 Revital Shampoo]제품선택=헤어 리커버리 15 리바이탈 샴푸 - 500ml"/>
    <n v="231"/>
    <s v="리바이탈 샴푸"/>
    <n v="210201"/>
    <m/>
    <n v="6213900"/>
    <n v="5850386.85"/>
    <n v="661815"/>
    <n v="5649000"/>
  </r>
  <r>
    <x v="34"/>
    <s v="화"/>
    <m/>
    <x v="1"/>
    <s v="카페24"/>
    <s v="라베나 리커버리 15 리바이탈 바이오플라보노이드샴푸 [HAIR RÉ:COVERY 15 Revital Shampoo]제품선택=리바이탈 샴푸 2개 세트 5%추가할인"/>
    <n v="71"/>
    <s v="리바이탈 샴푸 2set"/>
    <n v="210201"/>
    <m/>
    <n v="3628810"/>
    <n v="3416524.615"/>
    <n v="406830"/>
    <n v="3298918.181818182"/>
  </r>
  <r>
    <x v="34"/>
    <s v="화"/>
    <m/>
    <x v="1"/>
    <s v="카페24"/>
    <s v="라베나 리커버리 15 리바이탈 바이오플라보노이드샴푸 [HAIR RÉ:COVERY 15 Revital Shampoo]제품선택=리바이탈 샴푸 3개 세트 10% 추가할인"/>
    <n v="16"/>
    <s v="리바이탈 샴푸 3set"/>
    <n v="210201"/>
    <m/>
    <n v="1162080"/>
    <n v="1094098.32"/>
    <n v="137520"/>
    <n v="1056436.363636364"/>
  </r>
  <r>
    <x v="34"/>
    <s v="화"/>
    <m/>
    <x v="2"/>
    <s v="카페24"/>
    <s v="라베나 리커버리 15 헤어팩 트리트먼트 [HAIR RÉ:COVERY 15 Hairpack Treatment]제품선택=헤어 리커버리 15 헤어팩 트리트먼트"/>
    <n v="6"/>
    <s v="트리트먼트"/>
    <n v="210201"/>
    <m/>
    <n v="156000"/>
    <n v="146874"/>
    <n v="9582"/>
    <n v="141818.1818181818"/>
  </r>
  <r>
    <x v="34"/>
    <s v="화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"/>
  </r>
  <r>
    <x v="34"/>
    <s v="화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34"/>
    <s v="화"/>
    <m/>
    <x v="2"/>
    <s v="카페24"/>
    <s v="라베나 리커버리 15 헤어팩 트리트먼트 [HAIR RÉ:COVERY 15 Hairpack Treatment]제품선택=헤어팩 트리트먼트 1개 + 뉴트리셔스밤 1개 세트 5% 추가할인"/>
    <n v="4"/>
    <s v="트리트먼트+뉴트리셔스밤"/>
    <n v="210201"/>
    <m/>
    <n v="193420"/>
    <n v="182104.93"/>
    <n v="12708"/>
    <n v="175836.3636363636"/>
  </r>
  <r>
    <x v="34"/>
    <s v="화"/>
    <m/>
    <x v="1"/>
    <s v="카페24"/>
    <s v="헤어 리커버리 15 리바이탈 샴푸"/>
    <n v="2"/>
    <s v="리바이탈 샴푸"/>
    <n v="210201"/>
    <m/>
    <n v="53800"/>
    <n v="50652.7"/>
    <n v="5730"/>
    <n v="48909.0909090909"/>
  </r>
  <r>
    <x v="35"/>
    <s v="수"/>
    <m/>
    <x v="3"/>
    <s v="카페24"/>
    <s v="라베나 리커버리 15 뉴트리셔스 밤 [HAIR RÉ:COVERY 15 Nutritious Balm]제품선택=헤어 리커버리 15 뉴트리셔스 밤"/>
    <n v="3"/>
    <s v="뉴트리셔스밤"/>
    <n v="210201"/>
    <m/>
    <n v="74700"/>
    <n v="70330.05"/>
    <n v="4740"/>
    <n v="67909.0909090909"/>
  </r>
  <r>
    <x v="35"/>
    <s v="수"/>
    <m/>
    <x v="1"/>
    <s v="카페24"/>
    <s v="라베나 리커버리 15 리바이탈 바이오플라보노이드샴푸 [HAIR RÉ:COVERY 15 Revital Shampoo]제품선택=헤어 리커버리 15 리바이탈 샴푸 - 500ml"/>
    <n v="162"/>
    <s v="리바이탈 샴푸"/>
    <n v="210201"/>
    <m/>
    <n v="4357800"/>
    <n v="4102868.7"/>
    <n v="464130"/>
    <n v="3961636.363636363"/>
  </r>
  <r>
    <x v="35"/>
    <s v="수"/>
    <m/>
    <x v="1"/>
    <s v="카페24"/>
    <s v="라베나 리커버리 15 리바이탈 바이오플라보노이드샴푸 [HAIR RÉ:COVERY 15 Revital Shampoo]제품선택=리바이탈 샴푸 2개 세트 5%추가할인"/>
    <n v="39"/>
    <s v="리바이탈 샴푸 2set"/>
    <n v="210201"/>
    <m/>
    <n v="1993290"/>
    <n v="1876682.535"/>
    <n v="223470"/>
    <n v="1812081.818181818"/>
  </r>
  <r>
    <x v="35"/>
    <s v="수"/>
    <m/>
    <x v="1"/>
    <s v="카페24"/>
    <s v="라베나 리커버리 15 리바이탈 바이오플라보노이드샴푸 [HAIR RÉ:COVERY 15 Revital Shampoo]제품선택=리바이탈 샴푸 3개 세트 10% 추가할인"/>
    <n v="19"/>
    <s v="리바이탈 샴푸 3set"/>
    <n v="210201"/>
    <m/>
    <n v="1379970"/>
    <n v="1299241.755"/>
    <n v="163305"/>
    <n v="1254518.181818182"/>
  </r>
  <r>
    <x v="35"/>
    <s v="수"/>
    <m/>
    <x v="2"/>
    <s v="카페24"/>
    <s v="라베나 리커버리 15 헤어팩 트리트먼트 [HAIR RÉ:COVERY 15 Hairpack Treatment]제품선택=헤어 리커버리 15 헤어팩 트리트먼트"/>
    <n v="7"/>
    <s v="트리트먼트"/>
    <n v="210201"/>
    <m/>
    <n v="182000"/>
    <n v="171353"/>
    <n v="11179"/>
    <n v="165454.5454545454"/>
  </r>
  <r>
    <x v="35"/>
    <s v="수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"/>
  </r>
  <r>
    <x v="35"/>
    <s v="수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35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5"/>
    <n v="3177"/>
    <n v="43959.0909090909"/>
  </r>
  <r>
    <x v="35"/>
    <s v="수"/>
    <m/>
    <x v="1"/>
    <s v="카페24"/>
    <s v="헤어 리커버리 15 리바이탈 샴푸"/>
    <n v="2"/>
    <s v="리바이탈 샴푸"/>
    <n v="210201"/>
    <m/>
    <n v="53800"/>
    <n v="50652.7"/>
    <n v="5730"/>
    <n v="48909.0909090909"/>
  </r>
  <r>
    <x v="36"/>
    <s v="목"/>
    <m/>
    <x v="1"/>
    <s v="라베나 CS"/>
    <s v="헤어 리커버리 15 리바이탈 샴푸"/>
    <n v="1"/>
    <s v="리바이탈 샴푸"/>
    <n v="210201"/>
    <m/>
    <n v="0"/>
    <n v="0"/>
    <n v="2865"/>
    <n v="0"/>
  </r>
  <r>
    <x v="36"/>
    <s v="목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2"/>
  </r>
  <r>
    <x v="36"/>
    <s v="목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36"/>
    <s v="목"/>
    <m/>
    <x v="3"/>
    <s v="카페24"/>
    <s v="라베나 리커버리 15 뉴트리셔스 밤 [HAIR RÉ:COVERY 15 Nutritious Balm]제품선택=뉴트리셔스 밤 3개 세트 10% 추가할인"/>
    <n v="1"/>
    <s v="뉴트리셔스밤 3set"/>
    <n v="210201"/>
    <m/>
    <n v="67230"/>
    <n v="63297.045"/>
    <n v="4740"/>
    <n v="61118.18181818182"/>
  </r>
  <r>
    <x v="36"/>
    <s v="목"/>
    <m/>
    <x v="1"/>
    <s v="카페24"/>
    <s v="라베나 리커버리 15 리바이탈 바이오플라보노이드샴푸 [HAIR RÉ:COVERY 15 Revital Shampoo]제품선택=헤어 리커버리 15 리바이탈 샴푸 - 500ml"/>
    <n v="151"/>
    <s v="리바이탈 샴푸"/>
    <n v="210201"/>
    <m/>
    <n v="4061900"/>
    <n v="3824278.85"/>
    <n v="432615"/>
    <n v="3692636.363636363"/>
  </r>
  <r>
    <x v="36"/>
    <s v="목"/>
    <m/>
    <x v="1"/>
    <s v="카페24"/>
    <s v="라베나 리커버리 15 리바이탈 바이오플라보노이드샴푸 [HAIR RÉ:COVERY 15 Revital Shampoo]제품선택=리바이탈 샴푸 2개 세트 5%추가할인"/>
    <n v="41"/>
    <s v="리바이탈 샴푸 2set"/>
    <n v="210201"/>
    <m/>
    <n v="2095510"/>
    <n v="1972922.665"/>
    <n v="234930"/>
    <n v="1905009.090909091"/>
  </r>
  <r>
    <x v="36"/>
    <s v="목"/>
    <m/>
    <x v="1"/>
    <s v="카페24"/>
    <s v="라베나 리커버리 15 리바이탈 바이오플라보노이드샴푸 [HAIR RÉ:COVERY 15 Revital Shampoo]제품선택=리바이탈 샴푸 3개 세트 10% 추가할인"/>
    <n v="16"/>
    <s v="리바이탈 샴푸 3set"/>
    <n v="210201"/>
    <m/>
    <n v="1162080"/>
    <n v="1094098.32"/>
    <n v="137520"/>
    <n v="1056436.363636364"/>
  </r>
  <r>
    <x v="36"/>
    <s v="목"/>
    <m/>
    <x v="2"/>
    <s v="카페24"/>
    <s v="라베나 리커버리 15 헤어팩 트리트먼트 [HAIR RÉ:COVERY 15 Hairpack Treatment]제품선택=헤어 리커버리 15 헤어팩 트리트먼트"/>
    <n v="5"/>
    <s v="트리트먼트"/>
    <n v="210201"/>
    <m/>
    <n v="130000"/>
    <n v="122395"/>
    <n v="7985"/>
    <n v="118181.8181818182"/>
  </r>
  <r>
    <x v="36"/>
    <s v="목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36"/>
    <s v="목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5"/>
    <n v="3177"/>
    <n v="43959.0909090909"/>
  </r>
  <r>
    <x v="37"/>
    <s v="금"/>
    <m/>
    <x v="1"/>
    <s v="라베나 CS"/>
    <s v="라베나 리커버리 15 리바이탈 바이오플라보노이드샴푸 [HAIR RÉ:COVERY 15 Revital Shampoo]제품선택=리바이탈 샴푸 2개 세트 5%추가할인"/>
    <n v="1"/>
    <s v="리바이탈 샴푸 2set"/>
    <n v="210201"/>
    <m/>
    <n v="0"/>
    <n v="0"/>
    <n v="2865"/>
    <n v="0"/>
  </r>
  <r>
    <x v="37"/>
    <s v="금"/>
    <m/>
    <x v="3"/>
    <s v="카페24"/>
    <s v="라베나 리커버리 15 뉴트리셔스 밤 [HAIR RÉ:COVERY 15 Nutritious Balm]제품선택=헤어 리커버리 15 뉴트리셔스 밤"/>
    <n v="3"/>
    <s v="뉴트리셔스밤"/>
    <n v="210201"/>
    <m/>
    <n v="74700"/>
    <n v="70330.05"/>
    <n v="4740"/>
    <n v="67909.0909090909"/>
  </r>
  <r>
    <x v="37"/>
    <s v="금"/>
    <m/>
    <x v="1"/>
    <s v="카페24"/>
    <s v="라베나 리커버리 15 리바이탈 바이오플라보노이드샴푸 [HAIR RÉ:COVERY 15 Revital Shampoo]제품선택=헤어 리커버리 15 리바이탈 샴푸 - 500ml"/>
    <n v="145"/>
    <s v="리바이탈 샴푸"/>
    <n v="210201"/>
    <m/>
    <n v="3900500"/>
    <n v="3672320.75"/>
    <n v="415425"/>
    <n v="3545909.090909091"/>
  </r>
  <r>
    <x v="37"/>
    <s v="금"/>
    <m/>
    <x v="1"/>
    <s v="카페24"/>
    <s v="라베나 리커버리 15 리바이탈 바이오플라보노이드샴푸 [HAIR RÉ:COVERY 15 Revital Shampoo]제품선택=리바이탈 샴푸 2개 세트 5%추가할인"/>
    <n v="41"/>
    <s v="리바이탈 샴푸 2set"/>
    <n v="210201"/>
    <m/>
    <n v="2095510"/>
    <n v="1972922.665"/>
    <n v="234930"/>
    <n v="1905009.090909091"/>
  </r>
  <r>
    <x v="37"/>
    <s v="금"/>
    <m/>
    <x v="1"/>
    <s v="카페24"/>
    <s v="라베나 리커버리 15 리바이탈 바이오플라보노이드샴푸 [HAIR RÉ:COVERY 15 Revital Shampoo]제품선택=리바이탈 샴푸 3개 세트 10% 추가할인"/>
    <n v="6"/>
    <s v="리바이탈 샴푸 3set"/>
    <n v="210201"/>
    <m/>
    <n v="435780"/>
    <n v="410286.87"/>
    <n v="51570"/>
    <n v="396163.6363636364"/>
  </r>
  <r>
    <x v="37"/>
    <s v="금"/>
    <m/>
    <x v="1"/>
    <s v="카페24"/>
    <s v="라베나 리커버리 15 리바이탈 샴푸 [HAIR RÉ:COVERY 15 Revital Shampoo]제품선택=헤어 리커버리 15 리바이탈 샴푸 - 500ml"/>
    <n v="1"/>
    <s v="리바이탈 샴푸"/>
    <n v="210201"/>
    <m/>
    <n v="26900"/>
    <n v="25326.35"/>
    <n v="2865"/>
    <n v="24454.54545454545"/>
  </r>
  <r>
    <x v="37"/>
    <s v="금"/>
    <m/>
    <x v="1"/>
    <s v="카페24"/>
    <s v="라베나 리커버리 15 리바이탈 샴푸 [HAIR RÉ:COVERY 15 Revital Shampoo]제품선택=리바이탈 샴푸 2개 세트 5%추가할인"/>
    <n v="1"/>
    <s v="리바이탈 샴푸 2set"/>
    <n v="210201"/>
    <m/>
    <n v="51110"/>
    <n v="48120.065"/>
    <n v="5730"/>
    <n v="46463.63636363636"/>
  </r>
  <r>
    <x v="37"/>
    <s v="금"/>
    <m/>
    <x v="2"/>
    <s v="카페24"/>
    <s v="라베나 리커버리 15 헤어팩 트리트먼트 [HAIR RÉ:COVERY 15 Hairpack Treatment]제품선택=헤어 리커버리 15 헤어팩 트리트먼트"/>
    <n v="4"/>
    <s v="트리트먼트"/>
    <n v="210201"/>
    <m/>
    <n v="104000"/>
    <n v="97916"/>
    <n v="6388"/>
    <n v="94545.45454545454"/>
  </r>
  <r>
    <x v="37"/>
    <s v="금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10201"/>
    <m/>
    <n v="148200"/>
    <n v="139530.3"/>
    <n v="9582"/>
    <n v="134727.2727272727"/>
  </r>
  <r>
    <x v="37"/>
    <s v="금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10201"/>
    <m/>
    <n v="96710"/>
    <n v="91052.465"/>
    <n v="6354"/>
    <n v="87918.18181818181"/>
  </r>
  <r>
    <x v="38"/>
    <s v="토"/>
    <m/>
    <x v="3"/>
    <s v="카페24"/>
    <s v="라베나 리커버리 15 뉴트리셔스 밤 [HAIR RÉ:COVERY 15 Nutritious Balm]제품선택=헤어 리커버리 15 뉴트리셔스 밤"/>
    <n v="3"/>
    <s v="뉴트리셔스밤"/>
    <n v="210201"/>
    <m/>
    <n v="74700"/>
    <n v="70330.05"/>
    <n v="4740"/>
    <n v="67909.0909090909"/>
  </r>
  <r>
    <x v="38"/>
    <s v="토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38"/>
    <s v="토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10201"/>
    <m/>
    <n v="48355"/>
    <n v="45526.2325"/>
    <n v="3177"/>
    <n v="43959.0909090909"/>
  </r>
  <r>
    <x v="38"/>
    <s v="토"/>
    <m/>
    <x v="1"/>
    <s v="카페24"/>
    <s v="라베나 리커버리 15 리바이탈 바이오플라보노이드샴푸 [HAIR RÉ:COVERY 15 Revital Shampoo]제품선택=헤어 리커버리 15 리바이탈 샴푸 - 500ml"/>
    <n v="130"/>
    <s v="리바이탈 샴푸"/>
    <n v="210201"/>
    <m/>
    <n v="3497000"/>
    <n v="3292425.5"/>
    <n v="372450"/>
    <n v="3179090.909090909"/>
  </r>
  <r>
    <x v="38"/>
    <s v="토"/>
    <m/>
    <x v="1"/>
    <s v="카페24"/>
    <s v="라베나 리커버리 15 리바이탈 바이오플라보노이드샴푸 [HAIR RÉ:COVERY 15 Revital Shampoo]제품선택=리바이탈 샴푸 2개 세트 5%추가할인"/>
    <n v="55"/>
    <s v="리바이탈 샴푸 2set"/>
    <n v="210201"/>
    <m/>
    <n v="2811050"/>
    <n v="2646603.575"/>
    <n v="315150"/>
    <n v="2555500"/>
  </r>
  <r>
    <x v="38"/>
    <s v="토"/>
    <m/>
    <x v="1"/>
    <s v="카페24"/>
    <s v="라베나 리커버리 15 리바이탈 바이오플라보노이드샴푸 [HAIR RÉ:COVERY 15 Revital Shampoo]제품선택=리바이탈 샴푸 3개 세트 10% 추가할인"/>
    <n v="25"/>
    <s v="리바이탈 샴푸 3set"/>
    <n v="210201"/>
    <m/>
    <n v="1815750"/>
    <n v="1709528.625"/>
    <n v="214875"/>
    <n v="1650681.818181818"/>
  </r>
  <r>
    <x v="38"/>
    <s v="토"/>
    <m/>
    <x v="2"/>
    <s v="카페24"/>
    <s v="라베나 리커버리 15 헤어팩 트리트먼트 [HAIR RÉ:COVERY 15 Hairpack Treatment]제품선택=헤어 리커버리 15 헤어팩 트리트먼트"/>
    <n v="6"/>
    <s v="트리트먼트"/>
    <n v="210201"/>
    <m/>
    <n v="156000"/>
    <n v="146874"/>
    <n v="9582"/>
    <n v="141818.1818181818"/>
  </r>
  <r>
    <x v="38"/>
    <s v="토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"/>
  </r>
  <r>
    <x v="38"/>
    <s v="토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10201"/>
    <m/>
    <n v="140400"/>
    <n v="132186.6"/>
    <n v="9582"/>
    <n v="127636.3636363636"/>
  </r>
  <r>
    <x v="38"/>
    <s v="토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5"/>
    <n v="3177"/>
    <n v="43959.0909090909"/>
  </r>
  <r>
    <x v="39"/>
    <s v="일"/>
    <m/>
    <x v="3"/>
    <s v="카페24"/>
    <s v="라베나 리커버리 15 뉴트리셔스 밤 [HAIR RÉ:COVERY 15 Nutritious Balm]제품선택=헤어 리커버리 15 뉴트리셔스 밤"/>
    <n v="7"/>
    <s v="뉴트리셔스밤"/>
    <n v="210201"/>
    <m/>
    <n v="174300"/>
    <n v="164103.45"/>
    <n v="11060"/>
    <n v="158454.5454545454"/>
  </r>
  <r>
    <x v="39"/>
    <s v="일"/>
    <m/>
    <x v="3"/>
    <s v="카페24"/>
    <s v="라베나 리커버리 15 뉴트리셔스 밤 [HAIR RÉ:COVERY 15 Nutritious Balm]제품선택=뉴트리셔스 밤 2개 세트 5% 추가할인"/>
    <n v="5"/>
    <s v="뉴트리셔스밤 2set"/>
    <n v="210201"/>
    <m/>
    <n v="236550"/>
    <n v="222711.825"/>
    <n v="15800"/>
    <n v="215045.4545454545"/>
  </r>
  <r>
    <x v="39"/>
    <s v="일"/>
    <m/>
    <x v="1"/>
    <s v="카페24"/>
    <s v="라베나 리커버리 15 리바이탈 바이오플라보노이드샴푸 [HAIR RÉ:COVERY 15 Revital Shampoo]제품선택=헤어 리커버리 15 리바이탈 샴푸 - 500ml"/>
    <n v="188"/>
    <s v="리바이탈 샴푸"/>
    <n v="210201"/>
    <m/>
    <n v="5057200"/>
    <n v="4761353.8"/>
    <n v="538620"/>
    <n v="4597454.545454545"/>
  </r>
  <r>
    <x v="39"/>
    <s v="일"/>
    <m/>
    <x v="1"/>
    <s v="카페24"/>
    <s v="라베나 리커버리 15 리바이탈 바이오플라보노이드샴푸 [HAIR RÉ:COVERY 15 Revital Shampoo]제품선택=리바이탈 샴푸 2개 세트 5%추가할인"/>
    <n v="53"/>
    <s v="리바이탈 샴푸 2set"/>
    <n v="210201"/>
    <m/>
    <n v="2708830"/>
    <n v="2550363.445"/>
    <n v="303690"/>
    <n v="2462572.727272727"/>
  </r>
  <r>
    <x v="39"/>
    <s v="일"/>
    <m/>
    <x v="1"/>
    <s v="카페24"/>
    <s v="라베나 리커버리 15 리바이탈 바이오플라보노이드샴푸 [HAIR RÉ:COVERY 15 Revital Shampoo]제품선택=리바이탈 샴푸 3개 세트 10% 추가할인"/>
    <n v="13"/>
    <s v="리바이탈 샴푸 3set"/>
    <n v="210201"/>
    <m/>
    <n v="944190"/>
    <n v="888954.885"/>
    <n v="111735"/>
    <n v="858354.5454545454"/>
  </r>
  <r>
    <x v="39"/>
    <s v="일"/>
    <m/>
    <x v="2"/>
    <s v="카페24"/>
    <s v="라베나 리커버리 15 헤어팩 트리트먼트 [HAIR RÉ:COVERY 15 Hairpack Treatment]제품선택=헤어 리커버리 15 헤어팩 트리트먼트"/>
    <n v="6"/>
    <s v="트리트먼트"/>
    <n v="210201"/>
    <m/>
    <n v="156000"/>
    <n v="146874"/>
    <n v="9582"/>
    <n v="141818.1818181818"/>
  </r>
  <r>
    <x v="39"/>
    <s v="일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"/>
  </r>
  <r>
    <x v="39"/>
    <s v="일"/>
    <m/>
    <x v="2"/>
    <s v="카페24"/>
    <s v="라베나 리커버리 15 헤어팩 트리트먼트 [HAIR RÉ:COVERY 15 Hairpack Treatment]제품선택=헤어팩 트리트먼트 3개 세트 10% 추가할인"/>
    <n v="2"/>
    <s v="트리트먼트 3set"/>
    <n v="210201"/>
    <m/>
    <n v="140400"/>
    <n v="132186.6"/>
    <n v="9582"/>
    <n v="127636.3636363636"/>
  </r>
  <r>
    <x v="40"/>
    <s v="월"/>
    <m/>
    <x v="1"/>
    <s v="라베나 CS"/>
    <s v="헤어 리커버리 15 리바이탈 샴푸"/>
    <n v="2"/>
    <s v="리바이탈 샴푸"/>
    <n v="210201"/>
    <m/>
    <n v="0"/>
    <n v="0"/>
    <n v="5730"/>
    <n v="0"/>
  </r>
  <r>
    <x v="40"/>
    <s v="월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2"/>
  </r>
  <r>
    <x v="40"/>
    <s v="월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40"/>
    <s v="월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10201"/>
    <m/>
    <n v="96710"/>
    <n v="91052.465"/>
    <n v="6354"/>
    <n v="87918.18181818181"/>
  </r>
  <r>
    <x v="40"/>
    <s v="월"/>
    <m/>
    <x v="1"/>
    <s v="카페24"/>
    <s v="라베나 리커버리 15 리바이탈 바이오플라보노이드샴푸 [HAIR RÉ:COVERY 15 Revital Shampoo]제품선택=헤어 리커버리 15 리바이탈 샴푸 - 500ml"/>
    <n v="167"/>
    <s v="리바이탈 샴푸"/>
    <n v="210201"/>
    <m/>
    <n v="4492300"/>
    <n v="4229500.45"/>
    <n v="478455"/>
    <n v="4083909.09090909"/>
  </r>
  <r>
    <x v="40"/>
    <s v="월"/>
    <m/>
    <x v="1"/>
    <s v="카페24"/>
    <s v="라베나 리커버리 15 리바이탈 바이오플라보노이드샴푸 [HAIR RÉ:COVERY 15 Revital Shampoo]제품선택=리바이탈 샴푸 2개 세트 5%추가할인"/>
    <n v="48"/>
    <s v="리바이탈 샴푸 2set"/>
    <n v="210201"/>
    <m/>
    <n v="2453280"/>
    <n v="2309763.12"/>
    <n v="275040"/>
    <n v="2230254.545454545"/>
  </r>
  <r>
    <x v="40"/>
    <s v="월"/>
    <m/>
    <x v="1"/>
    <s v="카페24"/>
    <s v="라베나 리커버리 15 리바이탈 바이오플라보노이드샴푸 [HAIR RÉ:COVERY 15 Revital Shampoo]제품선택=리바이탈 샴푸 3개 세트 10% 추가할인"/>
    <n v="15"/>
    <s v="리바이탈 샴푸 3set"/>
    <n v="210201"/>
    <m/>
    <n v="1089450"/>
    <n v="1025717.175"/>
    <n v="128925"/>
    <n v="990409.0909090908"/>
  </r>
  <r>
    <x v="40"/>
    <s v="월"/>
    <m/>
    <x v="2"/>
    <s v="카페24"/>
    <s v="라베나 리커버리 15 헤어팩 트리트먼트 [HAIR RÉ:COVERY 15 Hairpack Treatment]제품선택=헤어 리커버리 15 헤어팩 트리트먼트"/>
    <n v="5"/>
    <s v="트리트먼트"/>
    <n v="210201"/>
    <m/>
    <n v="130000"/>
    <n v="122395"/>
    <n v="7985"/>
    <n v="118181.8181818182"/>
  </r>
  <r>
    <x v="40"/>
    <s v="월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40"/>
    <s v="월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10201"/>
    <m/>
    <n v="96710"/>
    <n v="91052.465"/>
    <n v="6354"/>
    <n v="87918.18181818181"/>
  </r>
  <r>
    <x v="41"/>
    <s v="화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2"/>
  </r>
  <r>
    <x v="41"/>
    <s v="화"/>
    <m/>
    <x v="3"/>
    <s v="카페24"/>
    <s v="라베나 리커버리 15 뉴트리셔스 밤 [HAIR RÉ:COVERY 15 Nutritious Balm]제품선택=뉴트리셔스 밤 3개 세트 10% 추가할인"/>
    <n v="1"/>
    <s v="뉴트리셔스밤 3set"/>
    <n v="210201"/>
    <m/>
    <n v="67230"/>
    <n v="63297.045"/>
    <n v="4740"/>
    <n v="61118.18181818182"/>
  </r>
  <r>
    <x v="41"/>
    <s v="화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10201"/>
    <m/>
    <n v="48355"/>
    <n v="45526.2325"/>
    <n v="3177"/>
    <n v="43959.0909090909"/>
  </r>
  <r>
    <x v="41"/>
    <s v="화"/>
    <m/>
    <x v="1"/>
    <s v="카페24"/>
    <s v="라베나 리커버리 15 리바이탈 바이오플라보노이드샴푸 [HAIR RÉ:COVERY 15 Revital Shampoo]제품선택=헤어 리커버리 15 리바이탈 샴푸 - 500ml"/>
    <n v="163"/>
    <s v="리바이탈 샴푸"/>
    <n v="210201"/>
    <m/>
    <n v="4384700"/>
    <n v="4128195.05"/>
    <n v="466995"/>
    <n v="3986090.909090909"/>
  </r>
  <r>
    <x v="41"/>
    <s v="화"/>
    <m/>
    <x v="1"/>
    <s v="카페24"/>
    <s v="라베나 리커버리 15 리바이탈 바이오플라보노이드샴푸 [HAIR RÉ:COVERY 15 Revital Shampoo]제품선택=리바이탈 샴푸 2개 세트 5%추가할인"/>
    <n v="47"/>
    <s v="리바이탈 샴푸 2set"/>
    <n v="210201"/>
    <m/>
    <n v="2402170"/>
    <n v="2261643.055"/>
    <n v="269310"/>
    <n v="2183790.909090909"/>
  </r>
  <r>
    <x v="41"/>
    <s v="화"/>
    <m/>
    <x v="1"/>
    <s v="카페24"/>
    <s v="라베나 리커버리 15 리바이탈 바이오플라보노이드샴푸 [HAIR RÉ:COVERY 15 Revital Shampoo]제품선택=리바이탈 샴푸 3개 세트 10% 추가할인"/>
    <n v="12"/>
    <s v="리바이탈 샴푸 3set"/>
    <n v="210201"/>
    <m/>
    <n v="871560"/>
    <n v="820573.74"/>
    <n v="103140"/>
    <n v="792327.2727272727"/>
  </r>
  <r>
    <x v="41"/>
    <s v="화"/>
    <m/>
    <x v="2"/>
    <s v="카페24"/>
    <s v="라베나 리커버리 15 헤어팩 트리트먼트 [HAIR RÉ:COVERY 15 Hairpack Treatment]제품선택=헤어 리커버리 15 헤어팩 트리트먼트"/>
    <n v="4"/>
    <s v="트리트먼트"/>
    <n v="210201"/>
    <m/>
    <n v="104000"/>
    <n v="97916"/>
    <n v="6388"/>
    <n v="94545.45454545454"/>
  </r>
  <r>
    <x v="47"/>
    <m/>
    <m/>
    <x v="0"/>
    <m/>
    <m/>
    <m/>
    <m/>
    <m/>
    <m/>
    <m/>
    <m/>
    <m/>
    <m/>
  </r>
  <r>
    <x v="42"/>
    <s v="수"/>
    <m/>
    <x v="3"/>
    <s v="카페24"/>
    <s v="라베나 리커버리 15 뉴트리셔스 밤 [HAIR RÉ:COVERY 15 Nutritious Balm]제품선택=헤어 리커버리 15 뉴트리셔스 밤"/>
    <n v="10"/>
    <s v="뉴트리셔스밤"/>
    <n v="210201"/>
    <m/>
    <n v="249000"/>
    <n v="234433.5"/>
    <n v="15800"/>
    <n v="226363.6363636364"/>
  </r>
  <r>
    <x v="42"/>
    <s v="수"/>
    <m/>
    <x v="3"/>
    <s v="카페24"/>
    <s v="라베나 리커버리 15 뉴트리셔스 밤 [HAIR RÉ:COVERY 15 Nutritious Balm]제품선택=뉴트리셔스 밤 3개 세트 10% 추가할인"/>
    <n v="2"/>
    <s v="뉴트리셔스밤 3set"/>
    <n v="210201"/>
    <m/>
    <n v="134460"/>
    <n v="126594.09"/>
    <n v="9480"/>
    <n v="122236.3636363636"/>
  </r>
  <r>
    <x v="42"/>
    <s v="수"/>
    <m/>
    <x v="3"/>
    <s v="카페24"/>
    <s v="라베나 리커버리 15 뉴트리셔스 밤 [HAIR RÉ:COVERY 15 Nutritious Balm]제품선택=뉴트리셔스밤 1개 + 헤어팩 트리트먼트 1개 세트 5%추가할인"/>
    <n v="2"/>
    <s v="트리트먼트+뉴트리셔스밤"/>
    <n v="210201"/>
    <m/>
    <n v="96710"/>
    <n v="91052.465"/>
    <n v="6354"/>
    <n v="87918.18181818181"/>
  </r>
  <r>
    <x v="42"/>
    <s v="수"/>
    <m/>
    <x v="1"/>
    <s v="카페24"/>
    <s v="라베나 리커버리 15 리바이탈 바이오플라보노이드샴푸 [HAIR RÉ:COVERY 15 Revital Shampoo]제품선택=헤어 리커버리 15 리바이탈 샴푸 - 500ml"/>
    <n v="85"/>
    <s v="리바이탈 샴푸"/>
    <n v="210201"/>
    <m/>
    <n v="2286500"/>
    <n v="2152739.75"/>
    <n v="243525"/>
    <n v="2078636.363636364"/>
  </r>
  <r>
    <x v="42"/>
    <s v="수"/>
    <m/>
    <x v="1"/>
    <s v="카페24"/>
    <s v="라베나 리커버리 15 리바이탈 바이오플라보노이드샴푸 [HAIR RÉ:COVERY 15 Revital Shampoo]제품선택=리바이탈 샴푸 2개 세트 5%추가할인"/>
    <n v="26"/>
    <s v="리바이탈 샴푸 2set"/>
    <n v="210201"/>
    <m/>
    <n v="1328860"/>
    <n v="1251121.69"/>
    <n v="148980"/>
    <n v="1208054.545454545"/>
  </r>
  <r>
    <x v="42"/>
    <s v="수"/>
    <m/>
    <x v="1"/>
    <s v="카페24"/>
    <s v="라베나 리커버리 15 리바이탈 바이오플라보노이드샴푸 [HAIR RÉ:COVERY 15 Revital Shampoo]제품선택=리바이탈 샴푸 3개 세트 10% 추가할인"/>
    <n v="6"/>
    <s v="리바이탈 샴푸 3set"/>
    <n v="210201"/>
    <m/>
    <n v="435780"/>
    <n v="410286.87"/>
    <n v="51570"/>
    <n v="396163.6363636364"/>
  </r>
  <r>
    <x v="42"/>
    <s v="수"/>
    <m/>
    <x v="2"/>
    <s v="카페24"/>
    <s v="라베나 리커버리 15 헤어팩 트리트먼트 [HAIR RÉ:COVERY 15 Hairpack Treatment]제품선택=헤어 리커버리 15 헤어팩 트리트먼트"/>
    <n v="3"/>
    <s v="트리트먼트"/>
    <n v="210201"/>
    <m/>
    <n v="78000"/>
    <n v="73437"/>
    <n v="4791"/>
    <n v="70909.0909090909"/>
  </r>
  <r>
    <x v="42"/>
    <s v="수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"/>
  </r>
  <r>
    <x v="42"/>
    <s v="수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5"/>
    <n v="3177"/>
    <n v="43959.0909090909"/>
  </r>
  <r>
    <x v="43"/>
    <s v="목"/>
    <m/>
    <x v="3"/>
    <s v="카페24"/>
    <s v="라베나 리커버리 15 뉴트리셔스 밤 [HAIR RÉ:COVERY 15 Nutritious Balm]제품선택=헤어 리커버리 15 뉴트리셔스 밤"/>
    <n v="13"/>
    <s v="뉴트리셔스밤"/>
    <n v="210201"/>
    <m/>
    <n v="323700"/>
    <n v="304763.55"/>
    <n v="20540"/>
    <n v="294272.7272727272"/>
  </r>
  <r>
    <x v="43"/>
    <s v="목"/>
    <m/>
    <x v="3"/>
    <s v="카페24"/>
    <s v="라베나 리커버리 15 뉴트리셔스 밤 [HAIR RÉ:COVERY 15 Nutritious Balm]제품선택=뉴트리셔스 밤 3개 세트 10% 추가할인"/>
    <n v="1"/>
    <s v="뉴트리셔스밤 3set"/>
    <n v="210201"/>
    <m/>
    <n v="67230"/>
    <n v="63297.045"/>
    <n v="4740"/>
    <n v="61118.18181818182"/>
  </r>
  <r>
    <x v="43"/>
    <s v="목"/>
    <m/>
    <x v="1"/>
    <s v="카페24"/>
    <s v="라베나 리커버리 15 리바이탈 바이오플라보노이드샴푸 [HAIR RÉ:COVERY 15 Revital Shampoo]제품선택=헤어 리커버리 15 리바이탈 샴푸 - 500ml"/>
    <n v="107"/>
    <s v="리바이탈 샴푸"/>
    <n v="210201"/>
    <m/>
    <n v="2878300"/>
    <n v="2709919.45"/>
    <n v="306555"/>
    <n v="2616636.363636363"/>
  </r>
  <r>
    <x v="43"/>
    <s v="목"/>
    <m/>
    <x v="1"/>
    <s v="카페24"/>
    <s v="라베나 리커버리 15 리바이탈 바이오플라보노이드샴푸 [HAIR RÉ:COVERY 15 Revital Shampoo]제품선택=리바이탈 샴푸 2개 세트 5%추가할인"/>
    <n v="34"/>
    <s v="리바이탈 샴푸 2set"/>
    <n v="210201"/>
    <m/>
    <n v="1737740"/>
    <n v="1636082.21"/>
    <n v="194820"/>
    <n v="1579763.636363636"/>
  </r>
  <r>
    <x v="43"/>
    <s v="목"/>
    <m/>
    <x v="1"/>
    <s v="카페24"/>
    <s v="라베나 리커버리 15 리바이탈 바이오플라보노이드샴푸 [HAIR RÉ:COVERY 15 Revital Shampoo]제품선택=리바이탈 샴푸 3개 세트 10% 추가할인"/>
    <n v="5"/>
    <s v="리바이탈 샴푸 3set"/>
    <n v="210201"/>
    <m/>
    <n v="363150"/>
    <n v="341905.725"/>
    <n v="42975"/>
    <n v="330136.3636363636"/>
  </r>
  <r>
    <x v="43"/>
    <s v="목"/>
    <m/>
    <x v="2"/>
    <s v="카페24"/>
    <s v="라베나 리커버리 15 헤어팩 트리트먼트 [HAIR RÉ:COVERY 15 Hairpack Treatment]제품선택=헤어 리커버리 15 헤어팩 트리트먼트"/>
    <n v="7"/>
    <s v="트리트먼트"/>
    <n v="210201"/>
    <m/>
    <n v="182000"/>
    <n v="171353"/>
    <n v="11179"/>
    <n v="165454.5454545454"/>
  </r>
  <r>
    <x v="43"/>
    <s v="목"/>
    <m/>
    <x v="2"/>
    <s v="카페24"/>
    <s v="라베나 리커버리 15 헤어팩 트리트먼트 [HAIR RÉ:COVERY 15 Hairpack Treatment]제품선택=헤어팩 트리트먼트 2개 세트 5% 추가할인"/>
    <n v="1"/>
    <s v="트리트먼트 2set"/>
    <n v="210201"/>
    <m/>
    <n v="49400"/>
    <n v="46510.1"/>
    <n v="3194"/>
    <n v="44909.0909090909"/>
  </r>
  <r>
    <x v="43"/>
    <s v="목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43"/>
    <s v="목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5"/>
    <n v="3177"/>
    <n v="43959.0909090909"/>
  </r>
  <r>
    <x v="44"/>
    <s v="금"/>
    <m/>
    <x v="3"/>
    <s v="카페24"/>
    <s v="라베나 리커버리 15 뉴트리셔스 밤 [HAIR RÉ:COVERY 15 Nutritious Balm]제품선택=헤어 리커버리 15 뉴트리셔스 밤"/>
    <n v="7"/>
    <s v="뉴트리셔스밤"/>
    <n v="210201"/>
    <m/>
    <n v="174300"/>
    <n v="164103.45"/>
    <n v="11060"/>
    <n v="158454.5454545454"/>
  </r>
  <r>
    <x v="44"/>
    <s v="금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44"/>
    <s v="금"/>
    <m/>
    <x v="1"/>
    <s v="카페24"/>
    <s v="라베나 리커버리 15 리바이탈 바이오플라보노이드샴푸 [HAIR RÉ:COVERY 15 Revital Shampoo]제품선택=헤어 리커버리 15 리바이탈 샴푸 - 500ml"/>
    <n v="137"/>
    <s v="리바이탈 샴푸"/>
    <n v="210201"/>
    <m/>
    <n v="3685300"/>
    <n v="3469709.95"/>
    <n v="392505"/>
    <n v="3350272.727272727"/>
  </r>
  <r>
    <x v="44"/>
    <s v="금"/>
    <m/>
    <x v="1"/>
    <s v="카페24"/>
    <s v="라베나 리커버리 15 리바이탈 바이오플라보노이드샴푸 [HAIR RÉ:COVERY 15 Revital Shampoo]제품선택=리바이탈 샴푸 2개 세트 5%추가할인"/>
    <n v="42"/>
    <s v="리바이탈 샴푸 2set"/>
    <n v="210201"/>
    <m/>
    <n v="2146620"/>
    <n v="2021042.73"/>
    <n v="240660"/>
    <n v="1951472.727272727"/>
  </r>
  <r>
    <x v="44"/>
    <s v="금"/>
    <m/>
    <x v="1"/>
    <s v="카페24"/>
    <s v="라베나 리커버리 15 리바이탈 바이오플라보노이드샴푸 [HAIR RÉ:COVERY 15 Revital Shampoo]제품선택=리바이탈 샴푸 3개 세트 10% 추가할인"/>
    <n v="13"/>
    <s v="리바이탈 샴푸 3set"/>
    <n v="210201"/>
    <m/>
    <n v="944190"/>
    <n v="888954.885"/>
    <n v="111735"/>
    <n v="858354.5454545454"/>
  </r>
  <r>
    <x v="44"/>
    <s v="금"/>
    <m/>
    <x v="2"/>
    <s v="카페24"/>
    <s v="라베나 리커버리 15 헤어팩 트리트먼트 [HAIR RÉ:COVERY 15 Hairpack Treatment]제품선택=헤어 리커버리 15 헤어팩 트리트먼트"/>
    <n v="8"/>
    <s v="트리트먼트"/>
    <n v="210201"/>
    <m/>
    <n v="208000"/>
    <n v="195832"/>
    <n v="12776"/>
    <n v="189090.9090909091"/>
  </r>
  <r>
    <x v="44"/>
    <s v="금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10201"/>
    <m/>
    <n v="148200"/>
    <n v="139530.3"/>
    <n v="9582"/>
    <n v="134727.2727272727"/>
  </r>
  <r>
    <x v="44"/>
    <s v="금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10201"/>
    <m/>
    <n v="96710"/>
    <n v="91052.465"/>
    <n v="6354"/>
    <n v="87918.18181818181"/>
  </r>
  <r>
    <x v="45"/>
    <s v="토"/>
    <m/>
    <x v="3"/>
    <s v="카페24"/>
    <s v="라베나 리커버리 15 뉴트리셔스 밤 [HAIR RÉ:COVERY 15 Nutritious Balm]제품선택=헤어 리커버리 15 뉴트리셔스 밤"/>
    <n v="8"/>
    <s v="뉴트리셔스밤"/>
    <n v="210201"/>
    <m/>
    <n v="199200"/>
    <n v="187546.8"/>
    <n v="12640"/>
    <n v="181090.9090909091"/>
  </r>
  <r>
    <x v="45"/>
    <s v="토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45"/>
    <s v="토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10201"/>
    <m/>
    <n v="48355"/>
    <n v="45526.2325"/>
    <n v="3177"/>
    <n v="43959.0909090909"/>
  </r>
  <r>
    <x v="45"/>
    <s v="토"/>
    <m/>
    <x v="1"/>
    <s v="카페24"/>
    <s v="라베나 리커버리 15 리바이탈 바이오플라보노이드샴푸 [HAIR RÉ:COVERY 15 Revital Shampoo]제품선택=헤어 리커버리 15 리바이탈 샴푸 - 500ml"/>
    <n v="173"/>
    <s v="리바이탈 샴푸"/>
    <n v="210201"/>
    <m/>
    <n v="4653700"/>
    <n v="4381458.55"/>
    <n v="495645"/>
    <n v="4230636.363636363"/>
  </r>
  <r>
    <x v="45"/>
    <s v="토"/>
    <m/>
    <x v="1"/>
    <s v="카페24"/>
    <s v="라베나 리커버리 15 리바이탈 바이오플라보노이드샴푸 [HAIR RÉ:COVERY 15 Revital Shampoo]제품선택=리바이탈 샴푸 2개 세트 5%추가할인"/>
    <n v="43"/>
    <s v="리바이탈 샴푸 2set"/>
    <n v="210201"/>
    <m/>
    <n v="2197730"/>
    <n v="2069162.795"/>
    <n v="246390"/>
    <n v="1997936.363636364"/>
  </r>
  <r>
    <x v="45"/>
    <s v="토"/>
    <m/>
    <x v="1"/>
    <s v="카페24"/>
    <s v="라베나 리커버리 15 리바이탈 바이오플라보노이드샴푸 [HAIR RÉ:COVERY 15 Revital Shampoo]제품선택=리바이탈 샴푸 3개 세트 10% 추가할인"/>
    <n v="18"/>
    <s v="리바이탈 샴푸 3set"/>
    <n v="210201"/>
    <m/>
    <n v="1307340"/>
    <n v="1230860.61"/>
    <n v="154710"/>
    <n v="1188490.909090909"/>
  </r>
  <r>
    <x v="45"/>
    <s v="토"/>
    <m/>
    <x v="2"/>
    <s v="카페24"/>
    <s v="라베나 리커버리 15 헤어팩 트리트먼트 [HAIR RÉ:COVERY 15 Hairpack Treatment]제품선택=헤어 리커버리 15 헤어팩 트리트먼트"/>
    <n v="8"/>
    <s v="트리트먼트"/>
    <n v="210201"/>
    <m/>
    <n v="208000"/>
    <n v="195832"/>
    <n v="12776"/>
    <n v="189090.9090909091"/>
  </r>
  <r>
    <x v="45"/>
    <s v="토"/>
    <m/>
    <x v="2"/>
    <s v="카페24"/>
    <s v="라베나 리커버리 15 헤어팩 트리트먼트 [HAIR RÉ:COVERY 15 Hairpack Treatment]제품선택=헤어팩 트리트먼트 2개 세트 5% 추가할인"/>
    <n v="3"/>
    <s v="트리트먼트 2set"/>
    <n v="210201"/>
    <m/>
    <n v="148200"/>
    <n v="139530.3"/>
    <n v="9582"/>
    <n v="134727.2727272727"/>
  </r>
  <r>
    <x v="45"/>
    <s v="토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45"/>
    <s v="토"/>
    <m/>
    <x v="2"/>
    <s v="카페24"/>
    <s v="라베나 리커버리 15 헤어팩 트리트먼트 [HAIR RÉ:COVERY 15 Hairpack Treatment]제품선택=헤어팩 트리트먼트 1개 + 뉴트리셔스밤 1개 세트 5% 추가할인"/>
    <n v="1"/>
    <s v="트리트먼트+뉴트리셔스밤"/>
    <n v="210201"/>
    <m/>
    <n v="48355"/>
    <n v="45526.2325"/>
    <n v="3177"/>
    <n v="43959.0909090909"/>
  </r>
  <r>
    <x v="46"/>
    <s v="일"/>
    <m/>
    <x v="3"/>
    <s v="카페24"/>
    <s v="라베나 리커버리 15 뉴트리셔스 밤 [HAIR RÉ:COVERY 15 Nutritious Balm]제품선택=헤어 리커버리 15 뉴트리셔스 밤"/>
    <n v="5"/>
    <s v="뉴트리셔스밤"/>
    <n v="210201"/>
    <m/>
    <n v="124500"/>
    <n v="117216.75"/>
    <n v="7900"/>
    <n v="113181.8181818182"/>
  </r>
  <r>
    <x v="46"/>
    <s v="일"/>
    <m/>
    <x v="3"/>
    <s v="카페24"/>
    <s v="라베나 리커버리 15 뉴트리셔스 밤 [HAIR RÉ:COVERY 15 Nutritious Balm]제품선택=뉴트리셔스 밤 2개 세트 5% 추가할인"/>
    <n v="2"/>
    <s v="뉴트리셔스밤 2set"/>
    <n v="210201"/>
    <m/>
    <n v="94620"/>
    <n v="89084.73"/>
    <n v="6320"/>
    <n v="86018.18181818181"/>
  </r>
  <r>
    <x v="46"/>
    <s v="일"/>
    <m/>
    <x v="3"/>
    <s v="카페24"/>
    <s v="라베나 리커버리 15 뉴트리셔스 밤 [HAIR RÉ:COVERY 15 Nutritious Balm]제품선택=뉴트리셔스밤 1개 + 헤어팩 트리트먼트 1개 세트 5%추가할인"/>
    <n v="1"/>
    <s v="트리트먼트+뉴트리셔스밤"/>
    <n v="210201"/>
    <m/>
    <n v="48355"/>
    <n v="45526.2325"/>
    <n v="3177"/>
    <n v="43959.0909090909"/>
  </r>
  <r>
    <x v="46"/>
    <s v="일"/>
    <m/>
    <x v="1"/>
    <s v="카페24"/>
    <s v="라베나 리커버리 15 리바이탈 바이오플라보노이드샴푸 [HAIR RÉ:COVERY 15 Revital Shampoo]제품선택=헤어 리커버리 15 리바이탈 샴푸 - 500ml"/>
    <n v="193"/>
    <s v="리바이탈 샴푸"/>
    <n v="210201"/>
    <m/>
    <n v="5191700"/>
    <n v="4887985.55"/>
    <n v="552945"/>
    <n v="4719727.272727272"/>
  </r>
  <r>
    <x v="46"/>
    <s v="일"/>
    <m/>
    <x v="1"/>
    <s v="카페24"/>
    <s v="라베나 리커버리 15 리바이탈 바이오플라보노이드샴푸 [HAIR RÉ:COVERY 15 Revital Shampoo]제품선택=리바이탈 샴푸 2개 세트 5%추가할인"/>
    <n v="75"/>
    <s v="리바이탈 샴푸 2set"/>
    <n v="210201"/>
    <m/>
    <n v="3833250"/>
    <n v="3609004.875"/>
    <n v="429750"/>
    <n v="3484772.727272727"/>
  </r>
  <r>
    <x v="46"/>
    <s v="일"/>
    <m/>
    <x v="1"/>
    <s v="카페24"/>
    <s v="라베나 리커버리 15 리바이탈 바이오플라보노이드샴푸 [HAIR RÉ:COVERY 15 Revital Shampoo]제품선택=리바이탈 샴푸 3개 세트 10% 추가할인"/>
    <n v="32"/>
    <s v="리바이탈 샴푸 3set"/>
    <n v="210201"/>
    <m/>
    <n v="2324160"/>
    <n v="2188196.64"/>
    <n v="275040"/>
    <n v="2112872.727272727"/>
  </r>
  <r>
    <x v="46"/>
    <s v="일"/>
    <m/>
    <x v="2"/>
    <s v="카페24"/>
    <s v="라베나 리커버리 15 헤어팩 트리트먼트 [HAIR RÉ:COVERY 15 Hairpack Treatment]제품선택=헤어 리커버리 15 헤어팩 트리트먼트"/>
    <n v="11"/>
    <s v="트리트먼트"/>
    <n v="210201"/>
    <m/>
    <n v="286000"/>
    <n v="269269"/>
    <n v="17567"/>
    <n v="260000"/>
  </r>
  <r>
    <x v="46"/>
    <s v="일"/>
    <m/>
    <x v="2"/>
    <s v="카페24"/>
    <s v="라베나 리커버리 15 헤어팩 트리트먼트 [HAIR RÉ:COVERY 15 Hairpack Treatment]제품선택=헤어팩 트리트먼트 2개 세트 5% 추가할인"/>
    <n v="5"/>
    <s v="트리트먼트 2set"/>
    <n v="210201"/>
    <m/>
    <n v="247000"/>
    <n v="232550.5"/>
    <n v="15970"/>
    <n v="224545.4545454545"/>
  </r>
  <r>
    <x v="46"/>
    <s v="일"/>
    <m/>
    <x v="2"/>
    <s v="카페24"/>
    <s v="라베나 리커버리 15 헤어팩 트리트먼트 [HAIR RÉ:COVERY 15 Hairpack Treatment]제품선택=헤어팩 트리트먼트 3개 세트 10% 추가할인"/>
    <n v="1"/>
    <s v="트리트먼트 3set"/>
    <n v="210201"/>
    <m/>
    <n v="70200"/>
    <n v="66093.3"/>
    <n v="4791"/>
    <n v="63818.18181818182"/>
  </r>
  <r>
    <x v="46"/>
    <s v="일"/>
    <m/>
    <x v="2"/>
    <s v="카페24"/>
    <s v="라베나 리커버리 15 헤어팩 트리트먼트 [HAIR RÉ:COVERY 15 Hairpack Treatment]제품선택=헤어팩 트리트먼트 1개 + 뉴트리셔스밤 1개 세트 5% 추가할인"/>
    <n v="2"/>
    <s v="트리트먼트+뉴트리셔스밤"/>
    <n v="210201"/>
    <m/>
    <n v="96710"/>
    <n v="91052.465"/>
    <n v="6354"/>
    <n v="87918.18181818181"/>
  </r>
  <r>
    <x v="47"/>
    <m/>
    <m/>
    <x v="0"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6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A4" firstHeaderRow="1" firstDataRow="1" firstDataCol="0"/>
  <pivotFields count="17"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Items count="1">
    <i t="data" r="0" i="0"/>
  </rowItems>
  <colItems count="1">
    <i t="data" r="0" i="0"/>
  </colItems>
  <dataFields count="1">
    <dataField name="합계 : 판매액" fld="10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피벗 테이블2" cacheId="6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5:J21" firstHeaderRow="1" firstDataRow="2" firstDataCol="1" rowPageCount="2" colPageCount="1"/>
  <pivotFields count="17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x="0"/>
        <item t="data" sd="1" x="2"/>
        <item t="data" sd="1" x="1"/>
        <item t="data" sd="1" x="7"/>
        <item t="data" sd="1" x="3"/>
        <item t="data" sd="1" x="4"/>
        <item t="data" sd="1" x="5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15">
        <item t="data" h="1" sd="1" x="0"/>
        <item t="data" sd="1" x="1"/>
        <item t="data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ata" h="1" sd="1" x="9"/>
        <item t="data" h="1" sd="1" x="10"/>
        <item t="data" h="1" sd="1" x="11"/>
        <item t="data" h="1" sd="1" x="12"/>
        <item t="data" h="1" sd="1" x="13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Fields count="1">
    <field x="0"/>
  </rowFields>
  <rowItems count="15"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grand" r="0" i="0">
      <x v="0"/>
    </i>
  </rowItems>
  <colFields count="1">
    <field x="2"/>
  </colFields>
  <colItems count="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7"/>
    </i>
    <i t="grand" r="0" i="0">
      <x v="0"/>
    </i>
  </colItems>
  <pageFields count="2">
    <pageField fld="16" item="2" hier="-1"/>
    <pageField fld="15" item="2" hier="-1"/>
  </pageFields>
  <dataFields count="1">
    <dataField name="합계 : 광고비(VAT미포함)" fld="9" subtotal="sum" showDataAs="normal" baseField="0" baseItem="336" numFmtId="41"/>
  </dataFields>
  <formats count="1">
    <format action="formatting" dxfId="3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피벗 테이블1" cacheId="6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4:G54" firstHeaderRow="1" firstDataRow="2" firstDataCol="1"/>
  <pivotFields count="17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0"/>
        <item t="data" h="1" sd="1" x="1"/>
        <item t="data" sd="1" x="2"/>
        <item t="data" h="1" sd="1" x="3"/>
        <item t="default" sd="1"/>
      </items>
    </pivotField>
  </pivotFields>
  <rowFields count="3">
    <field x="16"/>
    <field x="15"/>
    <field x="0"/>
  </rowFields>
  <rowItems count="49">
    <i t="data" r="0" i="0">
      <x v="2"/>
    </i>
    <i t="data" r="1" i="0">
      <x v="1"/>
    </i>
    <i t="data" r="2" i="0">
      <x v="1"/>
    </i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2" i="0">
      <x v="7"/>
    </i>
    <i t="data" r="2" i="0">
      <x v="8"/>
    </i>
    <i t="data" r="2" i="0">
      <x v="9"/>
    </i>
    <i t="data" r="2" i="0">
      <x v="10"/>
    </i>
    <i t="data" r="2" i="0">
      <x v="11"/>
    </i>
    <i t="data" r="2" i="0">
      <x v="12"/>
    </i>
    <i t="data" r="2" i="0">
      <x v="13"/>
    </i>
    <i t="data" r="2" i="0">
      <x v="14"/>
    </i>
    <i t="data" r="2" i="0">
      <x v="15"/>
    </i>
    <i t="data" r="2" i="0">
      <x v="16"/>
    </i>
    <i t="data" r="2" i="0">
      <x v="17"/>
    </i>
    <i t="data" r="2" i="0">
      <x v="18"/>
    </i>
    <i t="data" r="2" i="0">
      <x v="19"/>
    </i>
    <i t="data" r="2" i="0">
      <x v="20"/>
    </i>
    <i t="data" r="2" i="0">
      <x v="21"/>
    </i>
    <i t="data" r="2" i="0">
      <x v="22"/>
    </i>
    <i t="data" r="2" i="0">
      <x v="23"/>
    </i>
    <i t="data" r="2" i="0">
      <x v="24"/>
    </i>
    <i t="data" r="2" i="0">
      <x v="25"/>
    </i>
    <i t="data" r="2" i="0">
      <x v="26"/>
    </i>
    <i t="data" r="2" i="0">
      <x v="27"/>
    </i>
    <i t="data" r="2" i="0">
      <x v="28"/>
    </i>
    <i t="data" r="2" i="0">
      <x v="29"/>
    </i>
    <i t="data" r="2" i="0">
      <x v="30"/>
    </i>
    <i t="data" r="2" i="0">
      <x v="31"/>
    </i>
    <i t="data" r="1" i="0">
      <x v="2"/>
    </i>
    <i t="data" r="2" i="0">
      <x v="32"/>
    </i>
    <i t="data" r="2" i="0">
      <x v="33"/>
    </i>
    <i t="data" r="2" i="0">
      <x v="34"/>
    </i>
    <i t="data" r="2" i="0">
      <x v="35"/>
    </i>
    <i t="data" r="2" i="0">
      <x v="36"/>
    </i>
    <i t="data" r="2" i="0">
      <x v="37"/>
    </i>
    <i t="data" r="2" i="0">
      <x v="38"/>
    </i>
    <i t="data" r="2" i="0">
      <x v="39"/>
    </i>
    <i t="data" r="2" i="0">
      <x v="40"/>
    </i>
    <i t="data" r="2" i="0">
      <x v="41"/>
    </i>
    <i t="data" r="2" i="0">
      <x v="42"/>
    </i>
    <i t="data" r="2" i="0">
      <x v="43"/>
    </i>
    <i t="data" r="2" i="0">
      <x v="44"/>
    </i>
    <i t="data" r="2" i="0">
      <x v="45"/>
    </i>
    <i t="grand" r="0" i="0">
      <x v="0"/>
    </i>
  </rowItems>
  <colFields count="1">
    <field x="3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합계 : 판매액" fld="10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피벗 테이블1" cacheId="10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D100" firstHeaderRow="0" firstDataRow="1" firstDataCol="1" rowPageCount="1" colPageCount="1"/>
  <pivotFields count="14">
    <pivotField axis="axisRow" showDropDowns="1" compact="1" outline="1" subtotalTop="1" dragToRow="1" dragToCol="1" dragToPage="1" dragToData="1" dragOff="1" showAll="0" topAutoShow="1" itemPageCount="10" sortType="manual" defaultSubtotal="1">
      <items count="99">
        <item t="data" sd="1" x="48"/>
        <item t="data" sd="1" x="49"/>
        <item t="data" sd="1" x="50"/>
        <item t="data" sd="1" x="51"/>
        <item t="data" sd="1" x="47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0"/>
        <item t="data" sd="1" x="1"/>
        <item t="data" sd="1" x="2"/>
        <item t="data" sd="1" x="3"/>
        <item t="data" sd="1" x="4"/>
        <item t="data" sd="1" m="1" x="97"/>
        <item t="data" sd="1" x="5"/>
        <item t="data" sd="1" m="1" x="96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1"/>
        <item t="data" sd="1" x="0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9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5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3" hier="-1"/>
  </pageFields>
  <dataFields count="2">
    <dataField name="합계 : 판매액" fld="10" subtotal="sum" showDataAs="normal" baseField="0" baseItem="0"/>
    <dataField name="합계 : 판매액(VAT미포함)" fld="13" subtotal="sum" showDataAs="normal" baseField="0" baseItem="0"/>
  </dataFields>
  <formats count="1">
    <format action="formatting" dxfId="2">
      <pivotArea type="normal" dataOnly="1" outline="1" collapsedLevelsAreSubtotals="1" fieldPosition="0">
        <references count="2">
          <reference field="4294967294" selected="0">
            <x v="1"/>
          </reference>
          <reference field="0">
            <x v="1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3.xml" Id="rId1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6.xml.rels><Relationships xmlns="http://schemas.openxmlformats.org/package/2006/relationships"><Relationship Type="http://schemas.openxmlformats.org/officeDocument/2006/relationships/pivotTable" Target="/xl/pivotTables/pivotTable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4"/>
  <sheetViews>
    <sheetView workbookViewId="0">
      <selection activeCell="D5" sqref="D5"/>
    </sheetView>
  </sheetViews>
  <sheetFormatPr baseColWidth="8" defaultRowHeight="17.4" outlineLevelCol="0"/>
  <cols>
    <col width="12.296875" bestFit="1" customWidth="1" style="32" min="1" max="1"/>
    <col width="12.19921875" bestFit="1" customWidth="1" style="32" min="2" max="2"/>
  </cols>
  <sheetData>
    <row r="3">
      <c r="A3" s="16" t="inlineStr">
        <is>
          <t>합계 : 판매액</t>
        </is>
      </c>
    </row>
    <row r="4">
      <c r="A4" s="16" t="n">
        <v>432832502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2:J21"/>
  <sheetViews>
    <sheetView showGridLines="0" zoomScale="66" zoomScaleNormal="70" workbookViewId="0">
      <selection activeCell="R25" sqref="R25"/>
    </sheetView>
  </sheetViews>
  <sheetFormatPr baseColWidth="8" defaultRowHeight="17.4" outlineLevelCol="0"/>
  <cols>
    <col width="24.19921875" bestFit="1" customWidth="1" style="32" min="2" max="2"/>
    <col width="12.09765625" bestFit="1" customWidth="1" style="32" min="3" max="3"/>
    <col width="11.296875" bestFit="1" customWidth="1" style="32" min="4" max="4"/>
    <col width="11.59765625" bestFit="1" customWidth="1" style="32" min="5" max="5"/>
    <col width="10.8984375" bestFit="1" customWidth="1" style="32" min="6" max="6"/>
    <col width="13" bestFit="1" customWidth="1" style="32" min="7" max="7"/>
    <col width="9.59765625" bestFit="1" customWidth="1" style="32" min="8" max="8"/>
    <col width="11.796875" bestFit="1" customWidth="1" style="32" min="9" max="9"/>
    <col width="13" bestFit="1" customWidth="1" style="32" min="10" max="11"/>
  </cols>
  <sheetData>
    <row r="2">
      <c r="B2" s="12" t="inlineStr">
        <is>
          <t>연</t>
        </is>
      </c>
      <c r="C2" s="16" t="inlineStr">
        <is>
          <t>2021년</t>
        </is>
      </c>
    </row>
    <row r="3">
      <c r="B3" s="12" t="inlineStr">
        <is>
          <t>월</t>
        </is>
      </c>
      <c r="C3" s="16" t="inlineStr">
        <is>
          <t>2월</t>
        </is>
      </c>
    </row>
    <row r="5">
      <c r="B5" s="12" t="inlineStr">
        <is>
          <t>합계 : 광고비(VAT미포함)</t>
        </is>
      </c>
      <c r="C5" s="12" t="inlineStr">
        <is>
          <t>열 레이블</t>
        </is>
      </c>
    </row>
    <row r="6">
      <c r="B6" s="12" t="inlineStr">
        <is>
          <t>행 레이블</t>
        </is>
      </c>
      <c r="C6" s="16" t="inlineStr">
        <is>
          <t>페이스북</t>
        </is>
      </c>
      <c r="D6" s="16" t="inlineStr">
        <is>
          <t>네이버 GFA</t>
        </is>
      </c>
      <c r="E6" s="16" t="inlineStr">
        <is>
          <t>네이버 검색</t>
        </is>
      </c>
      <c r="F6" s="16" t="inlineStr">
        <is>
          <t>(비어 있음)</t>
        </is>
      </c>
      <c r="G6" s="16" t="inlineStr">
        <is>
          <t>유튜브</t>
        </is>
      </c>
      <c r="H6" s="16" t="inlineStr">
        <is>
          <t>구글 검색</t>
        </is>
      </c>
      <c r="I6" s="16" t="inlineStr">
        <is>
          <t>GDN</t>
        </is>
      </c>
      <c r="J6" s="16" t="inlineStr">
        <is>
          <t>총합계</t>
        </is>
      </c>
    </row>
    <row r="7">
      <c r="B7" s="14" t="inlineStr">
        <is>
          <t>2월1일</t>
        </is>
      </c>
      <c r="C7" s="33" t="n">
        <v>248561</v>
      </c>
      <c r="D7" s="33" t="n"/>
      <c r="E7" s="33" t="n">
        <v>35380</v>
      </c>
      <c r="F7" s="33" t="n"/>
      <c r="G7" s="33" t="n">
        <v>3379340</v>
      </c>
      <c r="H7" s="33" t="n">
        <v>3952</v>
      </c>
      <c r="I7" s="33" t="n">
        <v>509390</v>
      </c>
      <c r="J7" s="33" t="n">
        <v>4176623</v>
      </c>
    </row>
    <row r="8">
      <c r="B8" s="14" t="inlineStr">
        <is>
          <t>2월2일</t>
        </is>
      </c>
      <c r="C8" s="33" t="n">
        <v>240415</v>
      </c>
      <c r="D8" s="33" t="n"/>
      <c r="E8" s="33" t="n">
        <v>37990</v>
      </c>
      <c r="F8" s="33" t="n"/>
      <c r="G8" s="33" t="n">
        <v>3012864</v>
      </c>
      <c r="H8" s="33" t="n">
        <v>11354</v>
      </c>
      <c r="I8" s="33" t="n">
        <v>652639</v>
      </c>
      <c r="J8" s="33" t="n">
        <v>3955262</v>
      </c>
    </row>
    <row r="9">
      <c r="B9" s="14" t="inlineStr">
        <is>
          <t>2월3일</t>
        </is>
      </c>
      <c r="C9" s="33" t="n">
        <v>248918</v>
      </c>
      <c r="D9" s="33" t="n"/>
      <c r="E9" s="33" t="n">
        <v>98829.99999999999</v>
      </c>
      <c r="F9" s="33" t="n"/>
      <c r="G9" s="33" t="n">
        <v>2797171</v>
      </c>
      <c r="H9" s="33" t="n">
        <v>1726</v>
      </c>
      <c r="I9" s="33" t="n">
        <v>483827</v>
      </c>
      <c r="J9" s="33" t="n">
        <v>3630472</v>
      </c>
    </row>
    <row r="10">
      <c r="B10" s="14" t="inlineStr">
        <is>
          <t>2월4일</t>
        </is>
      </c>
      <c r="C10" s="33" t="n">
        <v>257393</v>
      </c>
      <c r="D10" s="33" t="n">
        <v>57249.99999999999</v>
      </c>
      <c r="E10" s="33" t="n">
        <v>68730</v>
      </c>
      <c r="F10" s="33" t="n"/>
      <c r="G10" s="33" t="n">
        <v>2737636</v>
      </c>
      <c r="H10" s="33" t="n"/>
      <c r="I10" s="33" t="n">
        <v>500262</v>
      </c>
      <c r="J10" s="33" t="n">
        <v>3621271</v>
      </c>
    </row>
    <row r="11">
      <c r="B11" s="14" t="inlineStr">
        <is>
          <t>2월5일</t>
        </is>
      </c>
      <c r="C11" s="33" t="n">
        <v>290408</v>
      </c>
      <c r="D11" s="33" t="n">
        <v>18706.36363636364</v>
      </c>
      <c r="E11" s="33" t="n">
        <v>56689.99999999999</v>
      </c>
      <c r="F11" s="33" t="n"/>
      <c r="G11" s="33" t="n">
        <v>2747045</v>
      </c>
      <c r="H11" s="33" t="n"/>
      <c r="I11" s="33" t="n">
        <v>444466</v>
      </c>
      <c r="J11" s="33" t="n">
        <v>3557315.363636364</v>
      </c>
    </row>
    <row r="12">
      <c r="B12" s="14" t="inlineStr">
        <is>
          <t>2월6일</t>
        </is>
      </c>
      <c r="C12" s="33" t="n">
        <v>491238</v>
      </c>
      <c r="D12" s="33" t="n"/>
      <c r="E12" s="33" t="n">
        <v>60809.99999999999</v>
      </c>
      <c r="F12" s="33" t="n"/>
      <c r="G12" s="33" t="n">
        <v>3149357</v>
      </c>
      <c r="H12" s="33" t="n"/>
      <c r="I12" s="33" t="n">
        <v>1252202</v>
      </c>
      <c r="J12" s="33" t="n">
        <v>4953607</v>
      </c>
    </row>
    <row r="13">
      <c r="B13" s="14" t="inlineStr">
        <is>
          <t>2월7일</t>
        </is>
      </c>
      <c r="C13" s="33" t="n">
        <v>526175</v>
      </c>
      <c r="D13" s="33" t="n"/>
      <c r="E13" s="33" t="n">
        <v>76130</v>
      </c>
      <c r="F13" s="33" t="n"/>
      <c r="G13" s="33" t="n">
        <v>2877478</v>
      </c>
      <c r="H13" s="33" t="n"/>
      <c r="I13" s="33" t="n">
        <v>296771</v>
      </c>
      <c r="J13" s="33" t="n">
        <v>3776554</v>
      </c>
    </row>
    <row r="14">
      <c r="B14" s="14" t="inlineStr">
        <is>
          <t>2월8일</t>
        </is>
      </c>
      <c r="C14" s="33" t="n">
        <v>390803</v>
      </c>
      <c r="D14" s="33" t="n"/>
      <c r="E14" s="33" t="n">
        <v>68660</v>
      </c>
      <c r="F14" s="33" t="n"/>
      <c r="G14" s="33" t="n">
        <v>2763168</v>
      </c>
      <c r="H14" s="33" t="n"/>
      <c r="I14" s="33" t="n">
        <v>254459</v>
      </c>
      <c r="J14" s="33" t="n">
        <v>3477090</v>
      </c>
    </row>
    <row r="15">
      <c r="B15" s="14" t="inlineStr">
        <is>
          <t>2월9일</t>
        </is>
      </c>
      <c r="C15" s="33" t="n">
        <v>409295</v>
      </c>
      <c r="D15" s="33" t="n">
        <v>9906.363636363636</v>
      </c>
      <c r="E15" s="33" t="n">
        <v>57329.99999999999</v>
      </c>
      <c r="F15" s="33" t="n"/>
      <c r="G15" s="33" t="n">
        <v>2968626</v>
      </c>
      <c r="H15" s="33" t="n"/>
      <c r="I15" s="33" t="n">
        <v>293734</v>
      </c>
      <c r="J15" s="33" t="n">
        <v>3738891.363636364</v>
      </c>
    </row>
    <row r="16">
      <c r="B16" s="14" t="inlineStr">
        <is>
          <t>2월10일</t>
        </is>
      </c>
      <c r="C16" s="33" t="n">
        <v>413896</v>
      </c>
      <c r="D16" s="33" t="n">
        <v>76145.45454545454</v>
      </c>
      <c r="E16" s="33" t="n">
        <v>48069.99999999999</v>
      </c>
      <c r="F16" s="33" t="n"/>
      <c r="G16" s="33" t="n">
        <v>2393493</v>
      </c>
      <c r="H16" s="33" t="n"/>
      <c r="I16" s="33" t="n">
        <v>232121</v>
      </c>
      <c r="J16" s="33" t="n">
        <v>3163725.454545455</v>
      </c>
    </row>
    <row r="17">
      <c r="B17" s="14" t="inlineStr">
        <is>
          <t>2월11일</t>
        </is>
      </c>
      <c r="C17" s="33" t="n">
        <v>427048</v>
      </c>
      <c r="D17" s="33" t="n">
        <v>64386.36363636363</v>
      </c>
      <c r="E17" s="33" t="n">
        <v>50119.99999999999</v>
      </c>
      <c r="F17" s="33" t="n"/>
      <c r="G17" s="33" t="n">
        <v>2374843</v>
      </c>
      <c r="H17" s="33" t="n"/>
      <c r="I17" s="33" t="n">
        <v>144717</v>
      </c>
      <c r="J17" s="33" t="n">
        <v>3061114.363636364</v>
      </c>
    </row>
    <row r="18">
      <c r="B18" s="14" t="inlineStr">
        <is>
          <t>2월12일</t>
        </is>
      </c>
      <c r="C18" s="33" t="n">
        <v>446468</v>
      </c>
      <c r="D18" s="33" t="n">
        <v>90703.63636363635</v>
      </c>
      <c r="E18" s="33" t="n">
        <v>73550</v>
      </c>
      <c r="F18" s="33" t="n"/>
      <c r="G18" s="33" t="n">
        <v>3037285</v>
      </c>
      <c r="H18" s="33" t="n"/>
      <c r="I18" s="33" t="n">
        <v>53138</v>
      </c>
      <c r="J18" s="33" t="n">
        <v>3701144.636363636</v>
      </c>
    </row>
    <row r="19">
      <c r="B19" s="14" t="inlineStr">
        <is>
          <t>2월13일</t>
        </is>
      </c>
      <c r="C19" s="33" t="n">
        <v>454645</v>
      </c>
      <c r="D19" s="33" t="n">
        <v>68774.54545454546</v>
      </c>
      <c r="E19" s="33" t="n">
        <v>69460</v>
      </c>
      <c r="F19" s="33" t="n"/>
      <c r="G19" s="33" t="n">
        <v>3041479</v>
      </c>
      <c r="H19" s="33" t="n"/>
      <c r="I19" s="33" t="n">
        <v>82265</v>
      </c>
      <c r="J19" s="33" t="n">
        <v>3716623.545454545</v>
      </c>
    </row>
    <row r="20">
      <c r="B20" s="14" t="inlineStr">
        <is>
          <t>2월14일</t>
        </is>
      </c>
      <c r="C20" s="33" t="n">
        <v>449345</v>
      </c>
      <c r="D20" s="33" t="n">
        <v>9196.363636363636</v>
      </c>
      <c r="E20" s="33" t="n">
        <v>85390</v>
      </c>
      <c r="F20" s="33" t="n"/>
      <c r="G20" s="33" t="n">
        <v>3203522</v>
      </c>
      <c r="H20" s="33" t="n"/>
      <c r="I20" s="33" t="n">
        <v>173970</v>
      </c>
      <c r="J20" s="33" t="n">
        <v>3921423.363636364</v>
      </c>
    </row>
    <row r="21">
      <c r="B21" s="14" t="inlineStr">
        <is>
          <t>총합계</t>
        </is>
      </c>
      <c r="C21" s="33" t="n">
        <v>5294608</v>
      </c>
      <c r="D21" s="33" t="n">
        <v>395069.0909090909</v>
      </c>
      <c r="E21" s="33" t="n">
        <v>887140</v>
      </c>
      <c r="F21" s="33" t="n"/>
      <c r="G21" s="33" t="n">
        <v>40483307</v>
      </c>
      <c r="H21" s="33" t="n">
        <v>17032</v>
      </c>
      <c r="I21" s="33" t="n">
        <v>5373961</v>
      </c>
      <c r="J21" s="33" t="n">
        <v>52451117.09090909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4:M54"/>
  <sheetViews>
    <sheetView showGridLines="0" tabSelected="1" topLeftCell="A25" zoomScale="70" zoomScaleNormal="70" workbookViewId="0">
      <selection activeCell="I48" sqref="I48"/>
    </sheetView>
  </sheetViews>
  <sheetFormatPr baseColWidth="8" defaultRowHeight="17.4" outlineLevelCol="0"/>
  <cols>
    <col width="13.09765625" bestFit="1" customWidth="1" style="32" min="1" max="1"/>
    <col width="15.09765625" bestFit="1" customWidth="1" style="32" min="2" max="2"/>
    <col width="12.19921875" bestFit="1" customWidth="1" style="32" min="3" max="3"/>
    <col width="11.09765625" bestFit="1" customWidth="1" style="32" min="4" max="4"/>
    <col width="13.09765625" bestFit="1" customWidth="1" style="32" min="5" max="5"/>
    <col width="11.3984375" bestFit="1" customWidth="1" style="32" min="6" max="6"/>
    <col width="12.19921875" bestFit="1" customWidth="1" style="32" min="7" max="7"/>
    <col width="11.69921875" bestFit="1" customWidth="1" style="32" min="9" max="9"/>
  </cols>
  <sheetData>
    <row r="4">
      <c r="B4" s="12" t="inlineStr">
        <is>
          <t>합계 : 판매액</t>
        </is>
      </c>
      <c r="C4" s="12" t="inlineStr">
        <is>
          <t>열 레이블</t>
        </is>
      </c>
    </row>
    <row r="5">
      <c r="B5" s="12" t="inlineStr">
        <is>
          <t>행 레이블</t>
        </is>
      </c>
      <c r="C5" s="16" t="inlineStr">
        <is>
          <t>샴푸</t>
        </is>
      </c>
      <c r="D5" s="16" t="inlineStr">
        <is>
          <t>트리트먼트</t>
        </is>
      </c>
      <c r="E5" s="16" t="inlineStr">
        <is>
          <t>뉴트리셔스밤</t>
        </is>
      </c>
      <c r="F5" s="16" t="inlineStr">
        <is>
          <t>(비어 있음)</t>
        </is>
      </c>
      <c r="G5" s="16" t="inlineStr">
        <is>
          <t>총합계</t>
        </is>
      </c>
    </row>
    <row r="6">
      <c r="B6" s="14" t="inlineStr">
        <is>
          <t>2021년</t>
        </is>
      </c>
      <c r="C6" s="16" t="n">
        <v>295625620</v>
      </c>
      <c r="D6" s="16" t="n">
        <v>25248119</v>
      </c>
      <c r="E6" s="16" t="n">
        <v>16818192</v>
      </c>
      <c r="F6" s="16" t="n"/>
      <c r="G6" s="16" t="n">
        <v>337691931</v>
      </c>
    </row>
    <row r="7">
      <c r="B7" s="28" t="inlineStr">
        <is>
          <t>1월</t>
        </is>
      </c>
      <c r="C7" s="16" t="n">
        <v>183576360</v>
      </c>
      <c r="D7" s="16" t="n">
        <v>20069529</v>
      </c>
      <c r="E7" s="16" t="n">
        <v>12937882</v>
      </c>
      <c r="F7" s="16" t="n"/>
      <c r="G7" s="16" t="n">
        <v>216583771</v>
      </c>
    </row>
    <row r="8">
      <c r="B8" s="29" t="inlineStr">
        <is>
          <t>1월1일</t>
        </is>
      </c>
      <c r="C8" s="16" t="n">
        <v>562210</v>
      </c>
      <c r="D8" s="16" t="n">
        <v>582910</v>
      </c>
      <c r="E8" s="16" t="n">
        <v>337195</v>
      </c>
      <c r="F8" s="16" t="n"/>
      <c r="G8" s="16" t="n">
        <v>1482315</v>
      </c>
    </row>
    <row r="9">
      <c r="B9" s="29" t="inlineStr">
        <is>
          <t>1월2일</t>
        </is>
      </c>
      <c r="C9" s="16" t="n">
        <v>1000680</v>
      </c>
      <c r="D9" s="16" t="n">
        <v>480465</v>
      </c>
      <c r="E9" s="16" t="n">
        <v>511495</v>
      </c>
      <c r="F9" s="16" t="n"/>
      <c r="G9" s="16" t="n">
        <v>1992640</v>
      </c>
    </row>
    <row r="10">
      <c r="B10" s="29" t="inlineStr">
        <is>
          <t>1월3일</t>
        </is>
      </c>
      <c r="C10" s="16" t="n">
        <v>898460</v>
      </c>
      <c r="D10" s="16" t="n">
        <v>1112775</v>
      </c>
      <c r="E10" s="16" t="n">
        <v>549890</v>
      </c>
      <c r="F10" s="16" t="n"/>
      <c r="G10" s="16" t="n">
        <v>2561125</v>
      </c>
      <c r="I10" s="16" t="n">
        <v>1555000</v>
      </c>
    </row>
    <row r="11">
      <c r="B11" s="29" t="inlineStr">
        <is>
          <t>1월4일</t>
        </is>
      </c>
      <c r="C11" s="16" t="n">
        <v>599870</v>
      </c>
      <c r="D11" s="16" t="n">
        <v>855910</v>
      </c>
      <c r="E11" s="16" t="n">
        <v>557360</v>
      </c>
      <c r="F11" s="16" t="n"/>
      <c r="G11" s="16" t="n">
        <v>2013140</v>
      </c>
    </row>
    <row r="12">
      <c r="B12" s="29" t="inlineStr">
        <is>
          <t>1월5일</t>
        </is>
      </c>
      <c r="C12" s="16" t="n">
        <v>314730</v>
      </c>
      <c r="D12" s="16" t="n">
        <v>1009820</v>
      </c>
      <c r="E12" s="16" t="n">
        <v>385950</v>
      </c>
      <c r="F12" s="16" t="n"/>
      <c r="G12" s="16" t="n">
        <v>1710500</v>
      </c>
    </row>
    <row r="13">
      <c r="B13" s="29" t="inlineStr">
        <is>
          <t>1월6일</t>
        </is>
      </c>
      <c r="C13" s="16" t="n">
        <v>680570</v>
      </c>
      <c r="D13" s="16" t="n">
        <v>509600</v>
      </c>
      <c r="E13" s="16" t="n">
        <v>469165</v>
      </c>
      <c r="F13" s="16" t="n"/>
      <c r="G13" s="16" t="n">
        <v>1659335</v>
      </c>
    </row>
    <row r="14">
      <c r="B14" s="29" t="inlineStr">
        <is>
          <t>1월7일</t>
        </is>
      </c>
      <c r="C14" s="16" t="n">
        <v>774720</v>
      </c>
      <c r="D14" s="16" t="n">
        <v>1130465</v>
      </c>
      <c r="E14" s="16" t="n">
        <v>588285</v>
      </c>
      <c r="F14" s="16" t="n"/>
      <c r="G14" s="16" t="n">
        <v>2493470</v>
      </c>
      <c r="I14" s="16">
        <f>G14/1.1</f>
        <v/>
      </c>
    </row>
    <row r="15">
      <c r="B15" s="29" t="inlineStr">
        <is>
          <t>1월8일</t>
        </is>
      </c>
      <c r="C15" s="16" t="n">
        <v>212510</v>
      </c>
      <c r="D15" s="16" t="n">
        <v>472155</v>
      </c>
      <c r="E15" s="16" t="n">
        <v>557360</v>
      </c>
      <c r="F15" s="16" t="n"/>
      <c r="G15" s="16" t="n">
        <v>1242025</v>
      </c>
      <c r="M15" s="16" t="inlineStr">
        <is>
          <t>`</t>
        </is>
      </c>
    </row>
    <row r="16">
      <c r="B16" s="29" t="inlineStr">
        <is>
          <t>1월9일</t>
        </is>
      </c>
      <c r="C16" s="16" t="n">
        <v>511100</v>
      </c>
      <c r="D16" s="16" t="n">
        <v>714465</v>
      </c>
      <c r="E16" s="16" t="n">
        <v>405470</v>
      </c>
      <c r="F16" s="16" t="n"/>
      <c r="G16" s="16" t="n">
        <v>1631035</v>
      </c>
    </row>
    <row r="17">
      <c r="B17" s="29" t="inlineStr">
        <is>
          <t>1월10일</t>
        </is>
      </c>
      <c r="C17" s="16" t="n">
        <v>546070</v>
      </c>
      <c r="D17" s="16" t="n">
        <v>944310</v>
      </c>
      <c r="E17" s="16" t="n">
        <v>629570</v>
      </c>
      <c r="F17" s="16" t="n"/>
      <c r="G17" s="16" t="n">
        <v>2119950</v>
      </c>
    </row>
    <row r="18">
      <c r="B18" s="29" t="inlineStr">
        <is>
          <t>1월11일</t>
        </is>
      </c>
      <c r="C18" s="16" t="n">
        <v>901150</v>
      </c>
      <c r="D18" s="16" t="n">
        <v>718110</v>
      </c>
      <c r="E18" s="16" t="n">
        <v>567320</v>
      </c>
      <c r="F18" s="16" t="n"/>
      <c r="G18" s="16" t="n">
        <v>2186580</v>
      </c>
    </row>
    <row r="19">
      <c r="B19" s="29" t="inlineStr">
        <is>
          <t>1월12일</t>
        </is>
      </c>
      <c r="C19" s="16" t="n">
        <v>24844840</v>
      </c>
      <c r="D19" s="16" t="n">
        <v>758665</v>
      </c>
      <c r="E19" s="16" t="n">
        <v>634150</v>
      </c>
      <c r="F19" s="16" t="n"/>
      <c r="G19" s="16" t="n">
        <v>26237655</v>
      </c>
    </row>
    <row r="20">
      <c r="B20" s="29" t="inlineStr">
        <is>
          <t>1월13일</t>
        </is>
      </c>
      <c r="C20" s="16" t="n">
        <v>4379320</v>
      </c>
      <c r="D20" s="16" t="n">
        <v>834065</v>
      </c>
      <c r="E20" s="16" t="n">
        <v>368120</v>
      </c>
      <c r="F20" s="16" t="n"/>
      <c r="G20" s="16" t="n">
        <v>5581505</v>
      </c>
      <c r="I20" s="30" t="n"/>
    </row>
    <row r="21">
      <c r="B21" s="29" t="inlineStr">
        <is>
          <t>1월14일</t>
        </is>
      </c>
      <c r="C21" s="16" t="n">
        <v>4309380</v>
      </c>
      <c r="D21" s="16" t="n">
        <v>996310</v>
      </c>
      <c r="E21" s="16" t="n">
        <v>340730</v>
      </c>
      <c r="F21" s="16" t="n"/>
      <c r="G21" s="16" t="n">
        <v>5646420</v>
      </c>
    </row>
    <row r="22">
      <c r="B22" s="29" t="inlineStr">
        <is>
          <t>1월15일</t>
        </is>
      </c>
      <c r="C22" s="16" t="n">
        <v>18313520</v>
      </c>
      <c r="D22" s="16" t="n">
        <v>899065</v>
      </c>
      <c r="E22" s="16" t="n">
        <v>610886</v>
      </c>
      <c r="F22" s="16" t="n"/>
      <c r="G22" s="16" t="n">
        <v>19823471</v>
      </c>
    </row>
    <row r="23">
      <c r="B23" s="29" t="inlineStr">
        <is>
          <t>1월16일</t>
        </is>
      </c>
      <c r="C23" s="16" t="n">
        <v>3392090</v>
      </c>
      <c r="D23" s="16" t="n">
        <v>736310</v>
      </c>
      <c r="E23" s="16" t="n">
        <v>503198</v>
      </c>
      <c r="F23" s="16" t="n"/>
      <c r="G23" s="16" t="n">
        <v>4631598</v>
      </c>
    </row>
    <row r="24">
      <c r="B24" s="29" t="inlineStr">
        <is>
          <t>1월17일</t>
        </is>
      </c>
      <c r="C24" s="16" t="n">
        <v>1969080</v>
      </c>
      <c r="D24" s="16" t="n">
        <v>770620</v>
      </c>
      <c r="E24" s="16" t="n">
        <v>221610</v>
      </c>
      <c r="F24" s="16" t="n"/>
      <c r="G24" s="16" t="n">
        <v>2961310</v>
      </c>
    </row>
    <row r="25">
      <c r="B25" s="29" t="inlineStr">
        <is>
          <t>1월18일</t>
        </is>
      </c>
      <c r="C25" s="16" t="n">
        <v>9918030</v>
      </c>
      <c r="D25" s="16" t="n">
        <v>523110</v>
      </c>
      <c r="E25" s="16" t="n">
        <v>271010</v>
      </c>
      <c r="F25" s="16" t="n"/>
      <c r="G25" s="16" t="n">
        <v>10712150</v>
      </c>
    </row>
    <row r="26">
      <c r="B26" s="29" t="inlineStr">
        <is>
          <t>1월19일</t>
        </is>
      </c>
      <c r="C26" s="16" t="n">
        <v>13089540</v>
      </c>
      <c r="D26" s="16" t="n">
        <v>364000</v>
      </c>
      <c r="E26" s="16" t="n">
        <v>368120</v>
      </c>
      <c r="F26" s="16" t="n"/>
      <c r="G26" s="16" t="n">
        <v>13821660</v>
      </c>
    </row>
    <row r="27">
      <c r="B27" s="29" t="inlineStr">
        <is>
          <t>1월20일</t>
        </is>
      </c>
      <c r="C27" s="16" t="n">
        <v>9525290</v>
      </c>
      <c r="D27" s="16" t="n">
        <v>399355</v>
      </c>
      <c r="E27" s="16" t="n">
        <v>245065</v>
      </c>
      <c r="F27" s="16" t="n"/>
      <c r="G27" s="16" t="n">
        <v>10169710</v>
      </c>
      <c r="I27" s="16">
        <f>G27/1.1</f>
        <v/>
      </c>
    </row>
    <row r="28">
      <c r="B28" s="29" t="inlineStr">
        <is>
          <t>1월21일</t>
        </is>
      </c>
      <c r="C28" s="16" t="n">
        <v>9527980</v>
      </c>
      <c r="D28" s="16" t="n">
        <v>524665</v>
      </c>
      <c r="E28" s="16" t="n">
        <v>218720</v>
      </c>
      <c r="F28" s="16" t="n"/>
      <c r="G28" s="16" t="n">
        <v>10271365</v>
      </c>
      <c r="I28" s="16">
        <f>G28/1.1</f>
        <v/>
      </c>
    </row>
    <row r="29">
      <c r="B29" s="29" t="inlineStr">
        <is>
          <t>1월22일</t>
        </is>
      </c>
      <c r="C29" s="16" t="n">
        <v>7564280</v>
      </c>
      <c r="D29" s="16" t="n">
        <v>500755</v>
      </c>
      <c r="E29" s="16" t="n">
        <v>455488</v>
      </c>
      <c r="F29" s="16" t="n"/>
      <c r="G29" s="16" t="n">
        <v>8520523</v>
      </c>
      <c r="I29" s="16">
        <f>G29/1.1</f>
        <v/>
      </c>
    </row>
    <row r="30">
      <c r="B30" s="29" t="inlineStr">
        <is>
          <t>1월23일</t>
        </is>
      </c>
      <c r="C30" s="16" t="n">
        <v>7575040</v>
      </c>
      <c r="D30" s="16" t="n">
        <v>493465</v>
      </c>
      <c r="E30" s="16" t="n">
        <v>123055</v>
      </c>
      <c r="F30" s="16" t="n"/>
      <c r="G30" s="16" t="n">
        <v>8191560</v>
      </c>
      <c r="I30" s="16">
        <f>G30/1.1</f>
        <v/>
      </c>
    </row>
    <row r="31">
      <c r="B31" s="29" t="inlineStr">
        <is>
          <t>1월24일</t>
        </is>
      </c>
      <c r="C31" s="16" t="n">
        <v>8234090</v>
      </c>
      <c r="D31" s="16" t="n">
        <v>379600</v>
      </c>
      <c r="E31" s="16" t="n">
        <v>491175</v>
      </c>
      <c r="F31" s="16" t="n"/>
      <c r="G31" s="16" t="n">
        <v>9104865</v>
      </c>
      <c r="I31" s="16">
        <f>G31/1.1</f>
        <v/>
      </c>
    </row>
    <row r="32">
      <c r="B32" s="29" t="inlineStr">
        <is>
          <t>1월25일</t>
        </is>
      </c>
      <c r="C32" s="16" t="n">
        <v>8131870</v>
      </c>
      <c r="D32" s="16" t="n">
        <v>387400</v>
      </c>
      <c r="E32" s="16" t="n">
        <v>315830</v>
      </c>
      <c r="F32" s="16" t="n"/>
      <c r="G32" s="16" t="n">
        <v>8835100</v>
      </c>
    </row>
    <row r="33">
      <c r="B33" s="29" t="inlineStr">
        <is>
          <t>1월26일</t>
        </is>
      </c>
      <c r="C33" s="16" t="n">
        <v>6566290</v>
      </c>
      <c r="D33" s="16" t="n">
        <v>574965</v>
      </c>
      <c r="E33" s="16" t="n">
        <v>787058</v>
      </c>
      <c r="F33" s="16" t="n"/>
      <c r="G33" s="16" t="n">
        <v>7928313</v>
      </c>
    </row>
    <row r="34">
      <c r="B34" s="29" t="inlineStr">
        <is>
          <t>1월27일</t>
        </is>
      </c>
      <c r="C34" s="16" t="n">
        <v>7236100</v>
      </c>
      <c r="D34" s="16" t="n">
        <v>397147</v>
      </c>
      <c r="E34" s="16" t="n">
        <v>383378</v>
      </c>
      <c r="F34" s="16" t="n"/>
      <c r="G34" s="16" t="n">
        <v>8016625</v>
      </c>
    </row>
    <row r="35">
      <c r="B35" s="29" t="inlineStr">
        <is>
          <t>1월28일</t>
        </is>
      </c>
      <c r="C35" s="16" t="n">
        <v>7975850</v>
      </c>
      <c r="D35" s="16" t="n">
        <v>431885</v>
      </c>
      <c r="E35" s="16" t="n">
        <v>108724</v>
      </c>
      <c r="F35" s="16" t="n"/>
      <c r="G35" s="16" t="n">
        <v>8516459</v>
      </c>
    </row>
    <row r="36">
      <c r="B36" s="29" t="inlineStr">
        <is>
          <t>1월29일</t>
        </is>
      </c>
      <c r="C36" s="16" t="n">
        <v>8640280</v>
      </c>
      <c r="D36" s="16" t="n">
        <v>1231762</v>
      </c>
      <c r="E36" s="16" t="n">
        <v>485559</v>
      </c>
      <c r="F36" s="16" t="n"/>
      <c r="G36" s="16" t="n">
        <v>10357601</v>
      </c>
    </row>
    <row r="37">
      <c r="B37" s="29" t="inlineStr">
        <is>
          <t>1월30일</t>
        </is>
      </c>
      <c r="C37" s="16" t="n">
        <v>6851430</v>
      </c>
      <c r="D37" s="16" t="n">
        <v>52000</v>
      </c>
      <c r="E37" s="16" t="n">
        <v>225336</v>
      </c>
      <c r="F37" s="16" t="n"/>
      <c r="G37" s="16" t="n">
        <v>7128766</v>
      </c>
    </row>
    <row r="38">
      <c r="B38" s="29" t="inlineStr">
        <is>
          <t>1월31일</t>
        </is>
      </c>
      <c r="C38" s="16" t="n">
        <v>8529990</v>
      </c>
      <c r="D38" s="16" t="n">
        <v>283400</v>
      </c>
      <c r="E38" s="16" t="n">
        <v>221610</v>
      </c>
      <c r="F38" s="16" t="n"/>
      <c r="G38" s="16" t="n">
        <v>9035000</v>
      </c>
    </row>
    <row r="39">
      <c r="B39" s="28" t="inlineStr">
        <is>
          <t>2월</t>
        </is>
      </c>
      <c r="C39" s="16" t="n">
        <v>112049260</v>
      </c>
      <c r="D39" s="16" t="n">
        <v>5178590</v>
      </c>
      <c r="E39" s="16" t="n">
        <v>3880310</v>
      </c>
      <c r="F39" s="16" t="n"/>
      <c r="G39" s="16" t="n">
        <v>121108160</v>
      </c>
    </row>
    <row r="40">
      <c r="B40" s="29" t="inlineStr">
        <is>
          <t>2월1일</t>
        </is>
      </c>
      <c r="C40" s="16" t="n">
        <v>11534720</v>
      </c>
      <c r="D40" s="16" t="n">
        <v>468000</v>
      </c>
      <c r="E40" s="16" t="n">
        <v>286350</v>
      </c>
      <c r="F40" s="16" t="n"/>
      <c r="G40" s="16" t="n">
        <v>12289070</v>
      </c>
    </row>
    <row r="41">
      <c r="B41" s="29" t="inlineStr">
        <is>
          <t>2월2일</t>
        </is>
      </c>
      <c r="C41" s="16" t="n">
        <v>11058590</v>
      </c>
      <c r="D41" s="16" t="n">
        <v>469020</v>
      </c>
      <c r="E41" s="16" t="n">
        <v>224100</v>
      </c>
      <c r="F41" s="16" t="n"/>
      <c r="G41" s="16" t="n">
        <v>11751710</v>
      </c>
    </row>
    <row r="42">
      <c r="B42" s="29" t="inlineStr">
        <is>
          <t>2월3일</t>
        </is>
      </c>
      <c r="C42" s="16" t="n">
        <v>7784860</v>
      </c>
      <c r="D42" s="16" t="n">
        <v>349955</v>
      </c>
      <c r="E42" s="16" t="n">
        <v>74700</v>
      </c>
      <c r="F42" s="16" t="n"/>
      <c r="G42" s="16" t="n">
        <v>8209515</v>
      </c>
    </row>
    <row r="43">
      <c r="B43" s="29" t="inlineStr">
        <is>
          <t>2월4일</t>
        </is>
      </c>
      <c r="C43" s="16" t="n">
        <v>7319490</v>
      </c>
      <c r="D43" s="16" t="n">
        <v>248555</v>
      </c>
      <c r="E43" s="16" t="n">
        <v>286350</v>
      </c>
      <c r="F43" s="16" t="n"/>
      <c r="G43" s="16" t="n">
        <v>7854395</v>
      </c>
    </row>
    <row r="44">
      <c r="B44" s="29" t="inlineStr">
        <is>
          <t>2월5일</t>
        </is>
      </c>
      <c r="C44" s="16" t="n">
        <v>6509800</v>
      </c>
      <c r="D44" s="16" t="n">
        <v>348910</v>
      </c>
      <c r="E44" s="16" t="n">
        <v>74700</v>
      </c>
      <c r="F44" s="16" t="n"/>
      <c r="G44" s="16" t="n">
        <v>6933410</v>
      </c>
    </row>
    <row r="45">
      <c r="B45" s="29" t="inlineStr">
        <is>
          <t>2월6일</t>
        </is>
      </c>
      <c r="C45" s="16" t="n">
        <v>8123800</v>
      </c>
      <c r="D45" s="16" t="n">
        <v>394155</v>
      </c>
      <c r="E45" s="16" t="n">
        <v>217675</v>
      </c>
      <c r="F45" s="16" t="n"/>
      <c r="G45" s="16" t="n">
        <v>8735630</v>
      </c>
    </row>
    <row r="46">
      <c r="B46" s="29" t="inlineStr">
        <is>
          <t>2월7일</t>
        </is>
      </c>
      <c r="C46" s="16" t="n">
        <v>8710220</v>
      </c>
      <c r="D46" s="16" t="n">
        <v>345800</v>
      </c>
      <c r="E46" s="16" t="n">
        <v>410850</v>
      </c>
      <c r="F46" s="16" t="n"/>
      <c r="G46" s="16" t="n">
        <v>9466870</v>
      </c>
    </row>
    <row r="47">
      <c r="B47" s="29" t="inlineStr">
        <is>
          <t>2월8일</t>
        </is>
      </c>
      <c r="C47" s="16" t="n">
        <v>8035030</v>
      </c>
      <c r="D47" s="16" t="n">
        <v>296910</v>
      </c>
      <c r="E47" s="16" t="n">
        <v>315830</v>
      </c>
      <c r="F47" s="16" t="n"/>
      <c r="G47" s="16" t="n">
        <v>8647770</v>
      </c>
    </row>
    <row r="48">
      <c r="B48" s="29" t="inlineStr">
        <is>
          <t>2월9일</t>
        </is>
      </c>
      <c r="C48" s="16" t="n">
        <v>7658430</v>
      </c>
      <c r="D48" s="16" t="n">
        <v>104000</v>
      </c>
      <c r="E48" s="16" t="n">
        <v>240085</v>
      </c>
      <c r="F48" s="16" t="n"/>
      <c r="G48" s="16" t="n">
        <v>8002515</v>
      </c>
    </row>
    <row r="49">
      <c r="B49" s="29" t="inlineStr">
        <is>
          <t>2월10일</t>
        </is>
      </c>
      <c r="C49" s="16" t="n">
        <v>4051140</v>
      </c>
      <c r="D49" s="16" t="n">
        <v>175755</v>
      </c>
      <c r="E49" s="16" t="n">
        <v>480170</v>
      </c>
      <c r="F49" s="16" t="n"/>
      <c r="G49" s="16" t="n">
        <v>4707065</v>
      </c>
    </row>
    <row r="50">
      <c r="B50" s="29" t="inlineStr">
        <is>
          <t>2월11일</t>
        </is>
      </c>
      <c r="C50" s="16" t="n">
        <v>4979190</v>
      </c>
      <c r="D50" s="16" t="n">
        <v>349955</v>
      </c>
      <c r="E50" s="16" t="n">
        <v>390930</v>
      </c>
      <c r="F50" s="16" t="n"/>
      <c r="G50" s="16" t="n">
        <v>5720075</v>
      </c>
    </row>
    <row r="51">
      <c r="B51" s="29" t="inlineStr">
        <is>
          <t>2월12일</t>
        </is>
      </c>
      <c r="C51" s="16" t="n">
        <v>6776110</v>
      </c>
      <c r="D51" s="16" t="n">
        <v>452910</v>
      </c>
      <c r="E51" s="16" t="n">
        <v>268920</v>
      </c>
      <c r="F51" s="16" t="n"/>
      <c r="G51" s="16" t="n">
        <v>7497940</v>
      </c>
    </row>
    <row r="52">
      <c r="B52" s="29" t="inlineStr">
        <is>
          <t>2월13일</t>
        </is>
      </c>
      <c r="C52" s="16" t="n">
        <v>8158770</v>
      </c>
      <c r="D52" s="16" t="n">
        <v>474755</v>
      </c>
      <c r="E52" s="16" t="n">
        <v>342175</v>
      </c>
      <c r="F52" s="16" t="n"/>
      <c r="G52" s="16" t="n">
        <v>8975700</v>
      </c>
    </row>
    <row r="53">
      <c r="B53" s="29" t="inlineStr">
        <is>
          <t>2월14일</t>
        </is>
      </c>
      <c r="C53" s="16" t="n">
        <v>11349110</v>
      </c>
      <c r="D53" s="16" t="n">
        <v>699910</v>
      </c>
      <c r="E53" s="16" t="n">
        <v>267475</v>
      </c>
      <c r="F53" s="16" t="n"/>
      <c r="G53" s="16" t="n">
        <v>12316495</v>
      </c>
    </row>
    <row r="54">
      <c r="B54" s="14" t="inlineStr">
        <is>
          <t>총합계</t>
        </is>
      </c>
      <c r="C54" s="16" t="n">
        <v>295625620</v>
      </c>
      <c r="D54" s="16" t="n">
        <v>25248119</v>
      </c>
      <c r="E54" s="16" t="n">
        <v>16818192</v>
      </c>
      <c r="F54" s="16" t="n"/>
      <c r="G54" s="16" t="n">
        <v>337691931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theme="0" tint="-0.499984740745262"/>
    <outlinePr summaryBelow="1" summaryRight="1"/>
    <pageSetUpPr/>
  </sheetPr>
  <dimension ref="A1:P1068"/>
  <sheetViews>
    <sheetView topLeftCell="H1" zoomScale="70" zoomScaleNormal="70" workbookViewId="0">
      <pane ySplit="1" topLeftCell="A949" activePane="bottomLeft" state="frozen"/>
      <selection pane="bottomLeft" activeCell="I952" sqref="I952"/>
    </sheetView>
  </sheetViews>
  <sheetFormatPr baseColWidth="8" defaultRowHeight="17.4" outlineLevelCol="0"/>
  <cols>
    <col width="1.59765625" customWidth="1" style="32" min="1" max="1"/>
    <col width="11.09765625" customWidth="1" style="32" min="2" max="2"/>
    <col width="9.69921875" customWidth="1" style="32" min="3" max="4"/>
    <col width="17.3984375" customWidth="1" style="32" min="5" max="5"/>
    <col width="12.59765625" customWidth="1" style="32" min="6" max="6"/>
    <col width="99.5" customWidth="1" style="32" min="7" max="7"/>
    <col width="32.8984375" customWidth="1" style="32" min="8" max="8"/>
    <col width="41.59765625" customWidth="1" style="32" min="9" max="9"/>
    <col width="9.59765625" customWidth="1" style="32" min="10" max="10"/>
    <col width="19.09765625" customWidth="1" style="32" min="11" max="11"/>
    <col width="18" customWidth="1" style="32" min="12" max="12"/>
    <col width="18.09765625" customWidth="1" style="32" min="13" max="13"/>
    <col width="10.09765625" bestFit="1" customWidth="1" style="32" min="15" max="15"/>
    <col width="36.8984375" bestFit="1" customWidth="1" style="32" min="16" max="16"/>
  </cols>
  <sheetData>
    <row r="1">
      <c r="B1" s="22" t="inlineStr">
        <is>
          <t>일자</t>
        </is>
      </c>
      <c r="C1" s="22" t="inlineStr">
        <is>
          <t>요일</t>
        </is>
      </c>
      <c r="D1" s="16" t="inlineStr">
        <is>
          <t>미디어</t>
        </is>
      </c>
      <c r="E1" s="22" t="inlineStr">
        <is>
          <t>상품1</t>
        </is>
      </c>
      <c r="F1" s="22" t="inlineStr">
        <is>
          <t>채널</t>
        </is>
      </c>
      <c r="G1" s="22" t="inlineStr">
        <is>
          <t>상품2</t>
        </is>
      </c>
      <c r="H1" s="22" t="inlineStr">
        <is>
          <t>판매수량</t>
        </is>
      </c>
      <c r="I1" s="22" t="inlineStr">
        <is>
          <t>상품 상세</t>
        </is>
      </c>
      <c r="J1" s="22" t="inlineStr">
        <is>
          <t>구분</t>
        </is>
      </c>
      <c r="K1" s="16" t="inlineStr">
        <is>
          <t>광고비(VAT미포함)</t>
        </is>
      </c>
      <c r="L1" s="22" t="inlineStr">
        <is>
          <t>판매액</t>
        </is>
      </c>
      <c r="M1" s="22" t="inlineStr">
        <is>
          <t>판매액(수수료제외)</t>
        </is>
      </c>
      <c r="N1" s="22" t="inlineStr">
        <is>
          <t>원가</t>
        </is>
      </c>
      <c r="O1" s="22" t="inlineStr">
        <is>
          <t>판매액(VAT미포함)</t>
        </is>
      </c>
      <c r="P1" s="22" t="inlineStr">
        <is>
          <t>구분값</t>
        </is>
      </c>
    </row>
    <row r="2">
      <c r="B2" s="34" t="n">
        <v>44195</v>
      </c>
      <c r="C2" s="25">
        <f>TEXT(B2,"aaa")</f>
        <v/>
      </c>
      <c r="D2" s="16" t="inlineStr">
        <is>
          <t>페이스북</t>
        </is>
      </c>
      <c r="E2" s="16" t="n"/>
      <c r="F2" s="16" t="n"/>
      <c r="G2" s="16" t="n"/>
      <c r="H2" s="16" t="n"/>
      <c r="I2" s="16" t="n"/>
      <c r="J2" s="16" t="n"/>
      <c r="K2" s="23" t="n">
        <v>1266829</v>
      </c>
      <c r="L2" s="16" t="n"/>
      <c r="M2" s="16" t="n"/>
      <c r="N2" s="16" t="n"/>
      <c r="O2" s="16" t="n"/>
      <c r="P2" s="16" t="n"/>
    </row>
    <row r="3">
      <c r="B3" s="34" t="n">
        <v>44195</v>
      </c>
      <c r="C3" s="25">
        <f>TEXT(B3,"aaa")</f>
        <v/>
      </c>
      <c r="D3" s="16" t="inlineStr">
        <is>
          <t>네이버 검색</t>
        </is>
      </c>
      <c r="E3" s="16" t="n"/>
      <c r="F3" s="16" t="n"/>
      <c r="G3" s="16" t="n"/>
      <c r="H3" s="16" t="n"/>
      <c r="I3" s="16" t="n"/>
      <c r="J3" s="16" t="n"/>
      <c r="K3" s="16">
        <f>1771/1.1</f>
        <v/>
      </c>
      <c r="L3" s="16" t="n"/>
      <c r="M3" s="16" t="n"/>
      <c r="N3" s="16" t="n"/>
      <c r="O3" s="16" t="n"/>
      <c r="P3" s="16" t="n"/>
    </row>
    <row r="4">
      <c r="B4" s="34" t="n">
        <v>44195</v>
      </c>
      <c r="C4" s="25">
        <f>TEXT(B4,"aaa")</f>
        <v/>
      </c>
      <c r="D4" s="16" t="inlineStr">
        <is>
          <t>네이버 GFA</t>
        </is>
      </c>
      <c r="E4" s="16" t="n"/>
      <c r="F4" s="16" t="n"/>
      <c r="G4" s="16" t="n"/>
      <c r="H4" s="16" t="n"/>
      <c r="I4" s="16" t="n"/>
      <c r="J4" s="16" t="n"/>
      <c r="K4" s="16">
        <f>181212/1.1</f>
        <v/>
      </c>
      <c r="L4" s="16" t="n"/>
      <c r="M4" s="16" t="n"/>
      <c r="N4" s="16" t="n"/>
      <c r="O4" s="16" t="n"/>
      <c r="P4" s="16" t="n"/>
    </row>
    <row r="5">
      <c r="B5" s="35" t="n">
        <v>44196</v>
      </c>
      <c r="C5" s="25" t="inlineStr">
        <is>
          <t>목</t>
        </is>
      </c>
      <c r="D5" s="16" t="inlineStr">
        <is>
          <t>페이스북</t>
        </is>
      </c>
      <c r="E5" s="16" t="n"/>
      <c r="F5" s="16" t="n"/>
      <c r="G5" s="16" t="n"/>
      <c r="H5" s="16" t="n"/>
      <c r="I5" s="16" t="n"/>
      <c r="J5" s="16" t="n"/>
      <c r="K5" s="23" t="n">
        <v>604068</v>
      </c>
      <c r="L5" s="16" t="n"/>
      <c r="M5" s="16" t="n"/>
      <c r="N5" s="16" t="n"/>
      <c r="O5" s="16" t="n"/>
      <c r="P5" s="16" t="n"/>
    </row>
    <row r="6">
      <c r="B6" s="35" t="n">
        <v>44196</v>
      </c>
      <c r="C6" s="25" t="inlineStr">
        <is>
          <t>목</t>
        </is>
      </c>
      <c r="D6" s="16" t="inlineStr">
        <is>
          <t>네이버 검색</t>
        </is>
      </c>
      <c r="E6" s="16" t="n"/>
      <c r="F6" s="16" t="n"/>
      <c r="G6" s="16" t="n"/>
      <c r="H6" s="16" t="n"/>
      <c r="I6" s="16" t="n"/>
      <c r="J6" s="16" t="n"/>
      <c r="K6" s="16">
        <f>1155/1.1</f>
        <v/>
      </c>
      <c r="L6" s="16" t="n"/>
      <c r="M6" s="16" t="n"/>
      <c r="N6" s="16" t="n"/>
      <c r="O6" s="16" t="n"/>
      <c r="P6" s="16" t="n"/>
    </row>
    <row r="7">
      <c r="B7" s="35" t="n">
        <v>44196</v>
      </c>
      <c r="C7" s="25" t="inlineStr">
        <is>
          <t>목</t>
        </is>
      </c>
      <c r="D7" s="16" t="inlineStr">
        <is>
          <t>네이버 GFA</t>
        </is>
      </c>
      <c r="E7" s="16" t="n"/>
      <c r="F7" s="16" t="n"/>
      <c r="G7" s="16" t="n"/>
      <c r="H7" s="16" t="n"/>
      <c r="I7" s="16" t="n"/>
      <c r="J7" s="16" t="n"/>
      <c r="K7" s="16">
        <f>227063/1.1</f>
        <v/>
      </c>
      <c r="L7" s="16" t="n"/>
      <c r="M7" s="16" t="n"/>
      <c r="N7" s="16" t="n"/>
      <c r="O7" s="16" t="n"/>
      <c r="P7" s="16" t="n"/>
    </row>
    <row r="8">
      <c r="B8" s="35" t="n">
        <v>44197</v>
      </c>
      <c r="C8" s="25" t="inlineStr">
        <is>
          <t>금</t>
        </is>
      </c>
      <c r="D8" s="16" t="inlineStr">
        <is>
          <t>페이스북</t>
        </is>
      </c>
      <c r="E8" s="16" t="n"/>
      <c r="F8" s="16" t="n"/>
      <c r="G8" s="16" t="n"/>
      <c r="H8" s="16" t="n"/>
      <c r="I8" s="16" t="n"/>
      <c r="J8" s="16" t="n"/>
      <c r="K8" s="23" t="n">
        <v>621910</v>
      </c>
      <c r="L8" s="16" t="n"/>
      <c r="M8" s="16" t="n"/>
      <c r="N8" s="16" t="n"/>
      <c r="O8" s="16" t="n"/>
      <c r="P8" s="16" t="n"/>
    </row>
    <row r="9">
      <c r="B9" s="35" t="n">
        <v>44197</v>
      </c>
      <c r="C9" s="25" t="inlineStr">
        <is>
          <t>금</t>
        </is>
      </c>
      <c r="D9" s="16" t="inlineStr">
        <is>
          <t>네이버 검색</t>
        </is>
      </c>
      <c r="E9" s="16" t="n"/>
      <c r="F9" s="16" t="n"/>
      <c r="G9" s="16" t="n"/>
      <c r="H9" s="16" t="n"/>
      <c r="I9" s="16" t="n"/>
      <c r="J9" s="16" t="n"/>
      <c r="K9" s="23">
        <f>1309/1.1</f>
        <v/>
      </c>
      <c r="L9" s="16" t="n"/>
      <c r="M9" s="16" t="n"/>
      <c r="N9" s="16" t="n"/>
      <c r="O9" s="16" t="n"/>
      <c r="P9" s="16" t="n"/>
    </row>
    <row r="10">
      <c r="B10" s="35" t="n">
        <v>44197</v>
      </c>
      <c r="C10" s="25" t="inlineStr">
        <is>
          <t>금</t>
        </is>
      </c>
      <c r="D10" s="16" t="inlineStr">
        <is>
          <t>네이버 GFA</t>
        </is>
      </c>
      <c r="E10" s="16" t="n"/>
      <c r="F10" s="16" t="n"/>
      <c r="G10" s="16" t="n"/>
      <c r="H10" s="16" t="n"/>
      <c r="I10" s="16" t="n"/>
      <c r="J10" s="16" t="n"/>
      <c r="K10" s="16">
        <f>222123/1.1</f>
        <v/>
      </c>
      <c r="L10" s="16" t="n"/>
      <c r="M10" s="16" t="n"/>
      <c r="N10" s="16" t="n"/>
      <c r="O10" s="16" t="n"/>
      <c r="P10" s="16" t="n"/>
    </row>
    <row r="11">
      <c r="B11" s="35" t="n">
        <v>44198</v>
      </c>
      <c r="C11" s="25" t="inlineStr">
        <is>
          <t>토</t>
        </is>
      </c>
      <c r="D11" s="16" t="inlineStr">
        <is>
          <t>페이스북</t>
        </is>
      </c>
      <c r="E11" s="16" t="n"/>
      <c r="F11" s="16" t="n"/>
      <c r="G11" s="16" t="n"/>
      <c r="H11" s="16" t="n"/>
      <c r="I11" s="16" t="n"/>
      <c r="J11" s="16" t="n"/>
      <c r="K11" s="23" t="n">
        <v>862403</v>
      </c>
      <c r="L11" s="16" t="n"/>
      <c r="M11" s="16" t="n"/>
      <c r="N11" s="16" t="n"/>
      <c r="O11" s="16" t="n"/>
      <c r="P11" s="16" t="n"/>
    </row>
    <row r="12">
      <c r="B12" s="35" t="n">
        <v>44198</v>
      </c>
      <c r="C12" s="25" t="inlineStr">
        <is>
          <t>토</t>
        </is>
      </c>
      <c r="D12" s="16" t="inlineStr">
        <is>
          <t>네이버 검색</t>
        </is>
      </c>
      <c r="E12" s="16" t="n"/>
      <c r="F12" s="16" t="n"/>
      <c r="G12" s="16" t="n"/>
      <c r="H12" s="16" t="n"/>
      <c r="I12" s="16" t="n"/>
      <c r="J12" s="16" t="n"/>
      <c r="K12" s="16">
        <f>1386/1.1</f>
        <v/>
      </c>
      <c r="L12" s="16" t="n"/>
      <c r="M12" s="16" t="n"/>
      <c r="N12" s="16" t="n"/>
      <c r="O12" s="16" t="n"/>
      <c r="P12" s="16" t="n"/>
    </row>
    <row r="13">
      <c r="B13" s="35" t="n">
        <v>44198</v>
      </c>
      <c r="C13" s="25" t="inlineStr">
        <is>
          <t>토</t>
        </is>
      </c>
      <c r="D13" s="16" t="inlineStr">
        <is>
          <t>네이버 GFA</t>
        </is>
      </c>
      <c r="E13" s="16" t="n"/>
      <c r="F13" s="16" t="n"/>
      <c r="G13" s="16" t="n"/>
      <c r="H13" s="16" t="n"/>
      <c r="I13" s="16" t="n"/>
      <c r="J13" s="16" t="n"/>
      <c r="K13" s="16">
        <f>198686/1.1</f>
        <v/>
      </c>
      <c r="L13" s="16" t="n"/>
      <c r="M13" s="16" t="n"/>
      <c r="N13" s="16" t="n"/>
      <c r="O13" s="16" t="n"/>
      <c r="P13" s="16" t="n"/>
    </row>
    <row r="14">
      <c r="B14" s="35" t="n">
        <v>44199</v>
      </c>
      <c r="C14" s="25" t="inlineStr">
        <is>
          <t>일</t>
        </is>
      </c>
      <c r="D14" s="16" t="inlineStr">
        <is>
          <t>페이스북</t>
        </is>
      </c>
      <c r="E14" s="16" t="n"/>
      <c r="F14" s="16" t="n"/>
      <c r="G14" s="16" t="n"/>
      <c r="H14" s="16" t="n"/>
      <c r="I14" s="16" t="n"/>
      <c r="J14" s="16" t="n"/>
      <c r="K14" s="23" t="n">
        <v>1115571</v>
      </c>
      <c r="L14" s="16" t="n"/>
      <c r="M14" s="16" t="n"/>
      <c r="N14" s="16" t="n"/>
      <c r="O14" s="16" t="n"/>
      <c r="P14" s="16" t="n"/>
    </row>
    <row r="15">
      <c r="B15" s="35" t="n">
        <v>44199</v>
      </c>
      <c r="C15" s="25" t="inlineStr">
        <is>
          <t>일</t>
        </is>
      </c>
      <c r="D15" s="16" t="inlineStr">
        <is>
          <t>네이버 검색</t>
        </is>
      </c>
      <c r="E15" s="16" t="n"/>
      <c r="F15" s="16" t="n"/>
      <c r="G15" s="16" t="n"/>
      <c r="H15" s="16" t="n"/>
      <c r="I15" s="16" t="n"/>
      <c r="J15" s="16" t="n"/>
      <c r="K15" s="16">
        <f>2233/1.1</f>
        <v/>
      </c>
      <c r="L15" s="16" t="n"/>
      <c r="M15" s="16" t="n"/>
      <c r="N15" s="16" t="n"/>
      <c r="O15" s="16" t="n"/>
      <c r="P15" s="16" t="n"/>
    </row>
    <row r="16">
      <c r="B16" s="35" t="n">
        <v>44199</v>
      </c>
      <c r="C16" s="25" t="inlineStr">
        <is>
          <t>일</t>
        </is>
      </c>
      <c r="D16" s="16" t="inlineStr">
        <is>
          <t>네이버 GFA</t>
        </is>
      </c>
      <c r="E16" s="16" t="n"/>
      <c r="F16" s="16" t="n"/>
      <c r="G16" s="16" t="n"/>
      <c r="H16" s="16" t="n"/>
      <c r="I16" s="16" t="n"/>
      <c r="J16" s="16" t="n"/>
      <c r="K16" s="16">
        <f>235984/1.1</f>
        <v/>
      </c>
      <c r="L16" s="16" t="n"/>
      <c r="M16" s="16" t="n"/>
      <c r="N16" s="16" t="n"/>
      <c r="O16" s="16" t="n"/>
      <c r="P16" s="16" t="n"/>
    </row>
    <row r="17">
      <c r="B17" s="34" t="n">
        <v>44200</v>
      </c>
      <c r="C17" s="25" t="inlineStr">
        <is>
          <t>월</t>
        </is>
      </c>
      <c r="D17" s="16" t="inlineStr">
        <is>
          <t>페이스북</t>
        </is>
      </c>
      <c r="E17" s="16" t="n"/>
      <c r="F17" s="16" t="n"/>
      <c r="G17" s="16" t="n"/>
      <c r="H17" s="16" t="n"/>
      <c r="I17" s="16" t="n"/>
      <c r="J17" s="16" t="n"/>
      <c r="K17" s="23" t="n">
        <v>1084337</v>
      </c>
      <c r="L17" s="16" t="n"/>
      <c r="M17" s="16" t="n"/>
      <c r="N17" s="16" t="n"/>
      <c r="O17" s="16" t="n"/>
      <c r="P17" s="16" t="n"/>
    </row>
    <row r="18">
      <c r="B18" s="34" t="n">
        <v>44200</v>
      </c>
      <c r="C18" s="25" t="inlineStr">
        <is>
          <t>월</t>
        </is>
      </c>
      <c r="D18" s="16" t="inlineStr">
        <is>
          <t>네이버 검색</t>
        </is>
      </c>
      <c r="E18" s="16" t="n"/>
      <c r="F18" s="16" t="n"/>
      <c r="G18" s="16" t="n"/>
      <c r="H18" s="16" t="n"/>
      <c r="I18" s="16" t="n"/>
      <c r="J18" s="16" t="n"/>
      <c r="K18" s="16">
        <f>2079/1.1</f>
        <v/>
      </c>
      <c r="L18" s="16" t="n"/>
      <c r="M18" s="16" t="n"/>
      <c r="N18" s="16" t="n"/>
      <c r="O18" s="16" t="n"/>
      <c r="P18" s="16" t="n"/>
    </row>
    <row r="19">
      <c r="B19" s="34" t="n">
        <v>44200</v>
      </c>
      <c r="C19" s="25" t="inlineStr">
        <is>
          <t>월</t>
        </is>
      </c>
      <c r="D19" s="16" t="inlineStr">
        <is>
          <t>네이버 GFA</t>
        </is>
      </c>
      <c r="E19" s="16" t="n"/>
      <c r="F19" s="16" t="n"/>
      <c r="G19" s="16" t="n"/>
      <c r="H19" s="16" t="n"/>
      <c r="I19" s="16" t="n"/>
      <c r="J19" s="16" t="n"/>
      <c r="K19" s="16">
        <f>465779/1.1</f>
        <v/>
      </c>
      <c r="L19" s="16" t="n"/>
      <c r="M19" s="16" t="n"/>
      <c r="N19" s="16" t="n"/>
      <c r="O19" s="16" t="n"/>
      <c r="P19" s="16" t="n"/>
    </row>
    <row r="20">
      <c r="B20" s="34" t="n">
        <v>44201</v>
      </c>
      <c r="C20" s="27" t="inlineStr">
        <is>
          <t>화</t>
        </is>
      </c>
      <c r="D20" s="16" t="inlineStr">
        <is>
          <t>페이스북</t>
        </is>
      </c>
      <c r="E20" s="16" t="n"/>
      <c r="F20" s="16" t="n"/>
      <c r="G20" s="16" t="n"/>
      <c r="H20" s="16" t="n"/>
      <c r="I20" s="16" t="n"/>
      <c r="J20" s="16" t="n"/>
      <c r="K20" s="23" t="n">
        <v>857492</v>
      </c>
      <c r="L20" s="16" t="n"/>
      <c r="M20" s="16" t="n"/>
      <c r="N20" s="16" t="n"/>
      <c r="O20" s="16" t="n"/>
      <c r="P20" s="16" t="n"/>
    </row>
    <row r="21">
      <c r="B21" s="34" t="n">
        <v>44201</v>
      </c>
      <c r="C21" s="27" t="inlineStr">
        <is>
          <t>화</t>
        </is>
      </c>
      <c r="D21" s="16" t="inlineStr">
        <is>
          <t>네이버 검색</t>
        </is>
      </c>
      <c r="E21" s="16" t="n"/>
      <c r="F21" s="16" t="n"/>
      <c r="G21" s="16" t="n"/>
      <c r="H21" s="16" t="n"/>
      <c r="I21" s="16" t="n"/>
      <c r="J21" s="16" t="n"/>
      <c r="K21" s="16">
        <f>1386/1.1</f>
        <v/>
      </c>
      <c r="L21" s="16" t="n"/>
      <c r="M21" s="16" t="n"/>
      <c r="N21" s="16" t="n"/>
      <c r="O21" s="16" t="n"/>
      <c r="P21" s="16" t="n"/>
    </row>
    <row r="22">
      <c r="B22" s="34" t="n">
        <v>44201</v>
      </c>
      <c r="C22" s="27" t="inlineStr">
        <is>
          <t>화</t>
        </is>
      </c>
      <c r="D22" s="16" t="inlineStr">
        <is>
          <t>네이버 GFA</t>
        </is>
      </c>
      <c r="E22" s="16" t="n"/>
      <c r="F22" s="16" t="n"/>
      <c r="G22" s="16" t="n"/>
      <c r="H22" s="16" t="n"/>
      <c r="I22" s="16" t="n"/>
      <c r="J22" s="16" t="n"/>
      <c r="K22" s="16">
        <f>533384/1.1</f>
        <v/>
      </c>
      <c r="L22" s="16" t="n"/>
      <c r="M22" s="16" t="n"/>
      <c r="N22" s="16" t="n"/>
      <c r="O22" s="16" t="n"/>
      <c r="P22" s="16" t="n"/>
    </row>
    <row r="23">
      <c r="B23" s="34" t="n">
        <v>44202</v>
      </c>
      <c r="C23" s="27" t="inlineStr">
        <is>
          <t>수</t>
        </is>
      </c>
      <c r="D23" s="16" t="inlineStr">
        <is>
          <t>페이스북</t>
        </is>
      </c>
      <c r="E23" s="16" t="n"/>
      <c r="F23" s="16" t="n"/>
      <c r="G23" s="16" t="n"/>
      <c r="H23" s="16" t="n"/>
      <c r="I23" s="16" t="n"/>
      <c r="J23" s="16" t="n"/>
      <c r="K23" s="23" t="n">
        <v>725091</v>
      </c>
      <c r="L23" s="16" t="n"/>
      <c r="M23" s="16" t="n"/>
      <c r="N23" s="16" t="n"/>
      <c r="O23" s="16" t="n"/>
      <c r="P23" s="16" t="n"/>
    </row>
    <row r="24">
      <c r="B24" s="34" t="n">
        <v>44202</v>
      </c>
      <c r="C24" s="27" t="inlineStr">
        <is>
          <t>수</t>
        </is>
      </c>
      <c r="D24" s="16" t="inlineStr">
        <is>
          <t>네이버 검색</t>
        </is>
      </c>
      <c r="E24" s="16" t="n"/>
      <c r="F24" s="16" t="n"/>
      <c r="G24" s="16" t="n"/>
      <c r="H24" s="16" t="n"/>
      <c r="I24" s="16" t="n"/>
      <c r="J24" s="16" t="n"/>
      <c r="K24" s="16">
        <f>1771/1.1</f>
        <v/>
      </c>
      <c r="L24" s="16" t="n"/>
      <c r="M24" s="16" t="n"/>
      <c r="N24" s="16" t="n"/>
      <c r="O24" s="16" t="n"/>
      <c r="P24" s="16" t="n"/>
    </row>
    <row r="25">
      <c r="B25" s="34" t="n">
        <v>44202</v>
      </c>
      <c r="C25" s="27" t="inlineStr">
        <is>
          <t>수</t>
        </is>
      </c>
      <c r="D25" s="16" t="inlineStr">
        <is>
          <t>네이버 GFA</t>
        </is>
      </c>
      <c r="E25" s="16" t="n"/>
      <c r="F25" s="16" t="n"/>
      <c r="G25" s="16" t="n"/>
      <c r="H25" s="16" t="n"/>
      <c r="I25" s="16" t="n"/>
      <c r="J25" s="16" t="n"/>
      <c r="K25" s="16">
        <f>853931/1.1</f>
        <v/>
      </c>
      <c r="L25" s="16" t="n"/>
      <c r="M25" s="16" t="n"/>
      <c r="N25" s="16" t="n"/>
      <c r="O25" s="16" t="n"/>
      <c r="P25" s="16" t="n"/>
    </row>
    <row r="26">
      <c r="B26" s="34" t="n">
        <v>44203</v>
      </c>
      <c r="C26" s="27" t="inlineStr">
        <is>
          <t>목</t>
        </is>
      </c>
      <c r="D26" s="16" t="inlineStr">
        <is>
          <t>페이스북</t>
        </is>
      </c>
      <c r="E26" s="16" t="n"/>
      <c r="F26" s="16" t="n"/>
      <c r="G26" s="16" t="n"/>
      <c r="H26" s="16" t="n"/>
      <c r="I26" s="16" t="n"/>
      <c r="J26" s="16" t="n"/>
      <c r="K26" s="16" t="n">
        <v>1073186</v>
      </c>
      <c r="L26" s="16" t="n"/>
      <c r="M26" s="16" t="n"/>
      <c r="N26" s="16" t="n"/>
      <c r="O26" s="16" t="n"/>
      <c r="P26" s="16" t="n"/>
    </row>
    <row r="27">
      <c r="B27" s="34" t="n">
        <v>44203</v>
      </c>
      <c r="C27" s="27" t="inlineStr">
        <is>
          <t>목</t>
        </is>
      </c>
      <c r="D27" s="16" t="inlineStr">
        <is>
          <t>네이버 검색</t>
        </is>
      </c>
      <c r="E27" s="16" t="n"/>
      <c r="F27" s="16" t="n"/>
      <c r="G27" s="16" t="n"/>
      <c r="H27" s="16" t="n"/>
      <c r="I27" s="16" t="n"/>
      <c r="J27" s="16" t="n"/>
      <c r="K27" s="16">
        <f>2156/1.1</f>
        <v/>
      </c>
      <c r="L27" s="16" t="n"/>
      <c r="M27" s="16" t="n"/>
      <c r="N27" s="16" t="n"/>
      <c r="O27" s="16" t="n"/>
      <c r="P27" s="16" t="n"/>
    </row>
    <row r="28">
      <c r="B28" s="34" t="n">
        <v>44203</v>
      </c>
      <c r="C28" s="27" t="inlineStr">
        <is>
          <t>목</t>
        </is>
      </c>
      <c r="D28" s="16" t="inlineStr">
        <is>
          <t>네이버 GFA</t>
        </is>
      </c>
      <c r="E28" s="16" t="n"/>
      <c r="F28" s="16" t="n"/>
      <c r="G28" s="16" t="n"/>
      <c r="H28" s="16" t="n"/>
      <c r="I28" s="16" t="n"/>
      <c r="J28" s="16" t="n"/>
      <c r="K28" s="16">
        <f>830590/1.1</f>
        <v/>
      </c>
      <c r="L28" s="16" t="n"/>
      <c r="M28" s="16" t="n"/>
      <c r="N28" s="16" t="n"/>
      <c r="O28" s="16" t="n"/>
      <c r="P28" s="16" t="n"/>
    </row>
    <row r="29">
      <c r="B29" s="34" t="n">
        <v>44204</v>
      </c>
      <c r="C29" s="27" t="inlineStr">
        <is>
          <t>금</t>
        </is>
      </c>
      <c r="D29" s="16" t="inlineStr">
        <is>
          <t>페이스북</t>
        </is>
      </c>
      <c r="E29" s="16" t="n"/>
      <c r="F29" s="16" t="n"/>
      <c r="G29" s="16" t="n"/>
      <c r="H29" s="16" t="n"/>
      <c r="I29" s="16" t="n"/>
      <c r="J29" s="16" t="n"/>
      <c r="K29" s="23" t="n">
        <v>851832</v>
      </c>
      <c r="L29" s="16" t="n"/>
      <c r="M29" s="16" t="n"/>
      <c r="N29" s="16" t="n"/>
      <c r="O29" s="16" t="n"/>
      <c r="P29" s="16" t="n"/>
    </row>
    <row r="30">
      <c r="B30" s="34" t="n">
        <v>44204</v>
      </c>
      <c r="C30" s="27" t="inlineStr">
        <is>
          <t>금</t>
        </is>
      </c>
      <c r="D30" s="16" t="inlineStr">
        <is>
          <t>네이버 검색</t>
        </is>
      </c>
      <c r="E30" s="16" t="n"/>
      <c r="F30" s="16" t="n"/>
      <c r="G30" s="16" t="n"/>
      <c r="H30" s="16" t="n"/>
      <c r="I30" s="16" t="n"/>
      <c r="J30" s="16" t="n"/>
      <c r="K30" s="16">
        <f>1309/1.1</f>
        <v/>
      </c>
      <c r="L30" s="16" t="n"/>
      <c r="M30" s="16" t="n"/>
      <c r="N30" s="16" t="n"/>
      <c r="O30" s="16" t="n"/>
      <c r="P30" s="16" t="n"/>
    </row>
    <row r="31">
      <c r="B31" s="34" t="n">
        <v>44204</v>
      </c>
      <c r="C31" s="27" t="inlineStr">
        <is>
          <t>금</t>
        </is>
      </c>
      <c r="D31" s="16" t="inlineStr">
        <is>
          <t>네이버 GFA</t>
        </is>
      </c>
      <c r="E31" s="16" t="n"/>
      <c r="F31" s="16" t="n"/>
      <c r="G31" s="16" t="n"/>
      <c r="H31" s="16" t="n"/>
      <c r="I31" s="16" t="n"/>
      <c r="J31" s="16" t="n"/>
      <c r="K31" s="16">
        <f>340194/1.1</f>
        <v/>
      </c>
      <c r="L31" s="16" t="n"/>
      <c r="M31" s="16" t="n"/>
      <c r="N31" s="16" t="n"/>
      <c r="O31" s="16" t="n"/>
      <c r="P31" s="16" t="n"/>
    </row>
    <row r="32">
      <c r="B32" s="34" t="n">
        <v>44205</v>
      </c>
      <c r="C32" s="27" t="inlineStr">
        <is>
          <t>토</t>
        </is>
      </c>
      <c r="D32" s="16" t="inlineStr">
        <is>
          <t>페이스북</t>
        </is>
      </c>
      <c r="E32" s="16" t="n"/>
      <c r="F32" s="16" t="n"/>
      <c r="G32" s="16" t="n"/>
      <c r="H32" s="16" t="n"/>
      <c r="I32" s="16" t="n"/>
      <c r="J32" s="16" t="n"/>
      <c r="K32" s="23" t="n">
        <v>928639</v>
      </c>
      <c r="L32" s="16" t="n"/>
      <c r="M32" s="16" t="n"/>
      <c r="N32" s="16" t="n"/>
      <c r="O32" s="16" t="n"/>
      <c r="P32" s="16" t="n"/>
    </row>
    <row r="33">
      <c r="B33" s="34" t="n">
        <v>44205</v>
      </c>
      <c r="C33" s="27" t="inlineStr">
        <is>
          <t>토</t>
        </is>
      </c>
      <c r="D33" s="16" t="inlineStr">
        <is>
          <t>네이버 검색</t>
        </is>
      </c>
      <c r="E33" s="16" t="n"/>
      <c r="F33" s="16" t="n"/>
      <c r="G33" s="16" t="n"/>
      <c r="H33" s="16" t="n"/>
      <c r="I33" s="16" t="n"/>
      <c r="J33" s="16" t="n"/>
      <c r="K33" s="16">
        <f>1694/1.1</f>
        <v/>
      </c>
      <c r="L33" s="16" t="n"/>
      <c r="M33" s="16" t="n"/>
      <c r="N33" s="16" t="n"/>
      <c r="O33" s="16" t="n"/>
      <c r="P33" s="16" t="n"/>
    </row>
    <row r="34">
      <c r="B34" s="34" t="n">
        <v>44205</v>
      </c>
      <c r="C34" s="27" t="inlineStr">
        <is>
          <t>토</t>
        </is>
      </c>
      <c r="D34" s="16" t="inlineStr">
        <is>
          <t>네이버 GFA</t>
        </is>
      </c>
      <c r="E34" s="16" t="n"/>
      <c r="F34" s="16" t="n"/>
      <c r="G34" s="16" t="n"/>
      <c r="H34" s="16" t="n"/>
      <c r="I34" s="16" t="n"/>
      <c r="J34" s="16" t="n"/>
      <c r="K34" s="16" t="n">
        <v>0</v>
      </c>
      <c r="L34" s="16" t="n"/>
      <c r="M34" s="16" t="n"/>
      <c r="N34" s="16" t="n"/>
      <c r="O34" s="16" t="n"/>
      <c r="P34" s="16" t="n"/>
    </row>
    <row r="35">
      <c r="B35" s="34" t="n">
        <v>44206</v>
      </c>
      <c r="C35" s="27" t="inlineStr">
        <is>
          <t>일</t>
        </is>
      </c>
      <c r="D35" s="16" t="inlineStr">
        <is>
          <t>페이스북</t>
        </is>
      </c>
      <c r="E35" s="16" t="n"/>
      <c r="F35" s="16" t="n"/>
      <c r="G35" s="16" t="n"/>
      <c r="H35" s="16" t="n"/>
      <c r="I35" s="16" t="n"/>
      <c r="J35" s="16" t="n"/>
      <c r="K35" s="23" t="n">
        <v>1190341</v>
      </c>
      <c r="L35" s="16" t="n"/>
      <c r="M35" s="16" t="n"/>
      <c r="N35" s="16" t="n"/>
      <c r="O35" s="16" t="n"/>
      <c r="P35" s="16" t="n"/>
    </row>
    <row r="36">
      <c r="B36" s="34" t="n">
        <v>44206</v>
      </c>
      <c r="C36" s="27" t="inlineStr">
        <is>
          <t>일</t>
        </is>
      </c>
      <c r="D36" s="16" t="inlineStr">
        <is>
          <t>네이버 검색</t>
        </is>
      </c>
      <c r="E36" s="16" t="n"/>
      <c r="F36" s="16" t="n"/>
      <c r="G36" s="16" t="n"/>
      <c r="H36" s="16" t="n"/>
      <c r="I36" s="16" t="n"/>
      <c r="J36" s="16" t="n"/>
      <c r="K36" s="16">
        <f>1309/1.1</f>
        <v/>
      </c>
      <c r="L36" s="16" t="n"/>
      <c r="M36" s="16" t="n"/>
      <c r="N36" s="16" t="n"/>
      <c r="O36" s="16" t="n"/>
      <c r="P36" s="16" t="n"/>
    </row>
    <row r="37">
      <c r="B37" s="34" t="n">
        <v>44206</v>
      </c>
      <c r="C37" s="27" t="inlineStr">
        <is>
          <t>일</t>
        </is>
      </c>
      <c r="D37" s="16" t="inlineStr">
        <is>
          <t>네이버 GFA</t>
        </is>
      </c>
      <c r="E37" s="16" t="n"/>
      <c r="F37" s="16" t="n"/>
      <c r="G37" s="16" t="n"/>
      <c r="H37" s="16" t="n"/>
      <c r="I37" s="16" t="n"/>
      <c r="J37" s="16" t="n"/>
      <c r="K37" s="16" t="n">
        <v>0</v>
      </c>
      <c r="L37" s="16" t="n"/>
      <c r="M37" s="16" t="n"/>
      <c r="N37" s="16" t="n"/>
      <c r="O37" s="16" t="n"/>
      <c r="P37" s="16" t="n"/>
    </row>
    <row r="38">
      <c r="B38" s="34" t="n">
        <v>44207</v>
      </c>
      <c r="C38" s="27" t="inlineStr">
        <is>
          <t>월</t>
        </is>
      </c>
      <c r="D38" s="16" t="inlineStr">
        <is>
          <t>페이스북</t>
        </is>
      </c>
      <c r="E38" s="16" t="n"/>
      <c r="F38" s="16" t="n"/>
      <c r="G38" s="16" t="n"/>
      <c r="H38" s="16" t="n"/>
      <c r="I38" s="16" t="n"/>
      <c r="J38" s="16" t="n"/>
      <c r="K38" s="23" t="n">
        <v>783186</v>
      </c>
      <c r="L38" s="16" t="n"/>
      <c r="M38" s="16" t="n"/>
      <c r="N38" s="16" t="n"/>
      <c r="O38" s="16" t="n"/>
      <c r="P38" s="16" t="n"/>
    </row>
    <row r="39">
      <c r="B39" s="34" t="n">
        <v>44207</v>
      </c>
      <c r="C39" s="27" t="inlineStr">
        <is>
          <t>월</t>
        </is>
      </c>
      <c r="D39" s="16" t="inlineStr">
        <is>
          <t>네이버 검색</t>
        </is>
      </c>
      <c r="E39" s="16" t="n"/>
      <c r="F39" s="16" t="n"/>
      <c r="G39" s="16" t="n"/>
      <c r="H39" s="16" t="n"/>
      <c r="I39" s="16" t="n"/>
      <c r="J39" s="16" t="n"/>
      <c r="K39" s="16">
        <f>2310/1.1</f>
        <v/>
      </c>
      <c r="L39" s="16" t="n"/>
      <c r="M39" s="16" t="n"/>
      <c r="N39" s="16" t="n"/>
      <c r="O39" s="16" t="n"/>
      <c r="P39" s="16" t="n"/>
    </row>
    <row r="40">
      <c r="B40" s="34" t="n">
        <v>44207</v>
      </c>
      <c r="C40" s="27" t="inlineStr">
        <is>
          <t>월</t>
        </is>
      </c>
      <c r="D40" s="16" t="inlineStr">
        <is>
          <t>네이버 GFA</t>
        </is>
      </c>
      <c r="E40" s="16" t="n"/>
      <c r="F40" s="16" t="n"/>
      <c r="G40" s="16" t="n"/>
      <c r="H40" s="16" t="n"/>
      <c r="I40" s="16" t="n"/>
      <c r="J40" s="16" t="n"/>
      <c r="K40" s="16" t="n">
        <v>0</v>
      </c>
      <c r="L40" s="16" t="n"/>
      <c r="M40" s="16" t="n"/>
      <c r="N40" s="16" t="n"/>
      <c r="O40" s="16" t="n"/>
      <c r="P40" s="16" t="n"/>
    </row>
    <row r="41">
      <c r="B41" s="34" t="n">
        <v>44207</v>
      </c>
      <c r="C41" s="27" t="inlineStr">
        <is>
          <t>월</t>
        </is>
      </c>
      <c r="D41" s="16" t="inlineStr">
        <is>
          <t>유튜브</t>
        </is>
      </c>
      <c r="E41" s="16" t="n"/>
      <c r="F41" s="16" t="n"/>
      <c r="G41" s="16" t="n"/>
      <c r="H41" s="16" t="n"/>
      <c r="I41" s="16" t="n"/>
      <c r="J41" s="16" t="n"/>
      <c r="K41" s="23" t="n">
        <v>155050</v>
      </c>
      <c r="L41" s="16" t="n"/>
      <c r="M41" s="16" t="n"/>
      <c r="N41" s="16" t="n"/>
      <c r="O41" s="16" t="n"/>
      <c r="P41" s="16" t="n"/>
    </row>
    <row r="42">
      <c r="B42" s="34" t="n">
        <v>44208</v>
      </c>
      <c r="C42" s="27" t="inlineStr">
        <is>
          <t>화</t>
        </is>
      </c>
      <c r="D42" s="16" t="inlineStr">
        <is>
          <t>페이스북</t>
        </is>
      </c>
      <c r="E42" s="16" t="n"/>
      <c r="F42" s="16" t="n"/>
      <c r="G42" s="16" t="n"/>
      <c r="H42" s="16" t="n"/>
      <c r="I42" s="16" t="n"/>
      <c r="J42" s="16" t="n"/>
      <c r="K42" s="23" t="n">
        <v>662365</v>
      </c>
      <c r="L42" s="16" t="n"/>
      <c r="M42" s="16" t="n"/>
      <c r="N42" s="16" t="n"/>
      <c r="O42" s="16" t="n"/>
      <c r="P42" s="16" t="n"/>
    </row>
    <row r="43">
      <c r="B43" s="34" t="n">
        <v>44208</v>
      </c>
      <c r="C43" s="27" t="inlineStr">
        <is>
          <t>화</t>
        </is>
      </c>
      <c r="D43" s="16" t="inlineStr">
        <is>
          <t>네이버 검색</t>
        </is>
      </c>
      <c r="E43" s="16" t="n"/>
      <c r="F43" s="16" t="n"/>
      <c r="G43" s="16" t="n"/>
      <c r="H43" s="16" t="n"/>
      <c r="I43" s="16" t="n"/>
      <c r="J43" s="16" t="n"/>
      <c r="K43" s="23">
        <f>29645/1.1</f>
        <v/>
      </c>
      <c r="L43" s="16" t="n"/>
      <c r="M43" s="16" t="n"/>
      <c r="N43" s="16" t="n"/>
      <c r="O43" s="16" t="n"/>
      <c r="P43" s="16" t="n"/>
    </row>
    <row r="44">
      <c r="B44" s="34" t="n">
        <v>44208</v>
      </c>
      <c r="C44" s="27" t="inlineStr">
        <is>
          <t>화</t>
        </is>
      </c>
      <c r="D44" s="16" t="inlineStr">
        <is>
          <t>네이버 GFA</t>
        </is>
      </c>
      <c r="E44" s="16" t="n"/>
      <c r="F44" s="16" t="n"/>
      <c r="G44" s="16" t="n"/>
      <c r="H44" s="16" t="n"/>
      <c r="I44" s="16" t="n"/>
      <c r="J44" s="16" t="n"/>
      <c r="K44" s="16" t="n">
        <v>0</v>
      </c>
      <c r="L44" s="16" t="n"/>
      <c r="M44" s="16" t="n"/>
      <c r="N44" s="16" t="n"/>
      <c r="O44" s="16" t="n"/>
      <c r="P44" s="16" t="n"/>
    </row>
    <row r="45">
      <c r="B45" s="34" t="n">
        <v>44208</v>
      </c>
      <c r="C45" s="27" t="inlineStr">
        <is>
          <t>화</t>
        </is>
      </c>
      <c r="D45" s="16" t="inlineStr">
        <is>
          <t>유튜브</t>
        </is>
      </c>
      <c r="E45" s="16" t="n"/>
      <c r="F45" s="16" t="n"/>
      <c r="G45" s="16" t="n"/>
      <c r="H45" s="16" t="n"/>
      <c r="I45" s="16" t="n"/>
      <c r="J45" s="16" t="n"/>
      <c r="K45" s="23" t="n">
        <v>3126235</v>
      </c>
      <c r="L45" s="16" t="n"/>
      <c r="M45" s="16" t="n"/>
      <c r="N45" s="16" t="n"/>
      <c r="O45" s="16" t="n"/>
      <c r="P45" s="16" t="n"/>
    </row>
    <row r="46">
      <c r="B46" s="34" t="n">
        <v>44209</v>
      </c>
      <c r="C46" s="27" t="inlineStr">
        <is>
          <t>수</t>
        </is>
      </c>
      <c r="D46" s="16" t="inlineStr">
        <is>
          <t>페이스북</t>
        </is>
      </c>
      <c r="E46" s="16" t="n"/>
      <c r="F46" s="16" t="n"/>
      <c r="G46" s="16" t="n"/>
      <c r="H46" s="16" t="n"/>
      <c r="I46" s="16" t="n"/>
      <c r="J46" s="16" t="n"/>
      <c r="K46" s="23" t="n">
        <v>716178</v>
      </c>
      <c r="L46" s="16" t="n"/>
      <c r="M46" s="16" t="n"/>
      <c r="N46" s="16" t="n"/>
      <c r="O46" s="16" t="n"/>
      <c r="P46" s="16" t="n"/>
    </row>
    <row r="47">
      <c r="B47" s="34" t="n">
        <v>44209</v>
      </c>
      <c r="C47" s="27" t="inlineStr">
        <is>
          <t>수</t>
        </is>
      </c>
      <c r="D47" s="16" t="inlineStr">
        <is>
          <t>네이버 검색</t>
        </is>
      </c>
      <c r="E47" s="16" t="n"/>
      <c r="F47" s="16" t="n"/>
      <c r="G47" s="16" t="n"/>
      <c r="H47" s="16" t="n"/>
      <c r="I47" s="16" t="n"/>
      <c r="J47" s="16" t="n"/>
      <c r="K47" s="23">
        <f>6314/1.1</f>
        <v/>
      </c>
      <c r="L47" s="16" t="n"/>
      <c r="M47" s="16" t="n"/>
      <c r="N47" s="16" t="n"/>
      <c r="O47" s="16" t="n"/>
      <c r="P47" s="16" t="n"/>
    </row>
    <row r="48">
      <c r="B48" s="34" t="n">
        <v>44209</v>
      </c>
      <c r="C48" s="27" t="inlineStr">
        <is>
          <t>수</t>
        </is>
      </c>
      <c r="D48" s="16" t="inlineStr">
        <is>
          <t>네이버 GFA</t>
        </is>
      </c>
      <c r="E48" s="16" t="n"/>
      <c r="F48" s="16" t="n"/>
      <c r="G48" s="16" t="n"/>
      <c r="H48" s="16" t="n"/>
      <c r="I48" s="16" t="n"/>
      <c r="J48" s="16" t="n"/>
      <c r="K48" s="23" t="n">
        <v>0</v>
      </c>
      <c r="L48" s="16" t="n"/>
      <c r="M48" s="16" t="n"/>
      <c r="N48" s="16" t="n"/>
      <c r="O48" s="16" t="n"/>
      <c r="P48" s="16" t="n"/>
    </row>
    <row r="49">
      <c r="B49" s="34" t="n">
        <v>44209</v>
      </c>
      <c r="C49" s="27" t="inlineStr">
        <is>
          <t>수</t>
        </is>
      </c>
      <c r="D49" s="16" t="inlineStr">
        <is>
          <t>유튜브</t>
        </is>
      </c>
      <c r="E49" s="16" t="n"/>
      <c r="F49" s="16" t="n"/>
      <c r="G49" s="16" t="n"/>
      <c r="H49" s="16" t="n"/>
      <c r="I49" s="16" t="n"/>
      <c r="J49" s="16" t="n"/>
      <c r="K49" s="23" t="n">
        <v>112009</v>
      </c>
      <c r="L49" s="16" t="n"/>
      <c r="M49" s="16" t="n"/>
      <c r="N49" s="16" t="n"/>
      <c r="O49" s="16" t="n"/>
      <c r="P49" s="16" t="n"/>
    </row>
    <row r="50">
      <c r="B50" s="34" t="n">
        <v>44210</v>
      </c>
      <c r="C50" s="27" t="inlineStr">
        <is>
          <t>목</t>
        </is>
      </c>
      <c r="D50" s="16" t="inlineStr">
        <is>
          <t>페이스북</t>
        </is>
      </c>
      <c r="E50" s="16" t="n"/>
      <c r="F50" s="16" t="n"/>
      <c r="G50" s="16" t="n"/>
      <c r="H50" s="16" t="n"/>
      <c r="I50" s="16" t="n"/>
      <c r="J50" s="16" t="n"/>
      <c r="K50" s="23" t="n">
        <v>848875</v>
      </c>
      <c r="L50" s="16" t="n"/>
      <c r="M50" s="16" t="n"/>
      <c r="N50" s="16" t="n"/>
      <c r="O50" s="16" t="n"/>
      <c r="P50" s="16" t="n"/>
    </row>
    <row r="51">
      <c r="B51" s="34" t="n">
        <v>44210</v>
      </c>
      <c r="C51" s="27" t="inlineStr">
        <is>
          <t>목</t>
        </is>
      </c>
      <c r="D51" s="16" t="inlineStr">
        <is>
          <t>네이버 검색</t>
        </is>
      </c>
      <c r="E51" s="16" t="n"/>
      <c r="F51" s="16" t="n"/>
      <c r="G51" s="16" t="n"/>
      <c r="H51" s="16" t="n"/>
      <c r="I51" s="16" t="n"/>
      <c r="J51" s="16" t="n"/>
      <c r="K51" s="23">
        <f>6699/1.1</f>
        <v/>
      </c>
      <c r="L51" s="16" t="n"/>
      <c r="M51" s="16" t="n"/>
      <c r="N51" s="16" t="n"/>
      <c r="O51" s="16" t="n"/>
      <c r="P51" s="16" t="n"/>
    </row>
    <row r="52">
      <c r="B52" s="34" t="n">
        <v>44210</v>
      </c>
      <c r="C52" s="27" t="inlineStr">
        <is>
          <t>목</t>
        </is>
      </c>
      <c r="D52" s="16" t="inlineStr">
        <is>
          <t>네이버 GFA</t>
        </is>
      </c>
      <c r="E52" s="16" t="n"/>
      <c r="F52" s="16" t="n"/>
      <c r="G52" s="16" t="n"/>
      <c r="H52" s="16" t="n"/>
      <c r="I52" s="16" t="n"/>
      <c r="J52" s="16" t="n"/>
      <c r="K52" s="23" t="n">
        <v>0</v>
      </c>
      <c r="L52" s="16" t="n"/>
      <c r="M52" s="16" t="n"/>
      <c r="N52" s="16" t="n"/>
      <c r="O52" s="16" t="n"/>
      <c r="P52" s="16" t="n"/>
    </row>
    <row r="53">
      <c r="B53" s="34" t="n">
        <v>44210</v>
      </c>
      <c r="C53" s="27" t="inlineStr">
        <is>
          <t>목</t>
        </is>
      </c>
      <c r="D53" s="16" t="inlineStr">
        <is>
          <t>유튜브</t>
        </is>
      </c>
      <c r="E53" s="16" t="n"/>
      <c r="F53" s="16" t="n"/>
      <c r="G53" s="16" t="n"/>
      <c r="H53" s="16" t="n"/>
      <c r="I53" s="16" t="n"/>
      <c r="J53" s="16" t="n"/>
      <c r="K53" s="23" t="n">
        <v>719161</v>
      </c>
      <c r="L53" s="16" t="n"/>
      <c r="M53" s="16" t="n"/>
      <c r="N53" s="16" t="n"/>
      <c r="O53" s="16" t="n"/>
      <c r="P53" s="16" t="n"/>
    </row>
    <row r="54">
      <c r="B54" s="34" t="n">
        <v>44211</v>
      </c>
      <c r="C54" s="27" t="inlineStr">
        <is>
          <t>금</t>
        </is>
      </c>
      <c r="D54" s="16" t="inlineStr">
        <is>
          <t>페이스북</t>
        </is>
      </c>
      <c r="E54" s="16" t="n"/>
      <c r="F54" s="16" t="n"/>
      <c r="G54" s="16" t="n"/>
      <c r="H54" s="16" t="n"/>
      <c r="I54" s="16" t="n"/>
      <c r="J54" s="16" t="n"/>
      <c r="K54" s="23" t="n">
        <v>834047</v>
      </c>
      <c r="L54" s="16" t="n"/>
      <c r="M54" s="16" t="n"/>
      <c r="N54" s="16" t="n"/>
      <c r="O54" s="16" t="n"/>
      <c r="P54" s="16" t="n"/>
    </row>
    <row r="55">
      <c r="B55" s="34" t="n">
        <v>44211</v>
      </c>
      <c r="C55" s="27" t="inlineStr">
        <is>
          <t>금</t>
        </is>
      </c>
      <c r="D55" s="16" t="inlineStr">
        <is>
          <t>네이버 검색</t>
        </is>
      </c>
      <c r="E55" s="16" t="n"/>
      <c r="F55" s="16" t="n"/>
      <c r="G55" s="16" t="n"/>
      <c r="H55" s="16" t="n"/>
      <c r="I55" s="16" t="n"/>
      <c r="J55" s="16" t="n"/>
      <c r="K55" s="16">
        <f>19261/1.1</f>
        <v/>
      </c>
      <c r="L55" s="16" t="n"/>
      <c r="M55" s="16" t="n"/>
      <c r="N55" s="16" t="n"/>
      <c r="O55" s="16" t="n"/>
      <c r="P55" s="16" t="n"/>
    </row>
    <row r="56">
      <c r="B56" s="34" t="n">
        <v>44211</v>
      </c>
      <c r="C56" s="27" t="inlineStr">
        <is>
          <t>금</t>
        </is>
      </c>
      <c r="D56" s="16" t="inlineStr">
        <is>
          <t>네이버 GFA</t>
        </is>
      </c>
      <c r="E56" s="16" t="n"/>
      <c r="F56" s="16" t="n"/>
      <c r="G56" s="16" t="n"/>
      <c r="H56" s="16" t="n"/>
      <c r="I56" s="16" t="n"/>
      <c r="J56" s="16" t="n"/>
      <c r="K56" s="16" t="n">
        <v>0</v>
      </c>
      <c r="L56" s="16" t="n"/>
      <c r="M56" s="16" t="n"/>
      <c r="N56" s="16" t="n"/>
      <c r="O56" s="16" t="n"/>
      <c r="P56" s="16" t="n"/>
    </row>
    <row r="57">
      <c r="B57" s="34" t="n">
        <v>44211</v>
      </c>
      <c r="C57" s="27" t="inlineStr">
        <is>
          <t>금</t>
        </is>
      </c>
      <c r="D57" s="16" t="inlineStr">
        <is>
          <t>유튜브</t>
        </is>
      </c>
      <c r="E57" s="16" t="n"/>
      <c r="F57" s="16" t="n"/>
      <c r="G57" s="16" t="n"/>
      <c r="H57" s="16" t="n"/>
      <c r="I57" s="16" t="n"/>
      <c r="J57" s="16" t="n"/>
      <c r="K57" s="23" t="n">
        <v>3244447</v>
      </c>
      <c r="L57" s="16" t="n"/>
      <c r="M57" s="16" t="n"/>
      <c r="N57" s="16" t="n"/>
      <c r="O57" s="16" t="n"/>
      <c r="P57" s="16" t="n"/>
    </row>
    <row r="58">
      <c r="B58" s="34" t="n">
        <v>44212</v>
      </c>
      <c r="C58" s="27" t="inlineStr">
        <is>
          <t>토</t>
        </is>
      </c>
      <c r="D58" s="16" t="inlineStr">
        <is>
          <t>페이스북</t>
        </is>
      </c>
      <c r="E58" s="16" t="n"/>
      <c r="F58" s="16" t="n"/>
      <c r="G58" s="16" t="n"/>
      <c r="H58" s="16" t="n"/>
      <c r="I58" s="16" t="n"/>
      <c r="J58" s="16" t="n"/>
      <c r="K58" s="23" t="n">
        <v>800693</v>
      </c>
      <c r="L58" s="16" t="n"/>
      <c r="M58" s="16" t="n"/>
      <c r="N58" s="16" t="n"/>
      <c r="O58" s="16" t="n"/>
      <c r="P58" s="16" t="n"/>
    </row>
    <row r="59">
      <c r="B59" s="34" t="n">
        <v>44212</v>
      </c>
      <c r="C59" s="27" t="inlineStr">
        <is>
          <t>토</t>
        </is>
      </c>
      <c r="D59" s="16" t="inlineStr">
        <is>
          <t>네이버 검색</t>
        </is>
      </c>
      <c r="E59" s="16" t="n"/>
      <c r="F59" s="16" t="n"/>
      <c r="G59" s="16" t="n"/>
      <c r="H59" s="16" t="n"/>
      <c r="I59" s="16" t="n"/>
      <c r="J59" s="16" t="n"/>
      <c r="K59" s="16">
        <f>4235/1.1</f>
        <v/>
      </c>
      <c r="L59" s="16" t="n"/>
      <c r="M59" s="16" t="n"/>
      <c r="N59" s="16" t="n"/>
      <c r="O59" s="16" t="n"/>
      <c r="P59" s="16" t="n"/>
    </row>
    <row r="60">
      <c r="B60" s="34" t="n">
        <v>44212</v>
      </c>
      <c r="C60" s="27" t="inlineStr">
        <is>
          <t>토</t>
        </is>
      </c>
      <c r="D60" s="16" t="inlineStr">
        <is>
          <t>네이버 GFA</t>
        </is>
      </c>
      <c r="E60" s="16" t="n"/>
      <c r="F60" s="16" t="n"/>
      <c r="G60" s="16" t="n"/>
      <c r="H60" s="16" t="n"/>
      <c r="I60" s="16" t="n"/>
      <c r="J60" s="16" t="n"/>
      <c r="K60" s="16" t="n">
        <v>0</v>
      </c>
      <c r="L60" s="16" t="n"/>
      <c r="M60" s="16" t="n"/>
      <c r="N60" s="16" t="n"/>
      <c r="O60" s="16" t="n"/>
      <c r="P60" s="16" t="n"/>
    </row>
    <row r="61">
      <c r="B61" s="34" t="n">
        <v>44212</v>
      </c>
      <c r="C61" s="27" t="inlineStr">
        <is>
          <t>토</t>
        </is>
      </c>
      <c r="D61" s="16" t="inlineStr">
        <is>
          <t>유튜브</t>
        </is>
      </c>
      <c r="E61" s="16" t="n"/>
      <c r="F61" s="16" t="n"/>
      <c r="G61" s="16" t="n"/>
      <c r="H61" s="16" t="n"/>
      <c r="I61" s="16" t="n"/>
      <c r="J61" s="16" t="n"/>
      <c r="K61" s="23" t="n">
        <v>114461</v>
      </c>
      <c r="L61" s="16" t="n"/>
      <c r="M61" s="16" t="n"/>
      <c r="N61" s="16" t="n"/>
      <c r="O61" s="16" t="n"/>
      <c r="P61" s="16" t="n"/>
    </row>
    <row r="62">
      <c r="B62" s="34" t="n">
        <v>44213</v>
      </c>
      <c r="C62" s="27" t="inlineStr">
        <is>
          <t>일</t>
        </is>
      </c>
      <c r="D62" s="16" t="inlineStr">
        <is>
          <t>페이스북</t>
        </is>
      </c>
      <c r="E62" s="16" t="n"/>
      <c r="F62" s="16" t="n"/>
      <c r="G62" s="16" t="n"/>
      <c r="H62" s="16" t="n"/>
      <c r="I62" s="16" t="n"/>
      <c r="J62" s="16" t="n"/>
      <c r="K62" s="23" t="n">
        <v>921553</v>
      </c>
      <c r="L62" s="16" t="n"/>
      <c r="M62" s="16" t="n"/>
      <c r="N62" s="16" t="n"/>
      <c r="O62" s="16" t="n"/>
      <c r="P62" s="16" t="n"/>
    </row>
    <row r="63">
      <c r="B63" s="34" t="n">
        <v>44213</v>
      </c>
      <c r="C63" s="27" t="inlineStr">
        <is>
          <t>일</t>
        </is>
      </c>
      <c r="D63" s="16" t="inlineStr">
        <is>
          <t>네이버 검색</t>
        </is>
      </c>
      <c r="E63" s="16" t="n"/>
      <c r="F63" s="16" t="n"/>
      <c r="G63" s="16" t="n"/>
      <c r="H63" s="16" t="n"/>
      <c r="I63" s="16" t="n"/>
      <c r="J63" s="16" t="n"/>
      <c r="K63" s="16">
        <f>3773/1.1</f>
        <v/>
      </c>
      <c r="L63" s="16" t="n"/>
      <c r="M63" s="16" t="n"/>
      <c r="N63" s="16" t="n"/>
      <c r="O63" s="16" t="n"/>
      <c r="P63" s="16" t="n"/>
    </row>
    <row r="64">
      <c r="B64" s="34" t="n">
        <v>44213</v>
      </c>
      <c r="C64" s="27" t="inlineStr">
        <is>
          <t>일</t>
        </is>
      </c>
      <c r="D64" s="16" t="inlineStr">
        <is>
          <t>네이버 GFA</t>
        </is>
      </c>
      <c r="E64" s="16" t="n"/>
      <c r="F64" s="16" t="n"/>
      <c r="G64" s="16" t="n"/>
      <c r="H64" s="16" t="n"/>
      <c r="I64" s="16" t="n"/>
      <c r="J64" s="16" t="n"/>
      <c r="K64" s="16" t="n">
        <v>0</v>
      </c>
      <c r="L64" s="16" t="n"/>
      <c r="M64" s="16" t="n"/>
      <c r="N64" s="16" t="n"/>
      <c r="O64" s="16" t="n"/>
      <c r="P64" s="16" t="n"/>
    </row>
    <row r="65">
      <c r="B65" s="34" t="n">
        <v>44213</v>
      </c>
      <c r="C65" s="27" t="inlineStr">
        <is>
          <t>일</t>
        </is>
      </c>
      <c r="D65" s="16" t="inlineStr">
        <is>
          <t>유튜브</t>
        </is>
      </c>
      <c r="E65" s="16" t="n"/>
      <c r="F65" s="16" t="n"/>
      <c r="G65" s="16" t="n"/>
      <c r="H65" s="16" t="n"/>
      <c r="I65" s="16" t="n"/>
      <c r="J65" s="16" t="n"/>
      <c r="K65" s="16" t="n">
        <v>0</v>
      </c>
      <c r="L65" s="16" t="n"/>
      <c r="M65" s="16" t="n"/>
      <c r="N65" s="16" t="n"/>
      <c r="O65" s="16" t="n"/>
      <c r="P65" s="16" t="n"/>
    </row>
    <row r="66">
      <c r="B66" s="34" t="n">
        <v>44214</v>
      </c>
      <c r="C66" s="27" t="inlineStr">
        <is>
          <t>월</t>
        </is>
      </c>
      <c r="D66" s="16" t="inlineStr">
        <is>
          <t>페이스북</t>
        </is>
      </c>
      <c r="E66" s="16" t="n"/>
      <c r="F66" s="16" t="n"/>
      <c r="G66" s="16" t="n"/>
      <c r="H66" s="16" t="n"/>
      <c r="I66" s="16" t="n"/>
      <c r="J66" s="16" t="n"/>
      <c r="K66" s="23" t="n">
        <v>514666</v>
      </c>
      <c r="L66" s="16" t="n"/>
      <c r="M66" s="16" t="n"/>
      <c r="N66" s="16" t="n"/>
      <c r="O66" s="16" t="n"/>
      <c r="P66" s="16" t="n"/>
    </row>
    <row r="67">
      <c r="B67" s="34" t="n">
        <v>44214</v>
      </c>
      <c r="C67" s="27" t="inlineStr">
        <is>
          <t>월</t>
        </is>
      </c>
      <c r="D67" s="16" t="inlineStr">
        <is>
          <t>네이버 검색</t>
        </is>
      </c>
      <c r="E67" s="16" t="n"/>
      <c r="F67" s="16" t="n"/>
      <c r="G67" s="16" t="n"/>
      <c r="H67" s="16" t="n"/>
      <c r="I67" s="16" t="n"/>
      <c r="J67" s="16" t="n"/>
      <c r="K67" s="16">
        <f>10549/1.1</f>
        <v/>
      </c>
      <c r="L67" s="16" t="n"/>
      <c r="M67" s="16" t="n"/>
      <c r="N67" s="16" t="n"/>
      <c r="O67" s="16" t="n"/>
      <c r="P67" s="16" t="n"/>
    </row>
    <row r="68">
      <c r="B68" s="34" t="n">
        <v>44214</v>
      </c>
      <c r="C68" s="27" t="inlineStr">
        <is>
          <t>월</t>
        </is>
      </c>
      <c r="D68" s="16" t="inlineStr">
        <is>
          <t>네이버 GFA</t>
        </is>
      </c>
      <c r="E68" s="16" t="n"/>
      <c r="F68" s="16" t="n"/>
      <c r="G68" s="16" t="n"/>
      <c r="H68" s="16" t="n"/>
      <c r="I68" s="16" t="n"/>
      <c r="J68" s="16" t="n"/>
      <c r="K68" s="16" t="n">
        <v>0</v>
      </c>
      <c r="L68" s="16" t="n"/>
      <c r="M68" s="16" t="n"/>
      <c r="N68" s="16" t="n"/>
      <c r="O68" s="16" t="n"/>
      <c r="P68" s="16" t="n"/>
    </row>
    <row r="69">
      <c r="B69" s="34" t="n">
        <v>44214</v>
      </c>
      <c r="C69" s="27" t="inlineStr">
        <is>
          <t>월</t>
        </is>
      </c>
      <c r="D69" s="16" t="inlineStr">
        <is>
          <t>유튜브</t>
        </is>
      </c>
      <c r="E69" s="16" t="n"/>
      <c r="F69" s="16" t="n"/>
      <c r="G69" s="16" t="n"/>
      <c r="H69" s="16" t="n"/>
      <c r="I69" s="16" t="n"/>
      <c r="J69" s="16" t="n"/>
      <c r="K69" s="23" t="n">
        <v>2021237</v>
      </c>
      <c r="L69" s="16" t="n"/>
      <c r="M69" s="16" t="n"/>
      <c r="N69" s="16" t="n"/>
      <c r="O69" s="16" t="n"/>
      <c r="P69" s="16" t="n"/>
    </row>
    <row r="70">
      <c r="B70" s="34" t="n">
        <v>44215</v>
      </c>
      <c r="C70" s="27" t="inlineStr">
        <is>
          <t>화</t>
        </is>
      </c>
      <c r="D70" s="16" t="inlineStr">
        <is>
          <t>페이스북</t>
        </is>
      </c>
      <c r="E70" s="16" t="n"/>
      <c r="F70" s="16" t="n"/>
      <c r="G70" s="16" t="n"/>
      <c r="H70" s="16" t="n"/>
      <c r="I70" s="16" t="n"/>
      <c r="J70" s="16" t="n"/>
      <c r="K70" s="23" t="n">
        <v>502101</v>
      </c>
      <c r="L70" s="16" t="n"/>
      <c r="M70" s="16" t="n"/>
      <c r="N70" s="16" t="n"/>
      <c r="O70" s="16" t="n"/>
      <c r="P70" s="16" t="n"/>
    </row>
    <row r="71">
      <c r="B71" s="34" t="n">
        <v>44215</v>
      </c>
      <c r="C71" s="27" t="inlineStr">
        <is>
          <t>화</t>
        </is>
      </c>
      <c r="D71" s="16" t="inlineStr">
        <is>
          <t>네이버 검색</t>
        </is>
      </c>
      <c r="E71" s="16" t="n"/>
      <c r="F71" s="16" t="n"/>
      <c r="G71" s="16" t="n"/>
      <c r="H71" s="16" t="n"/>
      <c r="I71" s="16" t="n"/>
      <c r="J71" s="16" t="n"/>
      <c r="K71" s="23">
        <f>11011/1.1</f>
        <v/>
      </c>
      <c r="L71" s="16" t="n"/>
      <c r="M71" s="16" t="n"/>
      <c r="N71" s="16" t="n"/>
      <c r="O71" s="16" t="n"/>
      <c r="P71" s="16" t="n"/>
    </row>
    <row r="72">
      <c r="B72" s="34" t="n">
        <v>44215</v>
      </c>
      <c r="C72" s="27" t="inlineStr">
        <is>
          <t>화</t>
        </is>
      </c>
      <c r="D72" s="16" t="inlineStr">
        <is>
          <t>네이버 GFA</t>
        </is>
      </c>
      <c r="E72" s="16" t="n"/>
      <c r="F72" s="16" t="n"/>
      <c r="G72" s="16" t="n"/>
      <c r="H72" s="16" t="n"/>
      <c r="I72" s="16" t="n"/>
      <c r="J72" s="16" t="n"/>
      <c r="K72" s="23" t="n">
        <v>0</v>
      </c>
      <c r="L72" s="16" t="n"/>
      <c r="M72" s="16" t="n"/>
      <c r="N72" s="16" t="n"/>
      <c r="O72" s="16" t="n"/>
      <c r="P72" s="16" t="n"/>
    </row>
    <row r="73">
      <c r="B73" s="34" t="n">
        <v>44215</v>
      </c>
      <c r="C73" s="27" t="inlineStr">
        <is>
          <t>화</t>
        </is>
      </c>
      <c r="D73" s="16" t="inlineStr">
        <is>
          <t>유튜브</t>
        </is>
      </c>
      <c r="E73" s="16" t="n"/>
      <c r="F73" s="16" t="n"/>
      <c r="G73" s="16" t="n"/>
      <c r="H73" s="16" t="n"/>
      <c r="I73" s="16" t="n"/>
      <c r="J73" s="16" t="n"/>
      <c r="K73" s="23" t="n">
        <v>2024932</v>
      </c>
      <c r="L73" s="16" t="n"/>
      <c r="M73" s="16" t="n"/>
      <c r="N73" s="16" t="n"/>
      <c r="O73" s="16" t="n"/>
      <c r="P73" s="16" t="n"/>
    </row>
    <row r="74">
      <c r="B74" s="34" t="n">
        <v>44216</v>
      </c>
      <c r="C74" s="27" t="inlineStr">
        <is>
          <t>수</t>
        </is>
      </c>
      <c r="D74" s="16" t="inlineStr">
        <is>
          <t>페이스북</t>
        </is>
      </c>
      <c r="E74" s="16" t="n"/>
      <c r="F74" s="16" t="n"/>
      <c r="G74" s="16" t="n"/>
      <c r="H74" s="16" t="n"/>
      <c r="I74" s="16" t="n"/>
      <c r="J74" s="16" t="n"/>
      <c r="K74" s="23" t="n">
        <v>497567</v>
      </c>
      <c r="L74" s="16" t="n"/>
      <c r="M74" s="16" t="n"/>
      <c r="N74" s="16" t="n"/>
      <c r="O74" s="16" t="n"/>
      <c r="P74" s="16" t="n"/>
    </row>
    <row r="75">
      <c r="B75" s="34" t="n">
        <v>44216</v>
      </c>
      <c r="C75" s="27" t="inlineStr">
        <is>
          <t>수</t>
        </is>
      </c>
      <c r="D75" s="16" t="inlineStr">
        <is>
          <t>네이버 검색</t>
        </is>
      </c>
      <c r="E75" s="16" t="n"/>
      <c r="F75" s="16" t="n"/>
      <c r="G75" s="16" t="n"/>
      <c r="H75" s="16" t="n"/>
      <c r="I75" s="16" t="n"/>
      <c r="J75" s="16" t="n"/>
      <c r="K75" s="23">
        <f>10472/1.1</f>
        <v/>
      </c>
      <c r="L75" s="16" t="n"/>
      <c r="M75" s="16" t="n"/>
      <c r="N75" s="16" t="n"/>
      <c r="O75" s="16" t="n"/>
      <c r="P75" s="16" t="n"/>
    </row>
    <row r="76">
      <c r="B76" s="34" t="n">
        <v>44216</v>
      </c>
      <c r="C76" s="27" t="inlineStr">
        <is>
          <t>수</t>
        </is>
      </c>
      <c r="D76" s="16" t="inlineStr">
        <is>
          <t>네이버 GFA</t>
        </is>
      </c>
      <c r="E76" s="16" t="n"/>
      <c r="F76" s="16" t="n"/>
      <c r="G76" s="16" t="n"/>
      <c r="H76" s="16" t="n"/>
      <c r="I76" s="16" t="n"/>
      <c r="J76" s="16" t="n"/>
      <c r="K76" s="23" t="n">
        <v>0</v>
      </c>
      <c r="L76" s="16" t="n"/>
      <c r="M76" s="16" t="n"/>
      <c r="N76" s="16" t="n"/>
      <c r="O76" s="16" t="n"/>
      <c r="P76" s="16" t="n"/>
    </row>
    <row r="77">
      <c r="B77" s="34" t="n">
        <v>44216</v>
      </c>
      <c r="C77" s="27" t="inlineStr">
        <is>
          <t>수</t>
        </is>
      </c>
      <c r="D77" s="16" t="inlineStr">
        <is>
          <t>유튜브</t>
        </is>
      </c>
      <c r="E77" s="16" t="n"/>
      <c r="F77" s="16" t="n"/>
      <c r="G77" s="16" t="n"/>
      <c r="H77" s="16" t="n"/>
      <c r="I77" s="16" t="n"/>
      <c r="J77" s="16" t="n"/>
      <c r="K77" s="23" t="n">
        <v>2062343</v>
      </c>
      <c r="L77" s="16" t="n"/>
      <c r="M77" s="16" t="n"/>
      <c r="N77" s="16" t="n"/>
      <c r="O77" s="16" t="n"/>
      <c r="P77" s="16" t="n"/>
    </row>
    <row r="78">
      <c r="B78" s="34" t="n">
        <v>44217</v>
      </c>
      <c r="C78" s="27" t="inlineStr">
        <is>
          <t>목</t>
        </is>
      </c>
      <c r="D78" s="16" t="inlineStr">
        <is>
          <t>페이스북</t>
        </is>
      </c>
      <c r="E78" s="16" t="n"/>
      <c r="F78" s="16" t="n"/>
      <c r="G78" s="16" t="n"/>
      <c r="H78" s="16" t="n"/>
      <c r="I78" s="16" t="n"/>
      <c r="J78" s="16" t="n"/>
      <c r="K78" s="23" t="n">
        <v>467488</v>
      </c>
      <c r="L78" s="16" t="n"/>
      <c r="M78" s="16" t="n"/>
      <c r="N78" s="16" t="n"/>
      <c r="O78" s="16" t="n"/>
      <c r="P78" s="16" t="n"/>
    </row>
    <row r="79">
      <c r="B79" s="34" t="n">
        <v>44217</v>
      </c>
      <c r="C79" s="27" t="inlineStr">
        <is>
          <t>목</t>
        </is>
      </c>
      <c r="D79" s="16" t="inlineStr">
        <is>
          <t>네이버 검색</t>
        </is>
      </c>
      <c r="E79" s="16" t="n"/>
      <c r="F79" s="16" t="n"/>
      <c r="G79" s="16" t="n"/>
      <c r="H79" s="16" t="n"/>
      <c r="I79" s="16" t="n"/>
      <c r="J79" s="16" t="n"/>
      <c r="K79" s="16">
        <f>12089/1.1</f>
        <v/>
      </c>
      <c r="L79" s="16" t="n"/>
      <c r="M79" s="16" t="n"/>
      <c r="N79" s="16" t="n"/>
      <c r="O79" s="16" t="n"/>
      <c r="P79" s="16" t="n"/>
    </row>
    <row r="80">
      <c r="B80" s="34" t="n">
        <v>44217</v>
      </c>
      <c r="C80" s="27" t="inlineStr">
        <is>
          <t>목</t>
        </is>
      </c>
      <c r="D80" s="16" t="inlineStr">
        <is>
          <t>네이버 GFA</t>
        </is>
      </c>
      <c r="E80" s="16" t="n"/>
      <c r="F80" s="16" t="n"/>
      <c r="G80" s="16" t="n"/>
      <c r="H80" s="16" t="n"/>
      <c r="I80" s="16" t="n"/>
      <c r="J80" s="16" t="n"/>
      <c r="K80" s="16" t="n">
        <v>0</v>
      </c>
      <c r="L80" s="16" t="n"/>
      <c r="M80" s="16" t="n"/>
      <c r="N80" s="16" t="n"/>
      <c r="O80" s="16" t="n"/>
      <c r="P80" s="16" t="n"/>
    </row>
    <row r="81">
      <c r="B81" s="34" t="n">
        <v>44217</v>
      </c>
      <c r="C81" s="27" t="inlineStr">
        <is>
          <t>목</t>
        </is>
      </c>
      <c r="D81" s="16" t="inlineStr">
        <is>
          <t>유튜브</t>
        </is>
      </c>
      <c r="E81" s="16" t="n"/>
      <c r="F81" s="16" t="n"/>
      <c r="G81" s="16" t="n"/>
      <c r="H81" s="16" t="n"/>
      <c r="I81" s="16" t="n"/>
      <c r="J81" s="16" t="n"/>
      <c r="K81" s="23" t="n">
        <v>2041421</v>
      </c>
      <c r="L81" s="16" t="n"/>
      <c r="M81" s="16" t="n"/>
      <c r="N81" s="16" t="n"/>
      <c r="O81" s="16" t="n"/>
      <c r="P81" s="16" t="n"/>
    </row>
    <row r="82">
      <c r="B82" s="34" t="n">
        <v>44218</v>
      </c>
      <c r="C82" s="27" t="inlineStr">
        <is>
          <t>금</t>
        </is>
      </c>
      <c r="D82" s="16" t="inlineStr">
        <is>
          <t>페이스북</t>
        </is>
      </c>
      <c r="E82" s="16" t="n"/>
      <c r="F82" s="16" t="n"/>
      <c r="G82" s="16" t="n"/>
      <c r="H82" s="16" t="n"/>
      <c r="I82" s="16" t="n"/>
      <c r="J82" s="16" t="n"/>
      <c r="K82" s="23" t="n">
        <v>472659</v>
      </c>
      <c r="L82" s="16" t="n"/>
      <c r="M82" s="16" t="n"/>
      <c r="N82" s="16" t="n"/>
      <c r="O82" s="16" t="n"/>
      <c r="P82" s="16" t="n"/>
    </row>
    <row r="83">
      <c r="B83" s="34" t="n">
        <v>44218</v>
      </c>
      <c r="C83" s="27" t="inlineStr">
        <is>
          <t>금</t>
        </is>
      </c>
      <c r="D83" s="16" t="inlineStr">
        <is>
          <t>네이버 검색</t>
        </is>
      </c>
      <c r="E83" s="16" t="n"/>
      <c r="F83" s="16" t="n"/>
      <c r="G83" s="16" t="n"/>
      <c r="H83" s="16" t="n"/>
      <c r="I83" s="16" t="n"/>
      <c r="J83" s="16" t="n"/>
      <c r="K83" s="23">
        <f>26521/1.1</f>
        <v/>
      </c>
      <c r="L83" s="16" t="n"/>
      <c r="M83" s="16" t="n"/>
      <c r="N83" s="16" t="n"/>
      <c r="O83" s="16" t="n"/>
      <c r="P83" s="16" t="n"/>
    </row>
    <row r="84">
      <c r="B84" s="34" t="n">
        <v>44218</v>
      </c>
      <c r="C84" s="27" t="inlineStr">
        <is>
          <t>금</t>
        </is>
      </c>
      <c r="D84" s="16" t="inlineStr">
        <is>
          <t>네이버 GFA</t>
        </is>
      </c>
      <c r="E84" s="16" t="n"/>
      <c r="F84" s="16" t="n"/>
      <c r="G84" s="16" t="n"/>
      <c r="H84" s="16" t="n"/>
      <c r="I84" s="16" t="n"/>
      <c r="J84" s="16" t="n"/>
      <c r="K84" s="23" t="n">
        <v>0</v>
      </c>
      <c r="L84" s="16" t="n"/>
      <c r="M84" s="16" t="n"/>
      <c r="N84" s="16" t="n"/>
      <c r="O84" s="16" t="n"/>
      <c r="P84" s="16" t="n"/>
    </row>
    <row r="85">
      <c r="B85" s="34" t="n">
        <v>44218</v>
      </c>
      <c r="C85" s="27" t="inlineStr">
        <is>
          <t>금</t>
        </is>
      </c>
      <c r="D85" s="16" t="inlineStr">
        <is>
          <t>유튜브</t>
        </is>
      </c>
      <c r="E85" s="16" t="n"/>
      <c r="F85" s="16" t="n"/>
      <c r="G85" s="16" t="n"/>
      <c r="H85" s="16" t="n"/>
      <c r="I85" s="16" t="n"/>
      <c r="J85" s="16" t="n"/>
      <c r="K85" s="23" t="n">
        <v>2006058</v>
      </c>
      <c r="L85" s="16" t="n"/>
      <c r="M85" s="16" t="n"/>
      <c r="N85" s="16" t="n"/>
      <c r="O85" s="16" t="n"/>
      <c r="P85" s="16" t="n"/>
    </row>
    <row r="86">
      <c r="B86" s="34" t="n">
        <v>44219</v>
      </c>
      <c r="C86" s="27" t="inlineStr">
        <is>
          <t>토</t>
        </is>
      </c>
      <c r="D86" s="16" t="inlineStr">
        <is>
          <t>페이스북</t>
        </is>
      </c>
      <c r="E86" s="16" t="n"/>
      <c r="F86" s="16" t="n"/>
      <c r="G86" s="16" t="n"/>
      <c r="H86" s="16" t="n"/>
      <c r="I86" s="16" t="n"/>
      <c r="J86" s="16" t="n"/>
      <c r="K86" s="23" t="n">
        <v>513353</v>
      </c>
      <c r="L86" s="16" t="n"/>
      <c r="M86" s="16" t="n"/>
      <c r="N86" s="16" t="n"/>
      <c r="O86" s="16" t="n"/>
      <c r="P86" s="16" t="n"/>
    </row>
    <row r="87">
      <c r="B87" s="34" t="n">
        <v>44219</v>
      </c>
      <c r="C87" s="27" t="inlineStr">
        <is>
          <t>토</t>
        </is>
      </c>
      <c r="D87" s="16" t="inlineStr">
        <is>
          <t>네이버 검색</t>
        </is>
      </c>
      <c r="E87" s="16" t="n"/>
      <c r="F87" s="16" t="n"/>
      <c r="G87" s="16" t="n"/>
      <c r="H87" s="16" t="n"/>
      <c r="I87" s="16" t="n"/>
      <c r="J87" s="16" t="n"/>
      <c r="K87" s="23">
        <f>33880/1.1</f>
        <v/>
      </c>
      <c r="L87" s="16" t="n"/>
      <c r="M87" s="16" t="n"/>
      <c r="N87" s="16" t="n"/>
      <c r="O87" s="16" t="n"/>
      <c r="P87" s="16" t="n"/>
    </row>
    <row r="88">
      <c r="B88" s="34" t="n">
        <v>44219</v>
      </c>
      <c r="C88" s="27" t="inlineStr">
        <is>
          <t>토</t>
        </is>
      </c>
      <c r="D88" s="16" t="inlineStr">
        <is>
          <t>네이버 GFA</t>
        </is>
      </c>
      <c r="E88" s="16" t="n"/>
      <c r="F88" s="16" t="n"/>
      <c r="G88" s="16" t="n"/>
      <c r="H88" s="16" t="n"/>
      <c r="I88" s="16" t="n"/>
      <c r="J88" s="16" t="n"/>
      <c r="K88" s="23" t="n">
        <v>0</v>
      </c>
      <c r="L88" s="16" t="n"/>
      <c r="M88" s="16" t="n"/>
      <c r="N88" s="16" t="n"/>
      <c r="O88" s="16" t="n"/>
      <c r="P88" s="16" t="n"/>
    </row>
    <row r="89">
      <c r="B89" s="34" t="n">
        <v>44219</v>
      </c>
      <c r="C89" s="27" t="inlineStr">
        <is>
          <t>토</t>
        </is>
      </c>
      <c r="D89" s="16" t="inlineStr">
        <is>
          <t>유튜브</t>
        </is>
      </c>
      <c r="E89" s="16" t="n"/>
      <c r="F89" s="16" t="n"/>
      <c r="G89" s="16" t="n"/>
      <c r="H89" s="16" t="n"/>
      <c r="I89" s="16" t="n"/>
      <c r="J89" s="16" t="n"/>
      <c r="K89" s="23" t="n">
        <v>2007111</v>
      </c>
      <c r="L89" s="16" t="n"/>
      <c r="M89" s="16" t="n"/>
      <c r="N89" s="16" t="n"/>
      <c r="O89" s="16" t="n"/>
      <c r="P89" s="16" t="n"/>
    </row>
    <row r="90">
      <c r="B90" s="34" t="n">
        <v>44220</v>
      </c>
      <c r="C90" s="27" t="inlineStr">
        <is>
          <t>일</t>
        </is>
      </c>
      <c r="D90" s="16" t="inlineStr">
        <is>
          <t>페이스북</t>
        </is>
      </c>
      <c r="E90" s="16" t="n"/>
      <c r="F90" s="16" t="n"/>
      <c r="G90" s="16" t="n"/>
      <c r="H90" s="16" t="n"/>
      <c r="I90" s="16" t="n"/>
      <c r="J90" s="16" t="n"/>
      <c r="K90" s="23" t="n">
        <v>483137</v>
      </c>
      <c r="L90" s="16" t="n"/>
      <c r="M90" s="16" t="n"/>
      <c r="N90" s="16" t="n"/>
      <c r="O90" s="16" t="n"/>
      <c r="P90" s="16" t="n"/>
    </row>
    <row r="91">
      <c r="B91" s="34" t="n">
        <v>44220</v>
      </c>
      <c r="C91" s="27" t="inlineStr">
        <is>
          <t>일</t>
        </is>
      </c>
      <c r="D91" s="16" t="inlineStr">
        <is>
          <t>네이버 검색</t>
        </is>
      </c>
      <c r="E91" s="16" t="n"/>
      <c r="F91" s="16" t="n"/>
      <c r="G91" s="16" t="n"/>
      <c r="H91" s="16" t="n"/>
      <c r="I91" s="16" t="n"/>
      <c r="J91" s="16" t="n"/>
      <c r="K91" s="23">
        <f>43087/1.1</f>
        <v/>
      </c>
      <c r="L91" s="16" t="n"/>
      <c r="M91" s="16" t="n"/>
      <c r="N91" s="16" t="n"/>
      <c r="O91" s="16" t="n"/>
      <c r="P91" s="16" t="n"/>
    </row>
    <row r="92">
      <c r="B92" s="34" t="n">
        <v>44220</v>
      </c>
      <c r="C92" s="27" t="inlineStr">
        <is>
          <t>일</t>
        </is>
      </c>
      <c r="D92" s="16" t="inlineStr">
        <is>
          <t>네이버 GFA</t>
        </is>
      </c>
      <c r="E92" s="16" t="n"/>
      <c r="F92" s="16" t="n"/>
      <c r="G92" s="16" t="n"/>
      <c r="H92" s="16" t="n"/>
      <c r="I92" s="16" t="n"/>
      <c r="J92" s="16" t="n"/>
      <c r="K92" s="23" t="n">
        <v>0</v>
      </c>
      <c r="L92" s="16" t="n"/>
      <c r="M92" s="16" t="n"/>
      <c r="N92" s="16" t="n"/>
      <c r="O92" s="16" t="n"/>
      <c r="P92" s="16" t="n"/>
    </row>
    <row r="93">
      <c r="B93" s="34" t="n">
        <v>44220</v>
      </c>
      <c r="C93" s="27" t="inlineStr">
        <is>
          <t>일</t>
        </is>
      </c>
      <c r="D93" s="16" t="inlineStr">
        <is>
          <t>유튜브</t>
        </is>
      </c>
      <c r="E93" s="16" t="n"/>
      <c r="F93" s="16" t="n"/>
      <c r="G93" s="16" t="n"/>
      <c r="H93" s="16" t="n"/>
      <c r="I93" s="16" t="n"/>
      <c r="J93" s="16" t="n"/>
      <c r="K93" s="23" t="n">
        <v>2013438</v>
      </c>
      <c r="L93" s="16" t="n"/>
      <c r="M93" s="16" t="n"/>
      <c r="N93" s="16" t="n"/>
      <c r="O93" s="16" t="n"/>
      <c r="P93" s="16" t="n"/>
    </row>
    <row r="94">
      <c r="B94" s="34" t="n">
        <v>44221</v>
      </c>
      <c r="C94" s="27" t="inlineStr">
        <is>
          <t>월</t>
        </is>
      </c>
      <c r="D94" s="16" t="inlineStr">
        <is>
          <t>페이스북</t>
        </is>
      </c>
      <c r="E94" s="16" t="n"/>
      <c r="F94" s="16" t="n"/>
      <c r="G94" s="16" t="n"/>
      <c r="H94" s="16" t="n"/>
      <c r="I94" s="16" t="n"/>
      <c r="J94" s="16" t="n"/>
      <c r="K94" s="23" t="n">
        <v>413785</v>
      </c>
      <c r="L94" s="16" t="n"/>
      <c r="M94" s="16" t="n"/>
      <c r="N94" s="16" t="n"/>
      <c r="O94" s="16" t="n"/>
      <c r="P94" s="16" t="n"/>
    </row>
    <row r="95">
      <c r="B95" s="34" t="n">
        <v>44221</v>
      </c>
      <c r="C95" s="27" t="inlineStr">
        <is>
          <t>월</t>
        </is>
      </c>
      <c r="D95" s="16" t="inlineStr">
        <is>
          <t>네이버 검색</t>
        </is>
      </c>
      <c r="E95" s="16" t="n"/>
      <c r="F95" s="16" t="n"/>
      <c r="G95" s="16" t="n"/>
      <c r="H95" s="16" t="n"/>
      <c r="I95" s="16" t="n"/>
      <c r="J95" s="16" t="n"/>
      <c r="K95" s="23">
        <f>33000/1.1</f>
        <v/>
      </c>
      <c r="L95" s="16" t="n"/>
      <c r="M95" s="16" t="n"/>
      <c r="N95" s="16" t="n"/>
      <c r="O95" s="16" t="n"/>
      <c r="P95" s="16" t="n"/>
    </row>
    <row r="96">
      <c r="B96" s="34" t="n">
        <v>44221</v>
      </c>
      <c r="C96" s="27" t="inlineStr">
        <is>
          <t>월</t>
        </is>
      </c>
      <c r="D96" s="16" t="inlineStr">
        <is>
          <t>네이버 GFA</t>
        </is>
      </c>
      <c r="E96" s="16" t="n"/>
      <c r="F96" s="16" t="n"/>
      <c r="G96" s="16" t="n"/>
      <c r="H96" s="16" t="n"/>
      <c r="I96" s="16" t="n"/>
      <c r="J96" s="16" t="n"/>
      <c r="K96" s="23" t="n">
        <v>0</v>
      </c>
      <c r="L96" s="16" t="n"/>
      <c r="M96" s="16" t="n"/>
      <c r="N96" s="16" t="n"/>
      <c r="O96" s="16" t="n"/>
      <c r="P96" s="16" t="n"/>
    </row>
    <row r="97">
      <c r="B97" s="34" t="n">
        <v>44221</v>
      </c>
      <c r="C97" s="27" t="inlineStr">
        <is>
          <t>월</t>
        </is>
      </c>
      <c r="D97" s="16" t="inlineStr">
        <is>
          <t>유튜브</t>
        </is>
      </c>
      <c r="E97" s="16" t="n"/>
      <c r="F97" s="16" t="n"/>
      <c r="G97" s="16" t="n"/>
      <c r="H97" s="16" t="n"/>
      <c r="I97" s="16" t="n"/>
      <c r="J97" s="16" t="n"/>
      <c r="K97" s="23" t="n">
        <v>2082144</v>
      </c>
      <c r="L97" s="16" t="n"/>
      <c r="M97" s="16" t="n"/>
      <c r="N97" s="16" t="n"/>
      <c r="O97" s="16" t="n"/>
      <c r="P97" s="16" t="n"/>
    </row>
    <row r="98">
      <c r="B98" s="34" t="n">
        <v>44222</v>
      </c>
      <c r="C98" s="27" t="inlineStr">
        <is>
          <t>화</t>
        </is>
      </c>
      <c r="D98" s="16" t="inlineStr">
        <is>
          <t>페이스북</t>
        </is>
      </c>
      <c r="E98" s="16" t="n"/>
      <c r="F98" s="16" t="n"/>
      <c r="G98" s="16" t="n"/>
      <c r="H98" s="16" t="n"/>
      <c r="I98" s="16" t="n"/>
      <c r="J98" s="16" t="n"/>
      <c r="K98" s="23" t="n">
        <v>399532</v>
      </c>
      <c r="L98" s="16" t="n"/>
      <c r="M98" s="16" t="n"/>
      <c r="N98" s="16" t="n"/>
      <c r="O98" s="16" t="n"/>
      <c r="P98" s="16" t="n"/>
    </row>
    <row r="99">
      <c r="B99" s="34" t="n">
        <v>44222</v>
      </c>
      <c r="C99" s="27" t="inlineStr">
        <is>
          <t>화</t>
        </is>
      </c>
      <c r="D99" s="16" t="inlineStr">
        <is>
          <t>네이버 검색</t>
        </is>
      </c>
      <c r="E99" s="16" t="n"/>
      <c r="F99" s="16" t="n"/>
      <c r="G99" s="16" t="n"/>
      <c r="H99" s="16" t="n"/>
      <c r="I99" s="16" t="n"/>
      <c r="J99" s="16" t="n"/>
      <c r="K99" s="23">
        <f>59686/1.1</f>
        <v/>
      </c>
      <c r="L99" s="16" t="n"/>
      <c r="M99" s="16" t="n"/>
      <c r="N99" s="16" t="n"/>
      <c r="O99" s="16" t="n"/>
      <c r="P99" s="16" t="n"/>
    </row>
    <row r="100">
      <c r="B100" s="34" t="n">
        <v>44222</v>
      </c>
      <c r="C100" s="27" t="inlineStr">
        <is>
          <t>화</t>
        </is>
      </c>
      <c r="D100" s="16" t="inlineStr">
        <is>
          <t>네이버 GFA</t>
        </is>
      </c>
      <c r="E100" s="16" t="n"/>
      <c r="F100" s="16" t="n"/>
      <c r="G100" s="16" t="n"/>
      <c r="H100" s="16" t="n"/>
      <c r="I100" s="16" t="n"/>
      <c r="J100" s="16" t="n"/>
      <c r="K100" s="23" t="n">
        <v>0</v>
      </c>
      <c r="L100" s="16" t="n"/>
      <c r="M100" s="16" t="n"/>
      <c r="N100" s="16" t="n"/>
      <c r="O100" s="16" t="n"/>
      <c r="P100" s="16" t="n"/>
    </row>
    <row r="101">
      <c r="B101" s="34" t="n">
        <v>44222</v>
      </c>
      <c r="C101" s="27" t="inlineStr">
        <is>
          <t>화</t>
        </is>
      </c>
      <c r="D101" s="16" t="inlineStr">
        <is>
          <t>유튜브</t>
        </is>
      </c>
      <c r="E101" s="16" t="n"/>
      <c r="F101" s="16" t="n"/>
      <c r="G101" s="16" t="n"/>
      <c r="H101" s="16" t="n"/>
      <c r="I101" s="16" t="n"/>
      <c r="J101" s="16" t="n"/>
      <c r="K101" s="23" t="n">
        <v>2040635</v>
      </c>
      <c r="L101" s="16" t="n"/>
      <c r="M101" s="16" t="n"/>
      <c r="N101" s="16" t="n"/>
      <c r="O101" s="16" t="n"/>
      <c r="P101" s="16" t="n"/>
    </row>
    <row r="102">
      <c r="B102" s="34" t="n">
        <v>44222</v>
      </c>
      <c r="C102" s="27" t="inlineStr">
        <is>
          <t>화</t>
        </is>
      </c>
      <c r="D102" s="16" t="inlineStr">
        <is>
          <t>구글 검색</t>
        </is>
      </c>
      <c r="E102" s="16" t="n"/>
      <c r="F102" s="16" t="n"/>
      <c r="G102" s="16" t="n"/>
      <c r="H102" s="16" t="n"/>
      <c r="I102" s="16" t="n"/>
      <c r="J102" s="16" t="n"/>
      <c r="K102" s="23" t="n">
        <v>31188</v>
      </c>
      <c r="L102" s="16" t="n"/>
      <c r="M102" s="16" t="n"/>
      <c r="N102" s="16" t="n"/>
      <c r="O102" s="16" t="n"/>
      <c r="P102" s="16" t="n"/>
    </row>
    <row r="103">
      <c r="B103" s="34" t="n">
        <v>44222</v>
      </c>
      <c r="C103" s="27" t="inlineStr">
        <is>
          <t>화</t>
        </is>
      </c>
      <c r="D103" s="16" t="inlineStr">
        <is>
          <t>카카오 플친</t>
        </is>
      </c>
      <c r="E103" s="16" t="n"/>
      <c r="F103" s="16" t="n"/>
      <c r="G103" s="16" t="n"/>
      <c r="H103" s="16" t="n"/>
      <c r="I103" s="16" t="n"/>
      <c r="J103" s="16" t="n"/>
      <c r="K103" s="23">
        <f>71808/1.1</f>
        <v/>
      </c>
      <c r="L103" s="16" t="n"/>
      <c r="M103" s="16" t="n"/>
      <c r="N103" s="16" t="n"/>
      <c r="O103" s="16" t="n"/>
      <c r="P103" s="16" t="n"/>
    </row>
    <row r="104">
      <c r="B104" s="34" t="n">
        <v>44223</v>
      </c>
      <c r="C104" s="27" t="inlineStr">
        <is>
          <t>수</t>
        </is>
      </c>
      <c r="D104" s="16" t="inlineStr">
        <is>
          <t>페이스북</t>
        </is>
      </c>
      <c r="E104" s="16" t="n"/>
      <c r="F104" s="16" t="n"/>
      <c r="G104" s="16" t="n"/>
      <c r="H104" s="16" t="n"/>
      <c r="I104" s="16" t="n"/>
      <c r="J104" s="16" t="n"/>
      <c r="K104" s="23" t="n">
        <v>421014</v>
      </c>
      <c r="L104" s="16" t="n"/>
      <c r="M104" s="16" t="n"/>
      <c r="N104" s="16" t="n"/>
      <c r="O104" s="16" t="n"/>
      <c r="P104" s="16" t="n"/>
    </row>
    <row r="105">
      <c r="B105" s="34" t="n">
        <v>44223</v>
      </c>
      <c r="C105" s="27" t="inlineStr">
        <is>
          <t>수</t>
        </is>
      </c>
      <c r="D105" s="16" t="inlineStr">
        <is>
          <t>네이버 검색</t>
        </is>
      </c>
      <c r="E105" s="16" t="n"/>
      <c r="F105" s="16" t="n"/>
      <c r="G105" s="16" t="n"/>
      <c r="H105" s="16" t="n"/>
      <c r="I105" s="16" t="n"/>
      <c r="J105" s="16" t="n"/>
      <c r="K105" s="23">
        <f>105479/1.1</f>
        <v/>
      </c>
      <c r="L105" s="16" t="n"/>
      <c r="M105" s="16" t="n"/>
      <c r="N105" s="16" t="n"/>
      <c r="O105" s="16" t="n"/>
      <c r="P105" s="16" t="n"/>
    </row>
    <row r="106">
      <c r="B106" s="34" t="n">
        <v>44223</v>
      </c>
      <c r="C106" s="27" t="inlineStr">
        <is>
          <t>수</t>
        </is>
      </c>
      <c r="D106" s="16" t="inlineStr">
        <is>
          <t>네이버 GFA</t>
        </is>
      </c>
      <c r="E106" s="16" t="n"/>
      <c r="F106" s="16" t="n"/>
      <c r="G106" s="16" t="n"/>
      <c r="H106" s="16" t="n"/>
      <c r="I106" s="16" t="n"/>
      <c r="J106" s="16" t="n"/>
      <c r="K106" s="23" t="n">
        <v>0</v>
      </c>
      <c r="L106" s="16" t="n"/>
      <c r="M106" s="16" t="n"/>
      <c r="N106" s="16" t="n"/>
      <c r="O106" s="16" t="n"/>
      <c r="P106" s="16" t="n"/>
    </row>
    <row r="107">
      <c r="B107" s="34" t="n">
        <v>44223</v>
      </c>
      <c r="C107" s="27" t="inlineStr">
        <is>
          <t>수</t>
        </is>
      </c>
      <c r="D107" s="16" t="inlineStr">
        <is>
          <t>유튜브</t>
        </is>
      </c>
      <c r="E107" s="16" t="n"/>
      <c r="F107" s="16" t="n"/>
      <c r="G107" s="16" t="n"/>
      <c r="H107" s="16" t="n"/>
      <c r="I107" s="16" t="n"/>
      <c r="J107" s="16" t="n"/>
      <c r="K107" s="23" t="n">
        <v>2042870</v>
      </c>
      <c r="L107" s="16" t="n"/>
      <c r="M107" s="16" t="n"/>
      <c r="N107" s="16" t="n"/>
      <c r="O107" s="16" t="n"/>
      <c r="P107" s="16" t="n"/>
    </row>
    <row r="108">
      <c r="B108" s="34" t="n">
        <v>44223</v>
      </c>
      <c r="C108" s="27" t="inlineStr">
        <is>
          <t>수</t>
        </is>
      </c>
      <c r="D108" s="16" t="inlineStr">
        <is>
          <t>구글 검색</t>
        </is>
      </c>
      <c r="E108" s="16" t="n"/>
      <c r="F108" s="16" t="n"/>
      <c r="G108" s="16" t="n"/>
      <c r="H108" s="16" t="n"/>
      <c r="I108" s="16" t="n"/>
      <c r="J108" s="16" t="n"/>
      <c r="K108" s="23" t="n">
        <v>31242</v>
      </c>
      <c r="L108" s="16" t="n"/>
      <c r="M108" s="16" t="n"/>
      <c r="N108" s="16" t="n"/>
      <c r="O108" s="16" t="n"/>
      <c r="P108" s="16" t="n"/>
    </row>
    <row r="109">
      <c r="B109" s="34" t="n">
        <v>44223</v>
      </c>
      <c r="C109" s="27" t="inlineStr">
        <is>
          <t>수</t>
        </is>
      </c>
      <c r="D109" s="16" t="inlineStr">
        <is>
          <t>카카오 플친</t>
        </is>
      </c>
      <c r="E109" s="16" t="n"/>
      <c r="F109" s="16" t="n"/>
      <c r="G109" s="16" t="n"/>
      <c r="H109" s="16" t="n"/>
      <c r="I109" s="16" t="n"/>
      <c r="J109" s="16" t="n"/>
      <c r="K109" s="23">
        <f>2129/1.1</f>
        <v/>
      </c>
      <c r="L109" s="16" t="n"/>
      <c r="M109" s="16" t="n"/>
      <c r="N109" s="16" t="n"/>
      <c r="O109" s="16" t="n"/>
      <c r="P109" s="16" t="n"/>
    </row>
    <row r="110">
      <c r="B110" s="34" t="n">
        <v>44224</v>
      </c>
      <c r="C110" s="27" t="inlineStr">
        <is>
          <t>목</t>
        </is>
      </c>
      <c r="D110" s="16" t="inlineStr">
        <is>
          <t>페이스북</t>
        </is>
      </c>
      <c r="E110" s="16" t="n"/>
      <c r="F110" s="16" t="n"/>
      <c r="G110" s="16" t="n"/>
      <c r="H110" s="16" t="n"/>
      <c r="I110" s="16" t="n"/>
      <c r="J110" s="16" t="n"/>
      <c r="K110" s="23" t="n">
        <v>440888</v>
      </c>
      <c r="L110" s="16" t="n"/>
      <c r="M110" s="16" t="n"/>
      <c r="N110" s="16" t="n"/>
      <c r="O110" s="16" t="n"/>
      <c r="P110" s="16" t="n"/>
    </row>
    <row r="111">
      <c r="B111" s="34" t="n">
        <v>44224</v>
      </c>
      <c r="C111" s="27" t="inlineStr">
        <is>
          <t>목</t>
        </is>
      </c>
      <c r="D111" s="16" t="inlineStr">
        <is>
          <t>네이버 검색</t>
        </is>
      </c>
      <c r="E111" s="16" t="n"/>
      <c r="F111" s="16" t="n"/>
      <c r="G111" s="16" t="n"/>
      <c r="H111" s="16" t="n"/>
      <c r="I111" s="16" t="n"/>
      <c r="J111" s="16" t="n"/>
      <c r="K111" s="23" t="n">
        <v>110810</v>
      </c>
      <c r="L111" s="16" t="n"/>
      <c r="M111" s="16" t="n"/>
      <c r="N111" s="16" t="n"/>
      <c r="O111" s="16" t="n"/>
      <c r="P111" s="16" t="n"/>
    </row>
    <row r="112">
      <c r="B112" s="34" t="n">
        <v>44224</v>
      </c>
      <c r="C112" s="27" t="inlineStr">
        <is>
          <t>목</t>
        </is>
      </c>
      <c r="D112" s="16" t="inlineStr">
        <is>
          <t>네이버 GFA</t>
        </is>
      </c>
      <c r="E112" s="16" t="n"/>
      <c r="F112" s="16" t="n"/>
      <c r="G112" s="16" t="n"/>
      <c r="H112" s="16" t="n"/>
      <c r="I112" s="16" t="n"/>
      <c r="J112" s="16" t="n"/>
      <c r="K112" s="23" t="n">
        <v>0</v>
      </c>
      <c r="L112" s="16" t="n"/>
      <c r="M112" s="16" t="n"/>
      <c r="N112" s="16" t="n"/>
      <c r="O112" s="16" t="n"/>
      <c r="P112" s="16" t="n"/>
    </row>
    <row r="113">
      <c r="B113" s="34" t="n">
        <v>44224</v>
      </c>
      <c r="C113" s="27" t="inlineStr">
        <is>
          <t>목</t>
        </is>
      </c>
      <c r="D113" s="16" t="inlineStr">
        <is>
          <t>유튜브</t>
        </is>
      </c>
      <c r="E113" s="16" t="n"/>
      <c r="F113" s="16" t="n"/>
      <c r="G113" s="16" t="n"/>
      <c r="H113" s="16" t="n"/>
      <c r="I113" s="16" t="n"/>
      <c r="J113" s="16" t="n"/>
      <c r="K113" s="23" t="n">
        <v>2561925</v>
      </c>
      <c r="L113" s="16" t="n"/>
      <c r="M113" s="16" t="n"/>
      <c r="N113" s="16" t="n"/>
      <c r="O113" s="16" t="n"/>
      <c r="P113" s="16" t="n"/>
    </row>
    <row r="114">
      <c r="B114" s="34" t="n">
        <v>44224</v>
      </c>
      <c r="C114" s="27" t="inlineStr">
        <is>
          <t>목</t>
        </is>
      </c>
      <c r="D114" s="16" t="inlineStr">
        <is>
          <t>구글 검색</t>
        </is>
      </c>
      <c r="E114" s="16" t="n"/>
      <c r="F114" s="16" t="n"/>
      <c r="G114" s="16" t="n"/>
      <c r="H114" s="16" t="n"/>
      <c r="I114" s="16" t="n"/>
      <c r="J114" s="16" t="n"/>
      <c r="K114" s="23" t="n">
        <v>30672</v>
      </c>
      <c r="L114" s="16" t="n"/>
      <c r="M114" s="16" t="n"/>
      <c r="N114" s="16" t="n"/>
      <c r="O114" s="16" t="n"/>
      <c r="P114" s="16" t="n"/>
    </row>
    <row r="115">
      <c r="B115" s="34" t="n">
        <v>44224</v>
      </c>
      <c r="C115" s="27" t="inlineStr">
        <is>
          <t>목</t>
        </is>
      </c>
      <c r="D115" s="16" t="inlineStr">
        <is>
          <t>카카오 플친</t>
        </is>
      </c>
      <c r="E115" s="16" t="n"/>
      <c r="F115" s="16" t="n"/>
      <c r="G115" s="16" t="n"/>
      <c r="H115" s="16" t="n"/>
      <c r="I115" s="16" t="n"/>
      <c r="J115" s="16" t="n"/>
      <c r="K115" s="23">
        <f>1832/1.1</f>
        <v/>
      </c>
      <c r="L115" s="16" t="n"/>
      <c r="M115" s="16" t="n"/>
      <c r="N115" s="16" t="n"/>
      <c r="O115" s="16" t="n"/>
      <c r="P115" s="16" t="n"/>
    </row>
    <row r="116">
      <c r="B116" s="34" t="n">
        <v>44224</v>
      </c>
      <c r="C116" s="27" t="inlineStr">
        <is>
          <t>목</t>
        </is>
      </c>
      <c r="D116" s="16" t="inlineStr">
        <is>
          <t>GDN</t>
        </is>
      </c>
      <c r="E116" s="16" t="n"/>
      <c r="F116" s="16" t="n"/>
      <c r="G116" s="16" t="n"/>
      <c r="H116" s="16" t="n"/>
      <c r="I116" s="16" t="n"/>
      <c r="J116" s="16" t="n"/>
      <c r="K116" s="23" t="n">
        <v>65580</v>
      </c>
      <c r="L116" s="16" t="n"/>
      <c r="M116" s="16" t="n"/>
      <c r="N116" s="16" t="n"/>
      <c r="O116" s="16" t="n"/>
      <c r="P116" s="16" t="n"/>
    </row>
    <row r="117">
      <c r="B117" s="34" t="n">
        <v>44225</v>
      </c>
      <c r="C117" s="27" t="inlineStr">
        <is>
          <t>금</t>
        </is>
      </c>
      <c r="D117" s="16" t="inlineStr">
        <is>
          <t>페이스북</t>
        </is>
      </c>
      <c r="E117" s="16" t="n"/>
      <c r="F117" s="16" t="n"/>
      <c r="G117" s="16" t="n"/>
      <c r="H117" s="16" t="n"/>
      <c r="I117" s="16" t="n"/>
      <c r="J117" s="16" t="n"/>
      <c r="K117" s="23" t="n">
        <v>436444</v>
      </c>
      <c r="L117" s="16" t="n"/>
      <c r="M117" s="16" t="n"/>
      <c r="N117" s="16" t="n"/>
      <c r="O117" s="16" t="n"/>
      <c r="P117" s="16" t="n"/>
    </row>
    <row r="118">
      <c r="B118" s="34" t="n">
        <v>44225</v>
      </c>
      <c r="C118" s="27" t="inlineStr">
        <is>
          <t>금</t>
        </is>
      </c>
      <c r="D118" s="16" t="inlineStr">
        <is>
          <t>네이버 검색</t>
        </is>
      </c>
      <c r="E118" s="16" t="n"/>
      <c r="F118" s="16" t="n"/>
      <c r="G118" s="16" t="n"/>
      <c r="H118" s="16" t="n"/>
      <c r="I118" s="16" t="n"/>
      <c r="J118" s="16" t="n"/>
      <c r="K118" s="23">
        <f>74371/1.1</f>
        <v/>
      </c>
      <c r="L118" s="16" t="n"/>
      <c r="M118" s="16" t="n"/>
      <c r="N118" s="16" t="n"/>
      <c r="O118" s="16" t="n"/>
      <c r="P118" s="16" t="n"/>
    </row>
    <row r="119">
      <c r="B119" s="34" t="n">
        <v>44225</v>
      </c>
      <c r="C119" s="27" t="inlineStr">
        <is>
          <t>금</t>
        </is>
      </c>
      <c r="D119" s="16" t="inlineStr">
        <is>
          <t>네이버 GFA</t>
        </is>
      </c>
      <c r="E119" s="16" t="n"/>
      <c r="F119" s="16" t="n"/>
      <c r="G119" s="16" t="n"/>
      <c r="H119" s="16" t="n"/>
      <c r="I119" s="16" t="n"/>
      <c r="J119" s="16" t="n"/>
      <c r="K119" s="23" t="n">
        <v>0</v>
      </c>
      <c r="L119" s="16" t="n"/>
      <c r="M119" s="16" t="n"/>
      <c r="N119" s="16" t="n"/>
      <c r="O119" s="16" t="n"/>
      <c r="P119" s="16" t="n"/>
    </row>
    <row r="120">
      <c r="B120" s="34" t="n">
        <v>44225</v>
      </c>
      <c r="C120" s="27" t="inlineStr">
        <is>
          <t>금</t>
        </is>
      </c>
      <c r="D120" s="16" t="inlineStr">
        <is>
          <t>유튜브</t>
        </is>
      </c>
      <c r="E120" s="16" t="n"/>
      <c r="F120" s="16" t="n"/>
      <c r="G120" s="16" t="n"/>
      <c r="H120" s="16" t="n"/>
      <c r="I120" s="16" t="n"/>
      <c r="J120" s="16" t="n"/>
      <c r="K120" s="23" t="n">
        <v>2472851</v>
      </c>
      <c r="L120" s="16" t="n"/>
      <c r="M120" s="16" t="n"/>
      <c r="N120" s="16" t="n"/>
      <c r="O120" s="16" t="n"/>
      <c r="P120" s="16" t="n"/>
    </row>
    <row r="121">
      <c r="B121" s="34" t="n">
        <v>44225</v>
      </c>
      <c r="C121" s="27" t="inlineStr">
        <is>
          <t>금</t>
        </is>
      </c>
      <c r="D121" s="16" t="inlineStr">
        <is>
          <t>구글 검색</t>
        </is>
      </c>
      <c r="E121" s="16" t="n"/>
      <c r="F121" s="16" t="n"/>
      <c r="G121" s="16" t="n"/>
      <c r="H121" s="16" t="n"/>
      <c r="I121" s="16" t="n"/>
      <c r="J121" s="16" t="n"/>
      <c r="K121" s="23" t="n">
        <v>13563</v>
      </c>
      <c r="L121" s="16" t="n"/>
      <c r="M121" s="16" t="n"/>
      <c r="N121" s="16" t="n"/>
      <c r="O121" s="16" t="n"/>
      <c r="P121" s="16" t="n"/>
    </row>
    <row r="122">
      <c r="B122" s="34" t="n">
        <v>44225</v>
      </c>
      <c r="C122" s="27" t="inlineStr">
        <is>
          <t>금</t>
        </is>
      </c>
      <c r="D122" s="16" t="inlineStr">
        <is>
          <t>카카오 플친</t>
        </is>
      </c>
      <c r="E122" s="16" t="n"/>
      <c r="F122" s="16" t="n"/>
      <c r="G122" s="16" t="n"/>
      <c r="H122" s="16" t="n"/>
      <c r="I122" s="16" t="n"/>
      <c r="J122" s="16" t="n"/>
      <c r="K122" s="23">
        <f>80041/1.1</f>
        <v/>
      </c>
      <c r="L122" s="16" t="n"/>
      <c r="M122" s="16" t="n"/>
      <c r="N122" s="16" t="n"/>
      <c r="O122" s="16" t="n"/>
      <c r="P122" s="16" t="n"/>
    </row>
    <row r="123">
      <c r="B123" s="34" t="n">
        <v>44225</v>
      </c>
      <c r="C123" s="27" t="inlineStr">
        <is>
          <t>금</t>
        </is>
      </c>
      <c r="D123" s="16" t="inlineStr">
        <is>
          <t>GDN</t>
        </is>
      </c>
      <c r="E123" s="16" t="n"/>
      <c r="F123" s="16" t="n"/>
      <c r="G123" s="16" t="n"/>
      <c r="H123" s="16" t="n"/>
      <c r="I123" s="16" t="n"/>
      <c r="J123" s="16" t="n"/>
      <c r="K123" s="23" t="n">
        <v>344068</v>
      </c>
      <c r="L123" s="16" t="n"/>
      <c r="M123" s="16" t="n"/>
      <c r="N123" s="16" t="n"/>
      <c r="O123" s="16" t="n"/>
      <c r="P123" s="16" t="n"/>
    </row>
    <row r="124">
      <c r="B124" s="34" t="n">
        <v>44226</v>
      </c>
      <c r="C124" s="27" t="inlineStr">
        <is>
          <t>토</t>
        </is>
      </c>
      <c r="D124" s="16" t="inlineStr">
        <is>
          <t>페이스북</t>
        </is>
      </c>
      <c r="E124" s="16" t="n"/>
      <c r="F124" s="16" t="n"/>
      <c r="G124" s="16" t="n"/>
      <c r="H124" s="16" t="n"/>
      <c r="I124" s="16" t="n"/>
      <c r="J124" s="16" t="n"/>
      <c r="K124" s="23" t="n">
        <v>416119</v>
      </c>
      <c r="L124" s="16" t="n"/>
      <c r="M124" s="16" t="n"/>
      <c r="N124" s="16" t="n"/>
      <c r="O124" s="16" t="n"/>
      <c r="P124" s="16" t="n"/>
    </row>
    <row r="125">
      <c r="B125" s="34" t="n">
        <v>44226</v>
      </c>
      <c r="C125" s="27" t="inlineStr">
        <is>
          <t>토</t>
        </is>
      </c>
      <c r="D125" s="16" t="inlineStr">
        <is>
          <t>네이버 검색</t>
        </is>
      </c>
      <c r="E125" s="16" t="n"/>
      <c r="F125" s="16" t="n"/>
      <c r="G125" s="16" t="n"/>
      <c r="H125" s="16" t="n"/>
      <c r="I125" s="16" t="n"/>
      <c r="J125" s="16" t="n"/>
      <c r="K125" s="23">
        <f>34056/1.1</f>
        <v/>
      </c>
      <c r="L125" s="16" t="n"/>
      <c r="M125" s="16" t="n"/>
      <c r="N125" s="16" t="n"/>
      <c r="O125" s="16" t="n"/>
      <c r="P125" s="16" t="n"/>
    </row>
    <row r="126">
      <c r="B126" s="34" t="n">
        <v>44226</v>
      </c>
      <c r="C126" s="27" t="inlineStr">
        <is>
          <t>토</t>
        </is>
      </c>
      <c r="D126" s="16" t="inlineStr">
        <is>
          <t>네이버 GFA</t>
        </is>
      </c>
      <c r="E126" s="16" t="n"/>
      <c r="F126" s="16" t="n"/>
      <c r="G126" s="16" t="n"/>
      <c r="H126" s="16" t="n"/>
      <c r="I126" s="16" t="n"/>
      <c r="J126" s="16" t="n"/>
      <c r="K126" s="23" t="n">
        <v>0</v>
      </c>
      <c r="L126" s="16" t="n"/>
      <c r="M126" s="16" t="n"/>
      <c r="N126" s="16" t="n"/>
      <c r="O126" s="16" t="n"/>
      <c r="P126" s="16" t="n"/>
    </row>
    <row r="127">
      <c r="B127" s="34" t="n">
        <v>44226</v>
      </c>
      <c r="C127" s="27" t="inlineStr">
        <is>
          <t>토</t>
        </is>
      </c>
      <c r="D127" s="16" t="inlineStr">
        <is>
          <t>유튜브</t>
        </is>
      </c>
      <c r="E127" s="16" t="n"/>
      <c r="F127" s="16" t="n"/>
      <c r="G127" s="16" t="n"/>
      <c r="H127" s="16" t="n"/>
      <c r="I127" s="16" t="n"/>
      <c r="J127" s="16" t="n"/>
      <c r="K127" s="23" t="n">
        <v>2367565</v>
      </c>
      <c r="L127" s="16" t="n"/>
      <c r="M127" s="16" t="n"/>
      <c r="N127" s="16" t="n"/>
      <c r="O127" s="16" t="n"/>
      <c r="P127" s="16" t="n"/>
    </row>
    <row r="128">
      <c r="B128" s="34" t="n">
        <v>44226</v>
      </c>
      <c r="C128" s="27" t="inlineStr">
        <is>
          <t>토</t>
        </is>
      </c>
      <c r="D128" s="16" t="inlineStr">
        <is>
          <t>구글 검색</t>
        </is>
      </c>
      <c r="E128" s="16" t="n"/>
      <c r="F128" s="16" t="n"/>
      <c r="G128" s="16" t="n"/>
      <c r="H128" s="16" t="n"/>
      <c r="I128" s="16" t="n"/>
      <c r="J128" s="16" t="n"/>
      <c r="K128" s="23" t="n">
        <v>1647</v>
      </c>
      <c r="L128" s="16" t="n"/>
      <c r="M128" s="16" t="n"/>
      <c r="N128" s="16" t="n"/>
      <c r="O128" s="16" t="n"/>
      <c r="P128" s="16" t="n"/>
    </row>
    <row r="129">
      <c r="B129" s="34" t="n">
        <v>44226</v>
      </c>
      <c r="C129" s="27" t="inlineStr">
        <is>
          <t>토</t>
        </is>
      </c>
      <c r="D129" s="16" t="inlineStr">
        <is>
          <t>카카오 플친</t>
        </is>
      </c>
      <c r="E129" s="16" t="n"/>
      <c r="F129" s="16" t="n"/>
      <c r="G129" s="16" t="n"/>
      <c r="H129" s="16" t="n"/>
      <c r="I129" s="16" t="n"/>
      <c r="J129" s="16" t="n"/>
      <c r="K129" s="23" t="n">
        <v>0</v>
      </c>
      <c r="L129" s="16" t="n"/>
      <c r="M129" s="16" t="n"/>
      <c r="N129" s="16" t="n"/>
      <c r="O129" s="16" t="n"/>
      <c r="P129" s="16" t="n"/>
    </row>
    <row r="130">
      <c r="B130" s="34" t="n">
        <v>44226</v>
      </c>
      <c r="C130" s="27" t="inlineStr">
        <is>
          <t>토</t>
        </is>
      </c>
      <c r="D130" s="16" t="inlineStr">
        <is>
          <t>GDN</t>
        </is>
      </c>
      <c r="E130" s="16" t="n"/>
      <c r="F130" s="16" t="n"/>
      <c r="G130" s="16" t="n"/>
      <c r="H130" s="16" t="n"/>
      <c r="I130" s="16" t="n"/>
      <c r="J130" s="16" t="n"/>
      <c r="K130" s="23" t="n">
        <v>576895</v>
      </c>
      <c r="L130" s="16" t="n"/>
      <c r="M130" s="16" t="n"/>
      <c r="N130" s="16" t="n"/>
      <c r="O130" s="16" t="n"/>
      <c r="P130" s="16" t="n"/>
    </row>
    <row r="131">
      <c r="B131" s="34" t="n">
        <v>44227</v>
      </c>
      <c r="C131" s="27" t="inlineStr">
        <is>
          <t>일</t>
        </is>
      </c>
      <c r="D131" s="16" t="inlineStr">
        <is>
          <t>페이스북</t>
        </is>
      </c>
      <c r="E131" s="16" t="n"/>
      <c r="F131" s="16" t="n"/>
      <c r="G131" s="16" t="n"/>
      <c r="H131" s="16" t="n"/>
      <c r="I131" s="16" t="n"/>
      <c r="J131" s="16" t="n"/>
      <c r="K131" s="23" t="n">
        <v>251292</v>
      </c>
      <c r="L131" s="16" t="n"/>
      <c r="M131" s="16" t="n"/>
      <c r="N131" s="16" t="n"/>
      <c r="O131" s="16" t="n"/>
      <c r="P131" s="16" t="n"/>
    </row>
    <row r="132">
      <c r="B132" s="34" t="n">
        <v>44227</v>
      </c>
      <c r="C132" s="27" t="inlineStr">
        <is>
          <t>일</t>
        </is>
      </c>
      <c r="D132" s="16" t="inlineStr">
        <is>
          <t>네이버 검색</t>
        </is>
      </c>
      <c r="E132" s="16" t="n"/>
      <c r="F132" s="16" t="n"/>
      <c r="G132" s="16" t="n"/>
      <c r="H132" s="16" t="n"/>
      <c r="I132" s="16" t="n"/>
      <c r="J132" s="16" t="n"/>
      <c r="K132" s="23">
        <f>31768/1.1</f>
        <v/>
      </c>
      <c r="L132" s="16" t="n"/>
      <c r="M132" s="16" t="n"/>
      <c r="N132" s="16" t="n"/>
      <c r="O132" s="16" t="n"/>
      <c r="P132" s="16" t="n"/>
    </row>
    <row r="133">
      <c r="B133" s="34" t="n">
        <v>44227</v>
      </c>
      <c r="C133" s="27" t="inlineStr">
        <is>
          <t>일</t>
        </is>
      </c>
      <c r="D133" s="16" t="inlineStr">
        <is>
          <t>네이버 GFA</t>
        </is>
      </c>
      <c r="E133" s="16" t="n"/>
      <c r="F133" s="16" t="n"/>
      <c r="G133" s="16" t="n"/>
      <c r="H133" s="16" t="n"/>
      <c r="I133" s="16" t="n"/>
      <c r="J133" s="16" t="n"/>
      <c r="K133" s="23" t="n">
        <v>0</v>
      </c>
      <c r="L133" s="16" t="n"/>
      <c r="M133" s="16" t="n"/>
      <c r="N133" s="16" t="n"/>
      <c r="O133" s="16" t="n"/>
      <c r="P133" s="16" t="n"/>
    </row>
    <row r="134">
      <c r="B134" s="34" t="n">
        <v>44227</v>
      </c>
      <c r="C134" s="27" t="inlineStr">
        <is>
          <t>일</t>
        </is>
      </c>
      <c r="D134" s="16" t="inlineStr">
        <is>
          <t>유튜브</t>
        </is>
      </c>
      <c r="E134" s="16" t="n"/>
      <c r="F134" s="16" t="n"/>
      <c r="G134" s="16" t="n"/>
      <c r="H134" s="16" t="n"/>
      <c r="I134" s="16" t="n"/>
      <c r="J134" s="16" t="n"/>
      <c r="K134" s="23" t="n">
        <v>2366105</v>
      </c>
      <c r="L134" s="16" t="n"/>
      <c r="M134" s="16" t="n"/>
      <c r="N134" s="16" t="n"/>
      <c r="O134" s="16" t="n"/>
      <c r="P134" s="16" t="n"/>
    </row>
    <row r="135">
      <c r="B135" s="34" t="n">
        <v>44227</v>
      </c>
      <c r="C135" s="27" t="inlineStr">
        <is>
          <t>일</t>
        </is>
      </c>
      <c r="D135" s="16" t="inlineStr">
        <is>
          <t>구글 검색</t>
        </is>
      </c>
      <c r="E135" s="16" t="n"/>
      <c r="F135" s="16" t="n"/>
      <c r="G135" s="16" t="n"/>
      <c r="H135" s="16" t="n"/>
      <c r="I135" s="16" t="n"/>
      <c r="J135" s="16" t="n"/>
      <c r="K135" s="23" t="n">
        <v>842</v>
      </c>
      <c r="L135" s="16" t="n"/>
      <c r="M135" s="16" t="n"/>
      <c r="N135" s="16" t="n"/>
      <c r="O135" s="16" t="n"/>
      <c r="P135" s="16" t="n"/>
    </row>
    <row r="136">
      <c r="B136" s="34" t="n">
        <v>44227</v>
      </c>
      <c r="C136" s="27" t="inlineStr">
        <is>
          <t>일</t>
        </is>
      </c>
      <c r="D136" s="16" t="inlineStr">
        <is>
          <t>카카오 플친</t>
        </is>
      </c>
      <c r="E136" s="16" t="n"/>
      <c r="F136" s="16" t="n"/>
      <c r="G136" s="16" t="n"/>
      <c r="H136" s="16" t="n"/>
      <c r="I136" s="16" t="n"/>
      <c r="J136" s="16" t="n"/>
      <c r="K136" s="23" t="n">
        <v>0</v>
      </c>
      <c r="L136" s="16" t="n"/>
      <c r="M136" s="16" t="n"/>
      <c r="N136" s="16" t="n"/>
      <c r="O136" s="16" t="n"/>
      <c r="P136" s="16" t="n"/>
    </row>
    <row r="137">
      <c r="B137" s="34" t="n">
        <v>44227</v>
      </c>
      <c r="C137" s="27" t="inlineStr">
        <is>
          <t>일</t>
        </is>
      </c>
      <c r="D137" s="16" t="inlineStr">
        <is>
          <t>GDN</t>
        </is>
      </c>
      <c r="E137" s="16" t="n"/>
      <c r="F137" s="16" t="n"/>
      <c r="G137" s="16" t="n"/>
      <c r="H137" s="16" t="n"/>
      <c r="I137" s="16" t="n"/>
      <c r="J137" s="16" t="n"/>
      <c r="K137" s="23" t="n">
        <v>329251</v>
      </c>
      <c r="L137" s="16" t="n"/>
      <c r="M137" s="16" t="n"/>
      <c r="N137" s="16" t="n"/>
      <c r="O137" s="16" t="n"/>
      <c r="P137" s="16" t="n"/>
    </row>
    <row r="138">
      <c r="B138" s="34" t="n">
        <v>44228</v>
      </c>
      <c r="C138" s="27" t="inlineStr">
        <is>
          <t>월</t>
        </is>
      </c>
      <c r="D138" s="16" t="inlineStr">
        <is>
          <t>페이스북</t>
        </is>
      </c>
      <c r="E138" s="16" t="n"/>
      <c r="F138" s="16" t="n"/>
      <c r="G138" s="16" t="n"/>
      <c r="H138" s="16" t="n"/>
      <c r="I138" s="16" t="n"/>
      <c r="J138" s="16" t="n"/>
      <c r="K138" s="23" t="n">
        <v>248561</v>
      </c>
      <c r="L138" s="16" t="n"/>
      <c r="M138" s="16" t="n"/>
      <c r="N138" s="16" t="n"/>
      <c r="O138" s="16" t="n"/>
      <c r="P138" s="16" t="n"/>
    </row>
    <row r="139">
      <c r="B139" s="34" t="n">
        <v>44228</v>
      </c>
      <c r="C139" s="27" t="inlineStr">
        <is>
          <t>월</t>
        </is>
      </c>
      <c r="D139" s="16" t="inlineStr">
        <is>
          <t>네이버 검색</t>
        </is>
      </c>
      <c r="E139" s="16" t="n"/>
      <c r="F139" s="16" t="n"/>
      <c r="G139" s="16" t="n"/>
      <c r="H139" s="16" t="n"/>
      <c r="I139" s="16" t="n"/>
      <c r="J139" s="16" t="n"/>
      <c r="K139" s="23">
        <f>38918/1.1</f>
        <v/>
      </c>
      <c r="L139" s="16" t="n"/>
      <c r="M139" s="16" t="n"/>
      <c r="N139" s="16" t="n"/>
      <c r="O139" s="16" t="n"/>
      <c r="P139" s="16" t="n"/>
    </row>
    <row r="140">
      <c r="B140" s="34" t="n">
        <v>44228</v>
      </c>
      <c r="C140" s="27" t="inlineStr">
        <is>
          <t>월</t>
        </is>
      </c>
      <c r="D140" s="16" t="inlineStr">
        <is>
          <t>유튜브</t>
        </is>
      </c>
      <c r="E140" s="16" t="n"/>
      <c r="F140" s="16" t="n"/>
      <c r="G140" s="16" t="n"/>
      <c r="H140" s="16" t="n"/>
      <c r="I140" s="16" t="n"/>
      <c r="J140" s="16" t="n"/>
      <c r="K140" s="23" t="n">
        <v>3379340</v>
      </c>
      <c r="L140" s="16" t="n"/>
      <c r="M140" s="16" t="n"/>
      <c r="N140" s="16" t="n"/>
      <c r="O140" s="16" t="n"/>
      <c r="P140" s="16" t="n"/>
    </row>
    <row r="141">
      <c r="B141" s="34" t="n">
        <v>44228</v>
      </c>
      <c r="C141" s="27" t="inlineStr">
        <is>
          <t>월</t>
        </is>
      </c>
      <c r="D141" s="16" t="inlineStr">
        <is>
          <t>구글 검색</t>
        </is>
      </c>
      <c r="E141" s="16" t="n"/>
      <c r="F141" s="16" t="n"/>
      <c r="G141" s="16" t="n"/>
      <c r="H141" s="16" t="n"/>
      <c r="I141" s="16" t="n"/>
      <c r="J141" s="16" t="n"/>
      <c r="K141" s="23" t="n">
        <v>3952</v>
      </c>
      <c r="L141" s="16" t="n"/>
      <c r="M141" s="16" t="n"/>
      <c r="N141" s="16" t="n"/>
      <c r="O141" s="16" t="n"/>
      <c r="P141" s="16" t="n"/>
    </row>
    <row r="142">
      <c r="B142" s="34" t="n">
        <v>44228</v>
      </c>
      <c r="C142" s="27" t="inlineStr">
        <is>
          <t>월</t>
        </is>
      </c>
      <c r="D142" s="16" t="inlineStr">
        <is>
          <t>GDN</t>
        </is>
      </c>
      <c r="E142" s="16" t="n"/>
      <c r="F142" s="16" t="n"/>
      <c r="G142" s="16" t="n"/>
      <c r="H142" s="16" t="n"/>
      <c r="I142" s="16" t="n"/>
      <c r="J142" s="16" t="n"/>
      <c r="K142" s="23" t="n">
        <v>509390</v>
      </c>
      <c r="L142" s="16" t="n"/>
      <c r="M142" s="16" t="n"/>
      <c r="N142" s="16" t="n"/>
      <c r="O142" s="16" t="n"/>
      <c r="P142" s="16" t="n"/>
    </row>
    <row r="143">
      <c r="B143" s="34" t="n">
        <v>44229</v>
      </c>
      <c r="C143" s="27" t="inlineStr">
        <is>
          <t>화</t>
        </is>
      </c>
      <c r="D143" s="16" t="inlineStr">
        <is>
          <t>페이스북</t>
        </is>
      </c>
      <c r="E143" s="16" t="n"/>
      <c r="F143" s="16" t="n"/>
      <c r="G143" s="16" t="n"/>
      <c r="H143" s="16" t="n"/>
      <c r="I143" s="16" t="n"/>
      <c r="J143" s="16" t="n"/>
      <c r="K143" s="23" t="n">
        <v>240415</v>
      </c>
      <c r="L143" s="16" t="n"/>
      <c r="M143" s="16" t="n"/>
      <c r="N143" s="16" t="n"/>
      <c r="O143" s="16" t="n"/>
      <c r="P143" s="16" t="n"/>
    </row>
    <row r="144">
      <c r="B144" s="34" t="n">
        <v>44229</v>
      </c>
      <c r="C144" s="27" t="inlineStr">
        <is>
          <t>화</t>
        </is>
      </c>
      <c r="D144" s="16" t="inlineStr">
        <is>
          <t>네이버 검색</t>
        </is>
      </c>
      <c r="E144" s="16" t="n"/>
      <c r="F144" s="16" t="n"/>
      <c r="G144" s="16" t="n"/>
      <c r="H144" s="16" t="n"/>
      <c r="I144" s="16" t="n"/>
      <c r="J144" s="16" t="n"/>
      <c r="K144" s="23">
        <f>41789/1.1</f>
        <v/>
      </c>
      <c r="L144" s="16" t="n"/>
      <c r="M144" s="16" t="n"/>
      <c r="N144" s="16" t="n"/>
      <c r="O144" s="16" t="n"/>
      <c r="P144" s="16" t="n"/>
    </row>
    <row r="145">
      <c r="B145" s="34" t="n">
        <v>44229</v>
      </c>
      <c r="C145" s="27" t="inlineStr">
        <is>
          <t>화</t>
        </is>
      </c>
      <c r="D145" s="16" t="inlineStr">
        <is>
          <t>유튜브</t>
        </is>
      </c>
      <c r="E145" s="16" t="n"/>
      <c r="F145" s="16" t="n"/>
      <c r="G145" s="16" t="n"/>
      <c r="H145" s="16" t="n"/>
      <c r="I145" s="16" t="n"/>
      <c r="J145" s="16" t="n"/>
      <c r="K145" s="23" t="n">
        <v>3012864</v>
      </c>
      <c r="L145" s="16" t="n"/>
      <c r="M145" s="16" t="n"/>
      <c r="N145" s="16" t="n"/>
      <c r="O145" s="16" t="n"/>
      <c r="P145" s="16" t="n"/>
    </row>
    <row r="146">
      <c r="B146" s="34" t="n">
        <v>44229</v>
      </c>
      <c r="C146" s="27" t="inlineStr">
        <is>
          <t>화</t>
        </is>
      </c>
      <c r="D146" s="16" t="inlineStr">
        <is>
          <t>구글 검색</t>
        </is>
      </c>
      <c r="E146" s="16" t="n"/>
      <c r="F146" s="16" t="n"/>
      <c r="G146" s="16" t="n"/>
      <c r="H146" s="16" t="n"/>
      <c r="I146" s="16" t="n"/>
      <c r="J146" s="16" t="n"/>
      <c r="K146" s="23" t="n">
        <v>11354</v>
      </c>
      <c r="L146" s="16" t="n"/>
      <c r="M146" s="16" t="n"/>
      <c r="N146" s="16" t="n"/>
      <c r="O146" s="16" t="n"/>
      <c r="P146" s="16" t="n"/>
    </row>
    <row r="147">
      <c r="B147" s="34" t="n">
        <v>44229</v>
      </c>
      <c r="C147" s="27" t="inlineStr">
        <is>
          <t>화</t>
        </is>
      </c>
      <c r="D147" s="16" t="inlineStr">
        <is>
          <t>GDN</t>
        </is>
      </c>
      <c r="E147" s="16" t="n"/>
      <c r="F147" s="16" t="n"/>
      <c r="G147" s="16" t="n"/>
      <c r="H147" s="16" t="n"/>
      <c r="I147" s="16" t="n"/>
      <c r="J147" s="16" t="n"/>
      <c r="K147" s="23" t="n">
        <v>652639</v>
      </c>
      <c r="L147" s="16" t="n"/>
      <c r="M147" s="16" t="n"/>
      <c r="N147" s="16" t="n"/>
      <c r="O147" s="16" t="n"/>
      <c r="P147" s="16" t="n"/>
    </row>
    <row r="148">
      <c r="B148" s="34" t="n">
        <v>44230</v>
      </c>
      <c r="C148" s="27" t="inlineStr">
        <is>
          <t>수</t>
        </is>
      </c>
      <c r="D148" s="16" t="inlineStr">
        <is>
          <t>페이스북</t>
        </is>
      </c>
      <c r="E148" s="16" t="n"/>
      <c r="F148" s="16" t="n"/>
      <c r="G148" s="16" t="n"/>
      <c r="H148" s="16" t="n"/>
      <c r="I148" s="16" t="n"/>
      <c r="J148" s="16" t="n"/>
      <c r="K148" s="23" t="n">
        <v>248918</v>
      </c>
      <c r="L148" s="16" t="n"/>
      <c r="M148" s="16" t="n"/>
      <c r="N148" s="16" t="n"/>
      <c r="O148" s="16" t="n"/>
      <c r="P148" s="16" t="n"/>
    </row>
    <row r="149">
      <c r="B149" s="34" t="n">
        <v>44230</v>
      </c>
      <c r="C149" s="27" t="inlineStr">
        <is>
          <t>수</t>
        </is>
      </c>
      <c r="D149" s="16" t="inlineStr">
        <is>
          <t>네이버 검색</t>
        </is>
      </c>
      <c r="E149" s="16" t="n"/>
      <c r="F149" s="16" t="n"/>
      <c r="G149" s="16" t="n"/>
      <c r="H149" s="16" t="n"/>
      <c r="I149" s="16" t="n"/>
      <c r="J149" s="16" t="n"/>
      <c r="K149" s="23">
        <f>108713/1.1</f>
        <v/>
      </c>
      <c r="L149" s="16" t="n"/>
      <c r="M149" s="16" t="n"/>
      <c r="N149" s="16" t="n"/>
      <c r="O149" s="16" t="n"/>
      <c r="P149" s="16" t="n"/>
    </row>
    <row r="150">
      <c r="B150" s="34" t="n">
        <v>44230</v>
      </c>
      <c r="C150" s="27" t="inlineStr">
        <is>
          <t>수</t>
        </is>
      </c>
      <c r="D150" s="16" t="inlineStr">
        <is>
          <t>유튜브</t>
        </is>
      </c>
      <c r="E150" s="16" t="n"/>
      <c r="F150" s="16" t="n"/>
      <c r="G150" s="16" t="n"/>
      <c r="H150" s="16" t="n"/>
      <c r="I150" s="16" t="n"/>
      <c r="J150" s="16" t="n"/>
      <c r="K150" s="23" t="n">
        <v>2797171</v>
      </c>
      <c r="L150" s="16" t="n"/>
      <c r="M150" s="16" t="n"/>
      <c r="N150" s="16" t="n"/>
      <c r="O150" s="16" t="n"/>
      <c r="P150" s="16" t="n"/>
    </row>
    <row r="151">
      <c r="B151" s="34" t="n">
        <v>44230</v>
      </c>
      <c r="C151" s="27" t="inlineStr">
        <is>
          <t>수</t>
        </is>
      </c>
      <c r="D151" s="16" t="inlineStr">
        <is>
          <t>구글 검색</t>
        </is>
      </c>
      <c r="E151" s="16" t="n"/>
      <c r="F151" s="16" t="n"/>
      <c r="G151" s="16" t="n"/>
      <c r="H151" s="16" t="n"/>
      <c r="I151" s="16" t="n"/>
      <c r="J151" s="16" t="n"/>
      <c r="K151" s="23" t="n">
        <v>1726</v>
      </c>
      <c r="L151" s="16" t="n"/>
      <c r="M151" s="16" t="n"/>
      <c r="N151" s="16" t="n"/>
      <c r="O151" s="16" t="n"/>
      <c r="P151" s="16" t="n"/>
    </row>
    <row r="152">
      <c r="B152" s="34" t="n">
        <v>44230</v>
      </c>
      <c r="C152" s="27" t="inlineStr">
        <is>
          <t>수</t>
        </is>
      </c>
      <c r="D152" s="16" t="inlineStr">
        <is>
          <t>GDN</t>
        </is>
      </c>
      <c r="E152" s="16" t="n"/>
      <c r="F152" s="16" t="n"/>
      <c r="G152" s="16" t="n"/>
      <c r="H152" s="16" t="n"/>
      <c r="I152" s="16" t="n"/>
      <c r="J152" s="16" t="n"/>
      <c r="K152" s="23" t="n">
        <v>483827</v>
      </c>
      <c r="L152" s="16" t="n"/>
      <c r="M152" s="16" t="n"/>
      <c r="N152" s="16" t="n"/>
      <c r="O152" s="16" t="n"/>
      <c r="P152" s="16" t="n"/>
    </row>
    <row r="153">
      <c r="B153" s="34" t="n">
        <v>44231</v>
      </c>
      <c r="C153" s="27" t="inlineStr">
        <is>
          <t>목</t>
        </is>
      </c>
      <c r="D153" s="16" t="inlineStr">
        <is>
          <t>페이스북</t>
        </is>
      </c>
      <c r="E153" s="16" t="n"/>
      <c r="F153" s="16" t="n"/>
      <c r="G153" s="16" t="n"/>
      <c r="H153" s="16" t="n"/>
      <c r="I153" s="16" t="n"/>
      <c r="J153" s="16" t="n"/>
      <c r="K153" s="23" t="n">
        <v>257393</v>
      </c>
      <c r="L153" s="16" t="n"/>
      <c r="M153" s="16" t="n"/>
      <c r="N153" s="16" t="n"/>
      <c r="O153" s="16" t="n"/>
      <c r="P153" s="16" t="n"/>
    </row>
    <row r="154">
      <c r="B154" s="34" t="n">
        <v>44231</v>
      </c>
      <c r="C154" s="27" t="inlineStr">
        <is>
          <t>목</t>
        </is>
      </c>
      <c r="D154" s="16" t="inlineStr">
        <is>
          <t>네이버 검색</t>
        </is>
      </c>
      <c r="E154" s="16" t="n"/>
      <c r="F154" s="16" t="n"/>
      <c r="G154" s="16" t="n"/>
      <c r="H154" s="16" t="n"/>
      <c r="I154" s="16" t="n"/>
      <c r="J154" s="16" t="n"/>
      <c r="K154" s="23">
        <f>75603/1.1</f>
        <v/>
      </c>
      <c r="L154" s="16" t="n"/>
      <c r="M154" s="16" t="n"/>
      <c r="N154" s="16" t="n"/>
      <c r="O154" s="16" t="n"/>
      <c r="P154" s="16" t="n"/>
    </row>
    <row r="155">
      <c r="B155" s="34" t="n">
        <v>44231</v>
      </c>
      <c r="C155" s="27" t="inlineStr">
        <is>
          <t>목</t>
        </is>
      </c>
      <c r="D155" s="16" t="inlineStr">
        <is>
          <t>네이버 GFA</t>
        </is>
      </c>
      <c r="E155" s="16" t="n"/>
      <c r="F155" s="16" t="n"/>
      <c r="G155" s="16" t="n"/>
      <c r="H155" s="16" t="n"/>
      <c r="I155" s="16" t="n"/>
      <c r="J155" s="16" t="n"/>
      <c r="K155" s="23">
        <f>62975/1.1</f>
        <v/>
      </c>
      <c r="L155" s="16" t="n"/>
      <c r="M155" s="16" t="n"/>
      <c r="N155" s="16" t="n"/>
      <c r="O155" s="16" t="n"/>
      <c r="P155" s="16" t="n"/>
    </row>
    <row r="156">
      <c r="B156" s="34" t="n">
        <v>44231</v>
      </c>
      <c r="C156" s="27" t="inlineStr">
        <is>
          <t>목</t>
        </is>
      </c>
      <c r="D156" s="16" t="inlineStr">
        <is>
          <t>유튜브</t>
        </is>
      </c>
      <c r="E156" s="16" t="n"/>
      <c r="F156" s="16" t="n"/>
      <c r="G156" s="16" t="n"/>
      <c r="H156" s="16" t="n"/>
      <c r="I156" s="16" t="n"/>
      <c r="J156" s="16" t="n"/>
      <c r="K156" s="23" t="n">
        <v>2737636</v>
      </c>
      <c r="L156" s="16" t="n"/>
      <c r="M156" s="16" t="n"/>
      <c r="N156" s="16" t="n"/>
      <c r="O156" s="16" t="n"/>
      <c r="P156" s="16" t="n"/>
    </row>
    <row r="157">
      <c r="B157" s="34" t="n">
        <v>44231</v>
      </c>
      <c r="C157" s="27" t="inlineStr">
        <is>
          <t>목</t>
        </is>
      </c>
      <c r="D157" s="16" t="inlineStr">
        <is>
          <t>GDN</t>
        </is>
      </c>
      <c r="E157" s="16" t="n"/>
      <c r="F157" s="16" t="n"/>
      <c r="G157" s="16" t="n"/>
      <c r="H157" s="16" t="n"/>
      <c r="I157" s="16" t="n"/>
      <c r="J157" s="16" t="n"/>
      <c r="K157" s="23" t="n">
        <v>500262</v>
      </c>
      <c r="L157" s="16" t="n"/>
      <c r="M157" s="16" t="n"/>
      <c r="N157" s="16" t="n"/>
      <c r="O157" s="16" t="n"/>
      <c r="P157" s="16" t="n"/>
    </row>
    <row r="158">
      <c r="B158" s="34" t="n">
        <v>44232</v>
      </c>
      <c r="C158" s="27" t="inlineStr">
        <is>
          <t>금</t>
        </is>
      </c>
      <c r="D158" s="16" t="inlineStr">
        <is>
          <t>페이스북</t>
        </is>
      </c>
      <c r="E158" s="16" t="n"/>
      <c r="F158" s="16" t="n"/>
      <c r="G158" s="16" t="n"/>
      <c r="H158" s="16" t="n"/>
      <c r="I158" s="16" t="n"/>
      <c r="J158" s="16" t="n"/>
      <c r="K158" s="23" t="n">
        <v>290408</v>
      </c>
      <c r="L158" s="16" t="n"/>
      <c r="M158" s="16" t="n"/>
      <c r="N158" s="16" t="n"/>
      <c r="O158" s="16" t="n"/>
      <c r="P158" s="16" t="n"/>
    </row>
    <row r="159">
      <c r="B159" s="34" t="n">
        <v>44232</v>
      </c>
      <c r="C159" s="27" t="inlineStr">
        <is>
          <t>금</t>
        </is>
      </c>
      <c r="D159" s="16" t="inlineStr">
        <is>
          <t>네이버 검색</t>
        </is>
      </c>
      <c r="E159" s="16" t="n"/>
      <c r="F159" s="16" t="n"/>
      <c r="G159" s="16" t="n"/>
      <c r="H159" s="16" t="n"/>
      <c r="I159" s="16" t="n"/>
      <c r="J159" s="16" t="n"/>
      <c r="K159" s="23">
        <f>62359/1.1</f>
        <v/>
      </c>
      <c r="L159" s="16" t="n"/>
      <c r="M159" s="16" t="n"/>
      <c r="N159" s="16" t="n"/>
      <c r="O159" s="16" t="n"/>
      <c r="P159" s="16" t="n"/>
    </row>
    <row r="160">
      <c r="B160" s="34" t="n">
        <v>44232</v>
      </c>
      <c r="C160" s="27" t="inlineStr">
        <is>
          <t>금</t>
        </is>
      </c>
      <c r="D160" s="16" t="inlineStr">
        <is>
          <t>네이버 GFA</t>
        </is>
      </c>
      <c r="E160" s="16" t="n"/>
      <c r="F160" s="16" t="n"/>
      <c r="G160" s="16" t="n"/>
      <c r="H160" s="16" t="n"/>
      <c r="I160" s="16" t="n"/>
      <c r="J160" s="16" t="n"/>
      <c r="K160" s="23">
        <f>20577/1.1</f>
        <v/>
      </c>
      <c r="L160" s="16" t="n"/>
      <c r="M160" s="16" t="n"/>
      <c r="N160" s="16" t="n"/>
      <c r="O160" s="16" t="n"/>
      <c r="P160" s="16" t="n"/>
    </row>
    <row r="161">
      <c r="B161" s="34" t="n">
        <v>44232</v>
      </c>
      <c r="C161" s="27" t="inlineStr">
        <is>
          <t>금</t>
        </is>
      </c>
      <c r="D161" s="16" t="inlineStr">
        <is>
          <t>유튜브</t>
        </is>
      </c>
      <c r="E161" s="16" t="n"/>
      <c r="F161" s="16" t="n"/>
      <c r="G161" s="16" t="n"/>
      <c r="H161" s="16" t="n"/>
      <c r="I161" s="16" t="n"/>
      <c r="J161" s="16" t="n"/>
      <c r="K161" s="23" t="n">
        <v>2747045</v>
      </c>
      <c r="L161" s="16" t="n"/>
      <c r="M161" s="16" t="n"/>
      <c r="N161" s="16" t="n"/>
      <c r="O161" s="16" t="n"/>
      <c r="P161" s="16" t="n"/>
    </row>
    <row r="162">
      <c r="B162" s="34" t="n">
        <v>44232</v>
      </c>
      <c r="C162" s="27" t="inlineStr">
        <is>
          <t>금</t>
        </is>
      </c>
      <c r="D162" s="16" t="inlineStr">
        <is>
          <t>GDN</t>
        </is>
      </c>
      <c r="E162" s="16" t="n"/>
      <c r="F162" s="16" t="n"/>
      <c r="G162" s="16" t="n"/>
      <c r="H162" s="16" t="n"/>
      <c r="I162" s="16" t="n"/>
      <c r="J162" s="16" t="n"/>
      <c r="K162" s="23" t="n">
        <v>444466</v>
      </c>
      <c r="L162" s="16" t="n"/>
      <c r="M162" s="16" t="n"/>
      <c r="N162" s="16" t="n"/>
      <c r="O162" s="16" t="n"/>
      <c r="P162" s="16" t="n"/>
    </row>
    <row r="163">
      <c r="B163" s="34" t="n">
        <v>44233</v>
      </c>
      <c r="C163" s="27" t="inlineStr">
        <is>
          <t>토</t>
        </is>
      </c>
      <c r="D163" s="16" t="inlineStr">
        <is>
          <t>페이스북</t>
        </is>
      </c>
      <c r="E163" s="16" t="n"/>
      <c r="F163" s="16" t="n"/>
      <c r="G163" s="16" t="n"/>
      <c r="H163" s="16" t="n"/>
      <c r="I163" s="16" t="n"/>
      <c r="J163" s="16" t="n"/>
      <c r="K163" s="23" t="n">
        <v>491238</v>
      </c>
      <c r="L163" s="16" t="n"/>
      <c r="M163" s="16" t="n"/>
      <c r="N163" s="16" t="n"/>
      <c r="O163" s="16" t="n"/>
      <c r="P163" s="16" t="n"/>
    </row>
    <row r="164">
      <c r="B164" s="34" t="n">
        <v>44233</v>
      </c>
      <c r="C164" s="27" t="inlineStr">
        <is>
          <t>토</t>
        </is>
      </c>
      <c r="D164" s="16" t="inlineStr">
        <is>
          <t>네이버 검색</t>
        </is>
      </c>
      <c r="E164" s="16" t="n"/>
      <c r="F164" s="16" t="n"/>
      <c r="G164" s="16" t="n"/>
      <c r="H164" s="16" t="n"/>
      <c r="I164" s="16" t="n"/>
      <c r="J164" s="16" t="n"/>
      <c r="K164" s="23">
        <f>(66737+154)/1.1</f>
        <v/>
      </c>
      <c r="L164" s="16" t="n"/>
      <c r="M164" s="16" t="n"/>
      <c r="N164" s="16" t="n"/>
      <c r="O164" s="16" t="n"/>
      <c r="P164" s="16" t="n"/>
    </row>
    <row r="165">
      <c r="B165" s="34" t="n">
        <v>44233</v>
      </c>
      <c r="C165" s="27" t="inlineStr">
        <is>
          <t>토</t>
        </is>
      </c>
      <c r="D165" s="16" t="inlineStr">
        <is>
          <t>유튜브</t>
        </is>
      </c>
      <c r="E165" s="16" t="n"/>
      <c r="F165" s="16" t="n"/>
      <c r="G165" s="16" t="n"/>
      <c r="H165" s="16" t="n"/>
      <c r="I165" s="16" t="n"/>
      <c r="J165" s="16" t="n"/>
      <c r="K165" s="23" t="n">
        <v>3149357</v>
      </c>
      <c r="L165" s="16" t="n"/>
      <c r="M165" s="16" t="n"/>
      <c r="N165" s="16" t="n"/>
      <c r="O165" s="16" t="n"/>
      <c r="P165" s="16" t="n"/>
    </row>
    <row r="166">
      <c r="B166" s="34" t="n">
        <v>44233</v>
      </c>
      <c r="C166" s="27" t="inlineStr">
        <is>
          <t>토</t>
        </is>
      </c>
      <c r="D166" s="16" t="inlineStr">
        <is>
          <t>GDN</t>
        </is>
      </c>
      <c r="E166" s="16" t="n"/>
      <c r="F166" s="16" t="n"/>
      <c r="G166" s="16" t="n"/>
      <c r="H166" s="16" t="n"/>
      <c r="I166" s="16" t="n"/>
      <c r="J166" s="16" t="n"/>
      <c r="K166" s="23" t="n">
        <v>1252202</v>
      </c>
      <c r="L166" s="16" t="n"/>
      <c r="M166" s="16" t="n"/>
      <c r="N166" s="16" t="n"/>
      <c r="O166" s="16" t="n"/>
      <c r="P166" s="16" t="n"/>
    </row>
    <row r="167">
      <c r="B167" s="34" t="n">
        <v>44234</v>
      </c>
      <c r="C167" s="27" t="inlineStr">
        <is>
          <t>일</t>
        </is>
      </c>
      <c r="D167" s="16" t="inlineStr">
        <is>
          <t>페이스북</t>
        </is>
      </c>
      <c r="E167" s="16" t="n"/>
      <c r="F167" s="16" t="n"/>
      <c r="G167" s="16" t="n"/>
      <c r="H167" s="16" t="n"/>
      <c r="I167" s="16" t="n"/>
      <c r="J167" s="16" t="n"/>
      <c r="K167" s="23" t="n">
        <v>526175</v>
      </c>
      <c r="L167" s="16" t="n"/>
      <c r="M167" s="16" t="n"/>
      <c r="N167" s="16" t="n"/>
      <c r="O167" s="16" t="n"/>
      <c r="P167" s="16" t="n"/>
    </row>
    <row r="168">
      <c r="B168" s="34" t="n">
        <v>44234</v>
      </c>
      <c r="C168" s="27" t="inlineStr">
        <is>
          <t>일</t>
        </is>
      </c>
      <c r="D168" s="16" t="inlineStr">
        <is>
          <t>네이버 검색</t>
        </is>
      </c>
      <c r="E168" s="16" t="n"/>
      <c r="F168" s="16" t="n"/>
      <c r="G168" s="16" t="n"/>
      <c r="H168" s="16" t="n"/>
      <c r="I168" s="16" t="n"/>
      <c r="J168" s="16" t="n"/>
      <c r="K168" s="23">
        <f>(82269+154+1320)/1.1</f>
        <v/>
      </c>
      <c r="L168" s="16" t="n"/>
      <c r="M168" s="16" t="n"/>
      <c r="N168" s="16" t="n"/>
      <c r="O168" s="16" t="n"/>
      <c r="P168" s="16" t="n"/>
    </row>
    <row r="169">
      <c r="B169" s="34" t="n">
        <v>44234</v>
      </c>
      <c r="C169" s="27" t="inlineStr">
        <is>
          <t>일</t>
        </is>
      </c>
      <c r="D169" s="16" t="inlineStr">
        <is>
          <t>유튜브</t>
        </is>
      </c>
      <c r="E169" s="16" t="n"/>
      <c r="F169" s="16" t="n"/>
      <c r="G169" s="16" t="n"/>
      <c r="H169" s="16" t="n"/>
      <c r="I169" s="16" t="n"/>
      <c r="J169" s="16" t="n"/>
      <c r="K169" s="23" t="n">
        <v>2877478</v>
      </c>
      <c r="L169" s="16" t="n"/>
      <c r="M169" s="16" t="n"/>
      <c r="N169" s="16" t="n"/>
      <c r="O169" s="16" t="n"/>
      <c r="P169" s="16" t="n"/>
    </row>
    <row r="170">
      <c r="B170" s="34" t="n">
        <v>44234</v>
      </c>
      <c r="C170" s="27" t="inlineStr">
        <is>
          <t>일</t>
        </is>
      </c>
      <c r="D170" s="16" t="inlineStr">
        <is>
          <t>GDN</t>
        </is>
      </c>
      <c r="E170" s="16" t="n"/>
      <c r="F170" s="16" t="n"/>
      <c r="G170" s="16" t="n"/>
      <c r="H170" s="16" t="n"/>
      <c r="I170" s="16" t="n"/>
      <c r="J170" s="16" t="n"/>
      <c r="K170" s="23" t="n">
        <v>296771</v>
      </c>
      <c r="L170" s="16" t="n"/>
      <c r="M170" s="16" t="n"/>
      <c r="N170" s="16" t="n"/>
      <c r="O170" s="16" t="n"/>
      <c r="P170" s="16" t="n"/>
    </row>
    <row r="171">
      <c r="B171" s="34" t="n">
        <v>44235</v>
      </c>
      <c r="C171" s="27" t="inlineStr">
        <is>
          <t>월</t>
        </is>
      </c>
      <c r="D171" s="16" t="inlineStr">
        <is>
          <t>페이스북</t>
        </is>
      </c>
      <c r="E171" s="16" t="n"/>
      <c r="F171" s="16" t="n"/>
      <c r="G171" s="16" t="n"/>
      <c r="H171" s="16" t="n"/>
      <c r="I171" s="16" t="n"/>
      <c r="J171" s="16" t="n"/>
      <c r="K171" s="23" t="n">
        <v>390803</v>
      </c>
      <c r="L171" s="16" t="n"/>
      <c r="M171" s="16" t="n"/>
      <c r="N171" s="16" t="n"/>
      <c r="O171" s="16" t="n"/>
      <c r="P171" s="16" t="n"/>
    </row>
    <row r="172">
      <c r="B172" s="34" t="n">
        <v>44235</v>
      </c>
      <c r="C172" s="27" t="inlineStr">
        <is>
          <t>월</t>
        </is>
      </c>
      <c r="D172" s="16" t="inlineStr">
        <is>
          <t>네이버 검색</t>
        </is>
      </c>
      <c r="E172" s="16" t="n"/>
      <c r="F172" s="16" t="n"/>
      <c r="G172" s="16" t="n"/>
      <c r="H172" s="16" t="n"/>
      <c r="I172" s="16" t="n"/>
      <c r="J172" s="16" t="n"/>
      <c r="K172" s="23">
        <f>(75449+77)/1.1</f>
        <v/>
      </c>
      <c r="L172" s="16" t="n"/>
      <c r="M172" s="16" t="n"/>
      <c r="N172" s="16" t="n"/>
      <c r="O172" s="16" t="n"/>
      <c r="P172" s="16" t="n"/>
    </row>
    <row r="173">
      <c r="B173" s="34" t="n">
        <v>44235</v>
      </c>
      <c r="C173" s="27" t="inlineStr">
        <is>
          <t>월</t>
        </is>
      </c>
      <c r="D173" s="16" t="inlineStr">
        <is>
          <t>유튜브</t>
        </is>
      </c>
      <c r="E173" s="16" t="n"/>
      <c r="F173" s="16" t="n"/>
      <c r="G173" s="16" t="n"/>
      <c r="H173" s="16" t="n"/>
      <c r="I173" s="16" t="n"/>
      <c r="J173" s="16" t="n"/>
      <c r="K173" s="23" t="n">
        <v>2763168</v>
      </c>
      <c r="L173" s="16" t="n"/>
      <c r="M173" s="16" t="n"/>
      <c r="N173" s="16" t="n"/>
      <c r="O173" s="16" t="n"/>
      <c r="P173" s="16" t="n"/>
    </row>
    <row r="174">
      <c r="B174" s="34" t="n">
        <v>44235</v>
      </c>
      <c r="C174" s="27" t="inlineStr">
        <is>
          <t>월</t>
        </is>
      </c>
      <c r="D174" s="16" t="inlineStr">
        <is>
          <t>GDN</t>
        </is>
      </c>
      <c r="E174" s="16" t="n"/>
      <c r="F174" s="16" t="n"/>
      <c r="G174" s="16" t="n"/>
      <c r="H174" s="16" t="n"/>
      <c r="I174" s="16" t="n"/>
      <c r="J174" s="16" t="n"/>
      <c r="K174" s="23" t="n">
        <v>254459</v>
      </c>
      <c r="L174" s="16" t="n"/>
      <c r="M174" s="16" t="n"/>
      <c r="N174" s="16" t="n"/>
      <c r="O174" s="16" t="n"/>
      <c r="P174" s="16" t="n"/>
    </row>
    <row r="175">
      <c r="B175" s="34" t="n">
        <v>44236</v>
      </c>
      <c r="C175" s="27" t="inlineStr">
        <is>
          <t>화</t>
        </is>
      </c>
      <c r="D175" s="16" t="inlineStr">
        <is>
          <t>페이스북</t>
        </is>
      </c>
      <c r="E175" s="16" t="n"/>
      <c r="F175" s="16" t="n"/>
      <c r="G175" s="16" t="n"/>
      <c r="H175" s="16" t="n"/>
      <c r="I175" s="16" t="n"/>
      <c r="J175" s="16" t="n"/>
      <c r="K175" s="23" t="n">
        <v>409295</v>
      </c>
      <c r="L175" s="16" t="n"/>
      <c r="M175" s="16" t="n"/>
      <c r="N175" s="16" t="n"/>
      <c r="O175" s="16" t="n"/>
      <c r="P175" s="16" t="n"/>
    </row>
    <row r="176">
      <c r="B176" s="34" t="n">
        <v>44236</v>
      </c>
      <c r="C176" s="27" t="inlineStr">
        <is>
          <t>화</t>
        </is>
      </c>
      <c r="D176" s="16" t="inlineStr">
        <is>
          <t>네이버 검색</t>
        </is>
      </c>
      <c r="E176" s="16" t="n"/>
      <c r="F176" s="16" t="n"/>
      <c r="G176" s="16" t="n"/>
      <c r="H176" s="16" t="n"/>
      <c r="I176" s="16" t="n"/>
      <c r="J176" s="16" t="n"/>
      <c r="K176" s="23">
        <f>(62986+77)/1.1</f>
        <v/>
      </c>
      <c r="L176" s="16" t="n"/>
      <c r="M176" s="16" t="n"/>
      <c r="N176" s="16" t="n"/>
      <c r="O176" s="16" t="n"/>
      <c r="P176" s="16" t="n"/>
    </row>
    <row r="177">
      <c r="B177" s="34" t="n">
        <v>44236</v>
      </c>
      <c r="C177" s="27" t="inlineStr">
        <is>
          <t>화</t>
        </is>
      </c>
      <c r="D177" s="16" t="inlineStr">
        <is>
          <t>네이버 GFA</t>
        </is>
      </c>
      <c r="E177" s="16" t="n"/>
      <c r="F177" s="16" t="n"/>
      <c r="G177" s="16" t="n"/>
      <c r="H177" s="16" t="n"/>
      <c r="I177" s="16" t="n"/>
      <c r="J177" s="16" t="n"/>
      <c r="K177" s="23">
        <f>10897/1.1</f>
        <v/>
      </c>
      <c r="L177" s="16" t="n"/>
      <c r="M177" s="16" t="n"/>
      <c r="N177" s="16" t="n"/>
      <c r="O177" s="16" t="n"/>
      <c r="P177" s="16" t="n"/>
    </row>
    <row r="178">
      <c r="B178" s="34" t="n">
        <v>44236</v>
      </c>
      <c r="C178" s="27" t="inlineStr">
        <is>
          <t>화</t>
        </is>
      </c>
      <c r="D178" s="16" t="inlineStr">
        <is>
          <t>유튜브</t>
        </is>
      </c>
      <c r="E178" s="16" t="n"/>
      <c r="F178" s="16" t="n"/>
      <c r="G178" s="16" t="n"/>
      <c r="H178" s="16" t="n"/>
      <c r="I178" s="16" t="n"/>
      <c r="J178" s="16" t="n"/>
      <c r="K178" s="23" t="n">
        <v>2968626</v>
      </c>
      <c r="L178" s="16" t="n"/>
      <c r="M178" s="16" t="n"/>
      <c r="N178" s="16" t="n"/>
      <c r="O178" s="16" t="n"/>
      <c r="P178" s="16" t="n"/>
    </row>
    <row r="179">
      <c r="B179" s="34" t="n">
        <v>44236</v>
      </c>
      <c r="C179" s="27" t="inlineStr">
        <is>
          <t>화</t>
        </is>
      </c>
      <c r="D179" s="16" t="inlineStr">
        <is>
          <t>GDN</t>
        </is>
      </c>
      <c r="E179" s="16" t="n"/>
      <c r="F179" s="16" t="n"/>
      <c r="G179" s="16" t="n"/>
      <c r="H179" s="16" t="n"/>
      <c r="I179" s="16" t="n"/>
      <c r="J179" s="16" t="n"/>
      <c r="K179" s="23" t="n">
        <v>293734</v>
      </c>
      <c r="L179" s="16" t="n"/>
      <c r="M179" s="16" t="n"/>
      <c r="N179" s="16" t="n"/>
      <c r="O179" s="16" t="n"/>
      <c r="P179" s="16" t="n"/>
    </row>
    <row r="180">
      <c r="B180" s="34" t="n">
        <v>44237</v>
      </c>
      <c r="C180" s="27" t="inlineStr">
        <is>
          <t>수</t>
        </is>
      </c>
      <c r="D180" s="16" t="inlineStr">
        <is>
          <t>페이스북</t>
        </is>
      </c>
      <c r="E180" s="16" t="n"/>
      <c r="F180" s="16" t="n"/>
      <c r="G180" s="16" t="n"/>
      <c r="H180" s="16" t="n"/>
      <c r="I180" s="16" t="n"/>
      <c r="J180" s="16" t="n"/>
      <c r="K180" s="23" t="n">
        <v>413896</v>
      </c>
      <c r="L180" s="16" t="n"/>
      <c r="M180" s="16" t="n"/>
      <c r="N180" s="16" t="n"/>
      <c r="O180" s="16" t="n"/>
      <c r="P180" s="16" t="n"/>
    </row>
    <row r="181">
      <c r="B181" s="34" t="n">
        <v>44237</v>
      </c>
      <c r="C181" s="27" t="inlineStr">
        <is>
          <t>수</t>
        </is>
      </c>
      <c r="D181" s="16" t="inlineStr">
        <is>
          <t>네이버 검색</t>
        </is>
      </c>
      <c r="E181" s="16" t="n"/>
      <c r="F181" s="16" t="n"/>
      <c r="G181" s="16" t="n"/>
      <c r="H181" s="16" t="n"/>
      <c r="I181" s="16" t="n"/>
      <c r="J181" s="16" t="n"/>
      <c r="K181" s="23">
        <f>52877/1.1</f>
        <v/>
      </c>
      <c r="L181" s="16" t="n"/>
      <c r="M181" s="16" t="n"/>
      <c r="N181" s="16" t="n"/>
      <c r="O181" s="16" t="n"/>
      <c r="P181" s="16" t="n"/>
    </row>
    <row r="182">
      <c r="B182" s="34" t="n">
        <v>44237</v>
      </c>
      <c r="C182" s="27" t="inlineStr">
        <is>
          <t>수</t>
        </is>
      </c>
      <c r="D182" s="16" t="inlineStr">
        <is>
          <t>네이버 GFA</t>
        </is>
      </c>
      <c r="E182" s="16" t="n"/>
      <c r="F182" s="16" t="n"/>
      <c r="G182" s="16" t="n"/>
      <c r="H182" s="16" t="n"/>
      <c r="I182" s="16" t="n"/>
      <c r="J182" s="16" t="n"/>
      <c r="K182" s="23">
        <f>83760/1.1</f>
        <v/>
      </c>
      <c r="L182" s="16" t="n"/>
      <c r="M182" s="16" t="n"/>
      <c r="N182" s="16" t="n"/>
      <c r="O182" s="16" t="n"/>
      <c r="P182" s="16" t="n"/>
    </row>
    <row r="183">
      <c r="B183" s="34" t="n">
        <v>44237</v>
      </c>
      <c r="C183" s="27" t="inlineStr">
        <is>
          <t>수</t>
        </is>
      </c>
      <c r="D183" s="16" t="inlineStr">
        <is>
          <t>유튜브</t>
        </is>
      </c>
      <c r="E183" s="16" t="n"/>
      <c r="F183" s="16" t="n"/>
      <c r="G183" s="16" t="n"/>
      <c r="H183" s="16" t="n"/>
      <c r="I183" s="16" t="n"/>
      <c r="J183" s="16" t="n"/>
      <c r="K183" s="23" t="n">
        <v>2393493</v>
      </c>
      <c r="L183" s="16" t="n"/>
      <c r="M183" s="16" t="n"/>
      <c r="N183" s="16" t="n"/>
      <c r="O183" s="16" t="n"/>
      <c r="P183" s="16" t="n"/>
    </row>
    <row r="184">
      <c r="B184" s="34" t="n">
        <v>44237</v>
      </c>
      <c r="C184" s="27" t="inlineStr">
        <is>
          <t>수</t>
        </is>
      </c>
      <c r="D184" s="16" t="inlineStr">
        <is>
          <t>GDN</t>
        </is>
      </c>
      <c r="E184" s="16" t="n"/>
      <c r="F184" s="16" t="n"/>
      <c r="G184" s="16" t="n"/>
      <c r="H184" s="16" t="n"/>
      <c r="I184" s="16" t="n"/>
      <c r="J184" s="16" t="n"/>
      <c r="K184" s="23" t="n">
        <v>232121</v>
      </c>
      <c r="L184" s="16" t="n"/>
      <c r="M184" s="16" t="n"/>
      <c r="N184" s="16" t="n"/>
      <c r="O184" s="16" t="n"/>
      <c r="P184" s="16" t="n"/>
    </row>
    <row r="185">
      <c r="B185" s="34" t="n">
        <v>44238</v>
      </c>
      <c r="C185" s="27" t="inlineStr">
        <is>
          <t>목</t>
        </is>
      </c>
      <c r="D185" s="16" t="inlineStr">
        <is>
          <t>페이스북</t>
        </is>
      </c>
      <c r="E185" s="16" t="n"/>
      <c r="F185" s="16" t="n"/>
      <c r="G185" s="16" t="n"/>
      <c r="H185" s="16" t="n"/>
      <c r="I185" s="16" t="n"/>
      <c r="J185" s="16" t="n"/>
      <c r="K185" s="23" t="n">
        <v>427048</v>
      </c>
      <c r="L185" s="16" t="n"/>
      <c r="M185" s="16" t="n"/>
      <c r="N185" s="16" t="n"/>
      <c r="O185" s="16" t="n"/>
      <c r="P185" s="16" t="n"/>
    </row>
    <row r="186">
      <c r="B186" s="34" t="n">
        <v>44238</v>
      </c>
      <c r="C186" s="27" t="inlineStr">
        <is>
          <t>목</t>
        </is>
      </c>
      <c r="D186" s="16" t="inlineStr">
        <is>
          <t>네이버 검색</t>
        </is>
      </c>
      <c r="E186" s="16" t="n"/>
      <c r="F186" s="16" t="n"/>
      <c r="G186" s="16" t="n"/>
      <c r="H186" s="16" t="n"/>
      <c r="I186" s="16" t="n"/>
      <c r="J186" s="16" t="n"/>
      <c r="K186" s="23">
        <f>(53878+154+1100)/1.1</f>
        <v/>
      </c>
      <c r="L186" s="16" t="n"/>
      <c r="M186" s="16" t="n"/>
      <c r="N186" s="16" t="n"/>
      <c r="O186" s="16" t="n"/>
      <c r="P186" s="16" t="n"/>
    </row>
    <row r="187">
      <c r="B187" s="34" t="n">
        <v>44238</v>
      </c>
      <c r="C187" s="27" t="inlineStr">
        <is>
          <t>목</t>
        </is>
      </c>
      <c r="D187" s="16" t="inlineStr">
        <is>
          <t>네이버 GFA</t>
        </is>
      </c>
      <c r="E187" s="16" t="n"/>
      <c r="F187" s="16" t="n"/>
      <c r="G187" s="16" t="n"/>
      <c r="H187" s="16" t="n"/>
      <c r="I187" s="16" t="n"/>
      <c r="J187" s="16" t="n"/>
      <c r="K187" s="23">
        <f>70825/1.1</f>
        <v/>
      </c>
      <c r="L187" s="16" t="n"/>
      <c r="M187" s="16" t="n"/>
      <c r="N187" s="16" t="n"/>
      <c r="O187" s="16" t="n"/>
      <c r="P187" s="16" t="n"/>
    </row>
    <row r="188">
      <c r="B188" s="34" t="n">
        <v>44238</v>
      </c>
      <c r="C188" s="27" t="inlineStr">
        <is>
          <t>목</t>
        </is>
      </c>
      <c r="D188" s="16" t="inlineStr">
        <is>
          <t>유튜브</t>
        </is>
      </c>
      <c r="E188" s="16" t="n"/>
      <c r="F188" s="16" t="n"/>
      <c r="G188" s="16" t="n"/>
      <c r="H188" s="16" t="n"/>
      <c r="I188" s="16" t="n"/>
      <c r="J188" s="16" t="n"/>
      <c r="K188" s="23" t="n">
        <v>2374843</v>
      </c>
      <c r="L188" s="16" t="n"/>
      <c r="M188" s="16" t="n"/>
      <c r="N188" s="16" t="n"/>
      <c r="O188" s="16" t="n"/>
      <c r="P188" s="16" t="n"/>
    </row>
    <row r="189">
      <c r="B189" s="34" t="n">
        <v>44238</v>
      </c>
      <c r="C189" s="27" t="inlineStr">
        <is>
          <t>목</t>
        </is>
      </c>
      <c r="D189" s="16" t="inlineStr">
        <is>
          <t>GDN</t>
        </is>
      </c>
      <c r="E189" s="16" t="n"/>
      <c r="F189" s="16" t="n"/>
      <c r="G189" s="16" t="n"/>
      <c r="H189" s="16" t="n"/>
      <c r="I189" s="16" t="n"/>
      <c r="J189" s="16" t="n"/>
      <c r="K189" s="23" t="n">
        <v>144717</v>
      </c>
      <c r="L189" s="16" t="n"/>
      <c r="M189" s="16" t="n"/>
      <c r="N189" s="16" t="n"/>
      <c r="O189" s="16" t="n"/>
      <c r="P189" s="16" t="n"/>
    </row>
    <row r="190">
      <c r="B190" s="34" t="n">
        <v>44239</v>
      </c>
      <c r="C190" s="27" t="inlineStr">
        <is>
          <t>금</t>
        </is>
      </c>
      <c r="D190" s="16" t="inlineStr">
        <is>
          <t>페이스북</t>
        </is>
      </c>
      <c r="E190" s="16" t="n"/>
      <c r="F190" s="16" t="n"/>
      <c r="G190" s="16" t="n"/>
      <c r="H190" s="16" t="n"/>
      <c r="I190" s="16" t="n"/>
      <c r="J190" s="16" t="n"/>
      <c r="K190" s="23" t="n">
        <v>446468</v>
      </c>
      <c r="L190" s="16" t="n"/>
      <c r="M190" s="16" t="n"/>
      <c r="N190" s="16" t="n"/>
      <c r="O190" s="16" t="n"/>
      <c r="P190" s="16" t="n"/>
    </row>
    <row r="191">
      <c r="B191" s="34" t="n">
        <v>44239</v>
      </c>
      <c r="C191" s="27" t="inlineStr">
        <is>
          <t>금</t>
        </is>
      </c>
      <c r="D191" s="16" t="inlineStr">
        <is>
          <t>네이버 검색</t>
        </is>
      </c>
      <c r="E191" s="16" t="n"/>
      <c r="F191" s="16" t="n"/>
      <c r="G191" s="16" t="n"/>
      <c r="H191" s="16" t="n"/>
      <c r="I191" s="16" t="n"/>
      <c r="J191" s="16" t="n"/>
      <c r="K191" s="23">
        <f>(80674+231)/1.1</f>
        <v/>
      </c>
      <c r="L191" s="16" t="n"/>
      <c r="M191" s="16" t="n"/>
      <c r="N191" s="16" t="n"/>
      <c r="O191" s="16" t="n"/>
      <c r="P191" s="16" t="n"/>
    </row>
    <row r="192">
      <c r="B192" s="34" t="n">
        <v>44239</v>
      </c>
      <c r="C192" s="27" t="inlineStr">
        <is>
          <t>금</t>
        </is>
      </c>
      <c r="D192" s="16" t="inlineStr">
        <is>
          <t>네이버 GFA</t>
        </is>
      </c>
      <c r="E192" s="16" t="n"/>
      <c r="F192" s="16" t="n"/>
      <c r="G192" s="16" t="n"/>
      <c r="H192" s="16" t="n"/>
      <c r="I192" s="16" t="n"/>
      <c r="J192" s="16" t="n"/>
      <c r="K192" s="23">
        <f>99774/1.1</f>
        <v/>
      </c>
      <c r="L192" s="16" t="n"/>
      <c r="M192" s="16" t="n"/>
      <c r="N192" s="16" t="n"/>
      <c r="O192" s="16" t="n"/>
      <c r="P192" s="16" t="n"/>
    </row>
    <row r="193">
      <c r="B193" s="34" t="n">
        <v>44239</v>
      </c>
      <c r="C193" s="27" t="inlineStr">
        <is>
          <t>금</t>
        </is>
      </c>
      <c r="D193" s="16" t="inlineStr">
        <is>
          <t>유튜브</t>
        </is>
      </c>
      <c r="E193" s="16" t="n"/>
      <c r="F193" s="16" t="n"/>
      <c r="G193" s="16" t="n"/>
      <c r="H193" s="16" t="n"/>
      <c r="I193" s="16" t="n"/>
      <c r="J193" s="16" t="n"/>
      <c r="K193" s="23" t="n">
        <v>3037285</v>
      </c>
      <c r="L193" s="16" t="n"/>
      <c r="M193" s="16" t="n"/>
      <c r="N193" s="16" t="n"/>
      <c r="O193" s="16" t="n"/>
      <c r="P193" s="16" t="n"/>
    </row>
    <row r="194">
      <c r="B194" s="34" t="n">
        <v>44239</v>
      </c>
      <c r="C194" s="27" t="inlineStr">
        <is>
          <t>금</t>
        </is>
      </c>
      <c r="D194" s="16" t="inlineStr">
        <is>
          <t>GDN</t>
        </is>
      </c>
      <c r="E194" s="16" t="n"/>
      <c r="F194" s="16" t="n"/>
      <c r="G194" s="16" t="n"/>
      <c r="H194" s="16" t="n"/>
      <c r="I194" s="16" t="n"/>
      <c r="J194" s="16" t="n"/>
      <c r="K194" s="23" t="n">
        <v>53138</v>
      </c>
      <c r="L194" s="16" t="n"/>
      <c r="M194" s="16" t="n"/>
      <c r="N194" s="16" t="n"/>
      <c r="O194" s="16" t="n"/>
      <c r="P194" s="16" t="n"/>
    </row>
    <row r="195">
      <c r="B195" s="34" t="n">
        <v>44240</v>
      </c>
      <c r="C195" s="27" t="inlineStr">
        <is>
          <t>토</t>
        </is>
      </c>
      <c r="D195" s="16" t="inlineStr">
        <is>
          <t>페이스북</t>
        </is>
      </c>
      <c r="E195" s="16" t="n"/>
      <c r="F195" s="16" t="n"/>
      <c r="G195" s="16" t="n"/>
      <c r="H195" s="16" t="n"/>
      <c r="I195" s="16" t="n"/>
      <c r="J195" s="16" t="n"/>
      <c r="K195" s="23" t="n">
        <v>454645</v>
      </c>
      <c r="L195" s="16" t="n"/>
      <c r="M195" s="16" t="n"/>
      <c r="N195" s="16" t="n"/>
      <c r="O195" s="16" t="n"/>
      <c r="P195" s="16" t="n"/>
    </row>
    <row r="196">
      <c r="B196" s="34" t="n">
        <v>44240</v>
      </c>
      <c r="C196" s="27" t="inlineStr">
        <is>
          <t>토</t>
        </is>
      </c>
      <c r="D196" s="16" t="inlineStr">
        <is>
          <t>네이버 검색</t>
        </is>
      </c>
      <c r="E196" s="16" t="n"/>
      <c r="F196" s="16" t="n"/>
      <c r="G196" s="16" t="n"/>
      <c r="H196" s="16" t="n"/>
      <c r="I196" s="16" t="n"/>
      <c r="J196" s="16" t="n"/>
      <c r="K196" s="23">
        <f>(76252+154)/1.1</f>
        <v/>
      </c>
      <c r="L196" s="16" t="n"/>
      <c r="M196" s="16" t="n"/>
      <c r="N196" s="16" t="n"/>
      <c r="O196" s="16" t="n"/>
      <c r="P196" s="16" t="n"/>
    </row>
    <row r="197">
      <c r="B197" s="34" t="n">
        <v>44240</v>
      </c>
      <c r="C197" s="27" t="inlineStr">
        <is>
          <t>토</t>
        </is>
      </c>
      <c r="D197" s="16" t="inlineStr">
        <is>
          <t>네이버 GFA</t>
        </is>
      </c>
      <c r="E197" s="16" t="n"/>
      <c r="F197" s="16" t="n"/>
      <c r="G197" s="16" t="n"/>
      <c r="H197" s="16" t="n"/>
      <c r="I197" s="16" t="n"/>
      <c r="J197" s="16" t="n"/>
      <c r="K197" s="23">
        <f>75652/1.1</f>
        <v/>
      </c>
      <c r="L197" s="16" t="n"/>
      <c r="M197" s="16" t="n"/>
      <c r="N197" s="16" t="n"/>
      <c r="O197" s="16" t="n"/>
      <c r="P197" s="16" t="n"/>
    </row>
    <row r="198">
      <c r="B198" s="34" t="n">
        <v>44240</v>
      </c>
      <c r="C198" s="27" t="inlineStr">
        <is>
          <t>토</t>
        </is>
      </c>
      <c r="D198" s="16" t="inlineStr">
        <is>
          <t>유튜브</t>
        </is>
      </c>
      <c r="E198" s="16" t="n"/>
      <c r="F198" s="16" t="n"/>
      <c r="G198" s="16" t="n"/>
      <c r="H198" s="16" t="n"/>
      <c r="I198" s="16" t="n"/>
      <c r="J198" s="16" t="n"/>
      <c r="K198" s="23" t="n">
        <v>3041479</v>
      </c>
      <c r="L198" s="16" t="n"/>
      <c r="M198" s="16" t="n"/>
      <c r="N198" s="16" t="n"/>
      <c r="O198" s="16" t="n"/>
      <c r="P198" s="16" t="n"/>
    </row>
    <row r="199">
      <c r="B199" s="34" t="n">
        <v>44240</v>
      </c>
      <c r="C199" s="27" t="inlineStr">
        <is>
          <t>토</t>
        </is>
      </c>
      <c r="D199" s="16" t="inlineStr">
        <is>
          <t>GDN</t>
        </is>
      </c>
      <c r="E199" s="16" t="n"/>
      <c r="F199" s="16" t="n"/>
      <c r="G199" s="16" t="n"/>
      <c r="H199" s="16" t="n"/>
      <c r="I199" s="16" t="n"/>
      <c r="J199" s="16" t="n"/>
      <c r="K199" s="23" t="n">
        <v>82265</v>
      </c>
      <c r="L199" s="16" t="n"/>
      <c r="M199" s="16" t="n"/>
      <c r="N199" s="16" t="n"/>
      <c r="O199" s="16" t="n"/>
      <c r="P199" s="16" t="n"/>
    </row>
    <row r="200">
      <c r="B200" s="34" t="n">
        <v>44241</v>
      </c>
      <c r="C200" s="27" t="inlineStr">
        <is>
          <t>일</t>
        </is>
      </c>
      <c r="D200" s="16" t="inlineStr">
        <is>
          <t>페이스북</t>
        </is>
      </c>
      <c r="E200" s="16" t="n"/>
      <c r="F200" s="16" t="n"/>
      <c r="G200" s="16" t="n"/>
      <c r="H200" s="16" t="n"/>
      <c r="I200" s="16" t="n"/>
      <c r="J200" s="16" t="n"/>
      <c r="K200" s="23" t="n">
        <v>449345</v>
      </c>
      <c r="L200" s="16" t="n"/>
      <c r="M200" s="16" t="n"/>
      <c r="N200" s="16" t="n"/>
      <c r="O200" s="16" t="n"/>
      <c r="P200" s="16" t="n"/>
    </row>
    <row r="201">
      <c r="B201" s="34" t="n">
        <v>44241</v>
      </c>
      <c r="C201" s="27" t="inlineStr">
        <is>
          <t>일</t>
        </is>
      </c>
      <c r="D201" s="16" t="inlineStr">
        <is>
          <t>네이버 검색</t>
        </is>
      </c>
      <c r="E201" s="16" t="n"/>
      <c r="F201" s="16" t="n"/>
      <c r="G201" s="16" t="n"/>
      <c r="H201" s="16" t="n"/>
      <c r="I201" s="16" t="n"/>
      <c r="J201" s="16" t="n"/>
      <c r="K201" s="23" t="n">
        <v>85390</v>
      </c>
      <c r="L201" s="16" t="n"/>
      <c r="M201" s="16" t="n"/>
      <c r="N201" s="16" t="n"/>
      <c r="O201" s="16" t="n"/>
      <c r="P201" s="16" t="n"/>
    </row>
    <row r="202">
      <c r="B202" s="34" t="n">
        <v>44241</v>
      </c>
      <c r="C202" s="27" t="inlineStr">
        <is>
          <t>일</t>
        </is>
      </c>
      <c r="D202" s="16" t="inlineStr">
        <is>
          <t>네이버 GFA</t>
        </is>
      </c>
      <c r="E202" s="16" t="n"/>
      <c r="F202" s="16" t="n"/>
      <c r="G202" s="16" t="n"/>
      <c r="H202" s="16" t="n"/>
      <c r="I202" s="16" t="n"/>
      <c r="J202" s="16" t="n"/>
      <c r="K202" s="23">
        <f>10116/1.1</f>
        <v/>
      </c>
      <c r="L202" s="16" t="n"/>
      <c r="M202" s="16" t="n"/>
      <c r="N202" s="16" t="n"/>
      <c r="O202" s="16" t="n"/>
      <c r="P202" s="16" t="n"/>
    </row>
    <row r="203">
      <c r="B203" s="34" t="n">
        <v>44241</v>
      </c>
      <c r="C203" s="27" t="inlineStr">
        <is>
          <t>일</t>
        </is>
      </c>
      <c r="D203" s="16" t="inlineStr">
        <is>
          <t>유튜브</t>
        </is>
      </c>
      <c r="E203" s="16" t="n"/>
      <c r="F203" s="16" t="n"/>
      <c r="G203" s="16" t="n"/>
      <c r="H203" s="16" t="n"/>
      <c r="I203" s="16" t="n"/>
      <c r="J203" s="16" t="n"/>
      <c r="K203" s="23" t="n">
        <v>3203522</v>
      </c>
      <c r="L203" s="16" t="n"/>
      <c r="M203" s="16" t="n"/>
      <c r="N203" s="16" t="n"/>
      <c r="O203" s="16" t="n"/>
      <c r="P203" s="16" t="n"/>
    </row>
    <row r="204">
      <c r="B204" s="34" t="n">
        <v>44241</v>
      </c>
      <c r="C204" s="27" t="inlineStr">
        <is>
          <t>일</t>
        </is>
      </c>
      <c r="D204" s="16" t="inlineStr">
        <is>
          <t>GDN</t>
        </is>
      </c>
      <c r="E204" s="16" t="n"/>
      <c r="F204" s="16" t="n"/>
      <c r="G204" s="16" t="n"/>
      <c r="H204" s="16" t="n"/>
      <c r="I204" s="16" t="n"/>
      <c r="J204" s="16" t="n"/>
      <c r="K204" s="23" t="n">
        <v>173970</v>
      </c>
      <c r="L204" s="16" t="n"/>
      <c r="M204" s="16" t="n"/>
      <c r="N204" s="16" t="n"/>
      <c r="O204" s="16" t="n"/>
      <c r="P204" s="16" t="n"/>
    </row>
    <row r="205">
      <c r="B205" s="34" t="n"/>
      <c r="C205" s="27" t="n"/>
      <c r="D205" s="16" t="n"/>
      <c r="E205" s="16" t="n"/>
      <c r="F205" s="16" t="n"/>
      <c r="G205" s="16" t="n"/>
      <c r="H205" s="16" t="n"/>
      <c r="I205" s="16" t="n"/>
      <c r="J205" s="16" t="n"/>
      <c r="K205" s="23" t="n"/>
      <c r="L205" s="16" t="n"/>
      <c r="M205" s="16" t="n"/>
      <c r="N205" s="16" t="n"/>
      <c r="O205" s="16" t="n"/>
      <c r="P205" s="16" t="n"/>
    </row>
    <row r="206">
      <c r="B206" s="34" t="n"/>
      <c r="C206" s="27" t="n"/>
      <c r="D206" s="16" t="n"/>
      <c r="E206" s="16" t="n"/>
      <c r="F206" s="16" t="n"/>
      <c r="G206" s="16" t="n"/>
      <c r="H206" s="16" t="n"/>
      <c r="I206" s="16" t="n"/>
      <c r="J206" s="16" t="n"/>
      <c r="K206" s="23" t="n"/>
      <c r="L206" s="16" t="n"/>
      <c r="M206" s="16" t="n"/>
      <c r="N206" s="16" t="n"/>
      <c r="O206" s="16" t="n"/>
      <c r="P206" s="16" t="n"/>
    </row>
    <row r="207">
      <c r="B207" s="34" t="n"/>
      <c r="C207" s="27" t="n"/>
      <c r="D207" s="16" t="n"/>
      <c r="E207" s="16" t="n"/>
      <c r="F207" s="16" t="n"/>
      <c r="G207" s="16" t="n"/>
      <c r="H207" s="16" t="n"/>
      <c r="I207" s="16" t="n"/>
      <c r="J207" s="16" t="n"/>
      <c r="K207" s="23" t="n"/>
      <c r="L207" s="16" t="n"/>
      <c r="M207" s="16" t="n"/>
      <c r="N207" s="16" t="n"/>
      <c r="O207" s="16" t="n"/>
      <c r="P207" s="16" t="n"/>
    </row>
    <row r="208">
      <c r="B208" s="34" t="n"/>
      <c r="C208" s="27" t="n"/>
      <c r="D208" s="16" t="n"/>
      <c r="E208" s="16" t="n"/>
      <c r="F208" s="16" t="n"/>
      <c r="G208" s="16" t="n"/>
      <c r="H208" s="16" t="n"/>
      <c r="I208" s="16" t="n"/>
      <c r="J208" s="16" t="n"/>
      <c r="K208" s="23" t="n"/>
      <c r="L208" s="16" t="n"/>
      <c r="M208" s="16" t="n"/>
      <c r="N208" s="16" t="n"/>
      <c r="O208" s="16" t="n"/>
      <c r="P208" s="16" t="n"/>
    </row>
    <row r="209">
      <c r="B209" s="34" t="n"/>
      <c r="C209" s="27" t="n"/>
      <c r="D209" s="16" t="n"/>
      <c r="E209" s="16" t="n"/>
      <c r="F209" s="16" t="n"/>
      <c r="G209" s="16" t="n"/>
      <c r="H209" s="16" t="n"/>
      <c r="I209" s="16" t="n"/>
      <c r="J209" s="16" t="n"/>
      <c r="K209" s="23" t="n"/>
      <c r="L209" s="16" t="n"/>
      <c r="M209" s="16" t="n"/>
      <c r="N209" s="16" t="n"/>
      <c r="O209" s="16" t="n"/>
      <c r="P209" s="16" t="n"/>
    </row>
    <row r="210">
      <c r="B210" s="16" t="n"/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</row>
    <row r="211">
      <c r="B211" s="34" t="n">
        <v>44144</v>
      </c>
      <c r="C211" s="16">
        <f>TEXT(B211,"aaa")</f>
        <v/>
      </c>
      <c r="E211" s="16" t="inlineStr">
        <is>
          <t>샴푸</t>
        </is>
      </c>
      <c r="F211" s="16" t="inlineStr">
        <is>
          <t>라베나 CS</t>
        </is>
      </c>
      <c r="G211" s="16" t="n"/>
      <c r="H211" s="16" t="n">
        <v>53</v>
      </c>
      <c r="I211" s="16" t="inlineStr">
        <is>
          <t>리바이탈 샴푸</t>
        </is>
      </c>
      <c r="J211" s="16" t="n">
        <v>201109</v>
      </c>
      <c r="L211" s="16">
        <f>VLOOKUP($P211,매칭테이블!$G:$J,2,0)*H211</f>
        <v/>
      </c>
      <c r="M211" s="16">
        <f>L211-L211*VLOOKUP($P211,매칭테이블!$G:$J,3,0)</f>
        <v/>
      </c>
      <c r="N211" s="16">
        <f>VLOOKUP($P211,매칭테이블!$G:$J,4,0)*H211</f>
        <v/>
      </c>
      <c r="O211" s="36">
        <f>L211/1.1</f>
        <v/>
      </c>
      <c r="P211" s="16">
        <f>F211&amp;E211&amp;I211&amp;J211</f>
        <v/>
      </c>
    </row>
    <row r="212">
      <c r="B212" s="34" t="n">
        <v>44144</v>
      </c>
      <c r="C212" s="16">
        <f>TEXT(B212,"aaa")</f>
        <v/>
      </c>
      <c r="E212" s="16" t="inlineStr">
        <is>
          <t>샴푸</t>
        </is>
      </c>
      <c r="F212" s="16" t="inlineStr">
        <is>
          <t>카페24</t>
        </is>
      </c>
      <c r="H212" s="16" t="n">
        <v>2</v>
      </c>
      <c r="I212" s="16" t="inlineStr">
        <is>
          <t>리바이탈 샴푸</t>
        </is>
      </c>
      <c r="J212" s="16" t="n">
        <v>201109</v>
      </c>
      <c r="L212" s="16">
        <f>VLOOKUP($P212,매칭테이블!$G:$J,2,0)*H212</f>
        <v/>
      </c>
      <c r="M212" s="16">
        <f>L212-L212*VLOOKUP($P212,매칭테이블!$G:$J,3,0)</f>
        <v/>
      </c>
      <c r="N212" s="16">
        <f>VLOOKUP($P212,매칭테이블!$G:$J,4,0)*H212</f>
        <v/>
      </c>
      <c r="O212" s="36">
        <f>L212/1.1</f>
        <v/>
      </c>
      <c r="P212" s="16">
        <f>F212&amp;E212&amp;I212&amp;J212</f>
        <v/>
      </c>
    </row>
    <row r="213">
      <c r="B213" s="34" t="n">
        <v>44148</v>
      </c>
      <c r="C213" s="16">
        <f>TEXT(B213,"aaa")</f>
        <v/>
      </c>
      <c r="E213" s="16" t="inlineStr">
        <is>
          <t>샴푸</t>
        </is>
      </c>
      <c r="F213" s="16" t="inlineStr">
        <is>
          <t>카페24</t>
        </is>
      </c>
      <c r="G213" s="16" t="n"/>
      <c r="H213" s="16" t="n">
        <v>1</v>
      </c>
      <c r="I213" s="16" t="inlineStr">
        <is>
          <t>리바이탈 샴푸</t>
        </is>
      </c>
      <c r="J213" s="16" t="n">
        <v>201109</v>
      </c>
      <c r="L213" s="16">
        <f>VLOOKUP($P213,매칭테이블!$G:$J,2,0)*H213</f>
        <v/>
      </c>
      <c r="M213" s="16">
        <f>L213-L213*VLOOKUP($P213,매칭테이블!$G:$J,3,0)</f>
        <v/>
      </c>
      <c r="N213" s="16">
        <f>VLOOKUP($P213,매칭테이블!$G:$J,4,0)*H213</f>
        <v/>
      </c>
      <c r="O213" s="36">
        <f>L213/1.1</f>
        <v/>
      </c>
      <c r="P213" s="16">
        <f>F213&amp;E213&amp;I213&amp;J213</f>
        <v/>
      </c>
    </row>
    <row r="214">
      <c r="B214" s="34" t="n">
        <v>44149</v>
      </c>
      <c r="C214" s="16">
        <f>TEXT(B214,"aaa")</f>
        <v/>
      </c>
      <c r="E214" s="16" t="inlineStr">
        <is>
          <t>샴푸</t>
        </is>
      </c>
      <c r="F214" s="16" t="inlineStr">
        <is>
          <t>카페24</t>
        </is>
      </c>
      <c r="G214" s="16" t="n"/>
      <c r="H214" s="16" t="n">
        <v>1</v>
      </c>
      <c r="I214" s="16" t="inlineStr">
        <is>
          <t>리바이탈 샴푸</t>
        </is>
      </c>
      <c r="J214" s="16" t="n">
        <v>201109</v>
      </c>
      <c r="L214" s="16">
        <f>VLOOKUP($P214,매칭테이블!$G:$J,2,0)*H214</f>
        <v/>
      </c>
      <c r="M214" s="16">
        <f>L214-L214*VLOOKUP($P214,매칭테이블!$G:$J,3,0)</f>
        <v/>
      </c>
      <c r="N214" s="16">
        <f>VLOOKUP($P214,매칭테이블!$G:$J,4,0)*H214</f>
        <v/>
      </c>
      <c r="O214" s="36">
        <f>L214/1.1</f>
        <v/>
      </c>
      <c r="P214" s="16">
        <f>F214&amp;E214&amp;I214&amp;J214</f>
        <v/>
      </c>
    </row>
    <row r="215">
      <c r="B215" s="34" t="n">
        <v>44149</v>
      </c>
      <c r="C215" s="16">
        <f>TEXT(B215,"aaa")</f>
        <v/>
      </c>
      <c r="E215" s="16" t="inlineStr">
        <is>
          <t>샴푸</t>
        </is>
      </c>
      <c r="F215" s="16" t="inlineStr">
        <is>
          <t>카페24</t>
        </is>
      </c>
      <c r="G215" s="16" t="n"/>
      <c r="H215" s="16" t="n">
        <v>2</v>
      </c>
      <c r="I215" s="16" t="inlineStr">
        <is>
          <t>리바이탈 샴푸 2set</t>
        </is>
      </c>
      <c r="J215" s="16" t="n">
        <v>201109</v>
      </c>
      <c r="L215" s="16">
        <f>VLOOKUP($P215,매칭테이블!$G:$J,2,0)*H215</f>
        <v/>
      </c>
      <c r="M215" s="16">
        <f>L215-L215*VLOOKUP($P215,매칭테이블!$G:$J,3,0)</f>
        <v/>
      </c>
      <c r="N215" s="16">
        <f>VLOOKUP($P215,매칭테이블!$G:$J,4,0)*H215</f>
        <v/>
      </c>
      <c r="O215" s="36">
        <f>L215/1.1</f>
        <v/>
      </c>
      <c r="P215" s="16">
        <f>F215&amp;E215&amp;I215&amp;J215</f>
        <v/>
      </c>
    </row>
    <row r="216">
      <c r="B216" s="34" t="n">
        <v>44149</v>
      </c>
      <c r="C216" s="16">
        <f>TEXT(B216,"aaa")</f>
        <v/>
      </c>
      <c r="E216" s="16" t="inlineStr">
        <is>
          <t>샴푸</t>
        </is>
      </c>
      <c r="F216" s="16" t="inlineStr">
        <is>
          <t>카페24</t>
        </is>
      </c>
      <c r="G216" s="16" t="n"/>
      <c r="H216" s="16" t="n">
        <v>1</v>
      </c>
      <c r="I216" s="16" t="inlineStr">
        <is>
          <t>리바이탈 샴푸 3set</t>
        </is>
      </c>
      <c r="J216" s="16" t="n">
        <v>201109</v>
      </c>
      <c r="L216" s="16">
        <f>VLOOKUP($P216,매칭테이블!$G:$J,2,0)*H216</f>
        <v/>
      </c>
      <c r="M216" s="16">
        <f>L216-L216*VLOOKUP($P216,매칭테이블!$G:$J,3,0)</f>
        <v/>
      </c>
      <c r="N216" s="16">
        <f>VLOOKUP($P216,매칭테이블!$G:$J,4,0)*H216</f>
        <v/>
      </c>
      <c r="O216" s="36">
        <f>L216/1.1</f>
        <v/>
      </c>
      <c r="P216" s="16">
        <f>F216&amp;E216&amp;I216&amp;J216</f>
        <v/>
      </c>
    </row>
    <row r="217">
      <c r="B217" s="34" t="n">
        <v>44150</v>
      </c>
      <c r="C217" s="16">
        <f>TEXT(B217,"aaa")</f>
        <v/>
      </c>
      <c r="E217" s="16" t="inlineStr">
        <is>
          <t>샴푸</t>
        </is>
      </c>
      <c r="F217" s="16" t="inlineStr">
        <is>
          <t>카페24</t>
        </is>
      </c>
      <c r="G217" s="16" t="n"/>
      <c r="H217" s="16" t="n">
        <v>3</v>
      </c>
      <c r="I217" s="16" t="inlineStr">
        <is>
          <t>리바이탈 샴푸</t>
        </is>
      </c>
      <c r="J217" s="16" t="n">
        <v>201109</v>
      </c>
      <c r="L217" s="16">
        <f>VLOOKUP($P217,매칭테이블!$G:$J,2,0)*H217</f>
        <v/>
      </c>
      <c r="M217" s="16">
        <f>L217-L217*VLOOKUP($P217,매칭테이블!$G:$J,3,0)</f>
        <v/>
      </c>
      <c r="N217" s="16">
        <f>VLOOKUP($P217,매칭테이블!$G:$J,4,0)*H217</f>
        <v/>
      </c>
      <c r="O217" s="36">
        <f>L217/1.1</f>
        <v/>
      </c>
      <c r="P217" s="16">
        <f>F217&amp;E217&amp;I217&amp;J217</f>
        <v/>
      </c>
    </row>
    <row r="218">
      <c r="B218" s="34" t="n">
        <v>44150</v>
      </c>
      <c r="C218" s="16">
        <f>TEXT(B218,"aaa")</f>
        <v/>
      </c>
      <c r="E218" s="16" t="inlineStr">
        <is>
          <t>샴푸</t>
        </is>
      </c>
      <c r="F218" s="16" t="inlineStr">
        <is>
          <t>카페24</t>
        </is>
      </c>
      <c r="G218" s="16" t="n"/>
      <c r="H218" s="16" t="n">
        <v>2</v>
      </c>
      <c r="I218" s="16" t="inlineStr">
        <is>
          <t>리바이탈 샴푸 3set</t>
        </is>
      </c>
      <c r="J218" s="16" t="n">
        <v>201109</v>
      </c>
      <c r="L218" s="16">
        <f>VLOOKUP($P218,매칭테이블!$G:$J,2,0)*H218</f>
        <v/>
      </c>
      <c r="M218" s="16">
        <f>L218-L218*VLOOKUP($P218,매칭테이블!$G:$J,3,0)</f>
        <v/>
      </c>
      <c r="N218" s="16">
        <f>VLOOKUP($P218,매칭테이블!$G:$J,4,0)*H218</f>
        <v/>
      </c>
      <c r="O218" s="36">
        <f>L218/1.1</f>
        <v/>
      </c>
      <c r="P218" s="16">
        <f>F218&amp;E218&amp;I218&amp;J218</f>
        <v/>
      </c>
    </row>
    <row r="219">
      <c r="B219" s="34" t="n">
        <v>44151</v>
      </c>
      <c r="C219" s="16">
        <f>TEXT(B219,"aaa")</f>
        <v/>
      </c>
      <c r="E219" s="16" t="inlineStr">
        <is>
          <t>샴푸</t>
        </is>
      </c>
      <c r="F219" s="16" t="inlineStr">
        <is>
          <t>카페24</t>
        </is>
      </c>
      <c r="G219" s="16" t="n"/>
      <c r="H219" s="16" t="n">
        <v>2</v>
      </c>
      <c r="I219" s="16" t="inlineStr">
        <is>
          <t>리바이탈 샴푸</t>
        </is>
      </c>
      <c r="J219" s="16" t="n">
        <v>201109</v>
      </c>
      <c r="L219" s="16">
        <f>VLOOKUP($P219,매칭테이블!$G:$J,2,0)*H219</f>
        <v/>
      </c>
      <c r="M219" s="16">
        <f>L219-L219*VLOOKUP($P219,매칭테이블!$G:$J,3,0)</f>
        <v/>
      </c>
      <c r="N219" s="16">
        <f>VLOOKUP($P219,매칭테이블!$G:$J,4,0)*H219</f>
        <v/>
      </c>
      <c r="O219" s="36">
        <f>L219/1.1</f>
        <v/>
      </c>
      <c r="P219" s="16">
        <f>F219&amp;E219&amp;I219&amp;J219</f>
        <v/>
      </c>
    </row>
    <row r="220">
      <c r="B220" s="34" t="n">
        <v>44151</v>
      </c>
      <c r="C220" s="16">
        <f>TEXT(B220,"aaa")</f>
        <v/>
      </c>
      <c r="E220" s="16" t="inlineStr">
        <is>
          <t>샴푸</t>
        </is>
      </c>
      <c r="F220" s="16" t="inlineStr">
        <is>
          <t>카페24</t>
        </is>
      </c>
      <c r="G220" s="16" t="n"/>
      <c r="H220" s="16" t="n">
        <v>1</v>
      </c>
      <c r="I220" s="16" t="inlineStr">
        <is>
          <t>리바이탈 샴푸 3set</t>
        </is>
      </c>
      <c r="J220" s="16" t="n">
        <v>201109</v>
      </c>
      <c r="L220" s="16">
        <f>VLOOKUP($P220,매칭테이블!$G:$J,2,0)*H220</f>
        <v/>
      </c>
      <c r="M220" s="16">
        <f>L220-L220*VLOOKUP($P220,매칭테이블!$G:$J,3,0)</f>
        <v/>
      </c>
      <c r="N220" s="16">
        <f>VLOOKUP($P220,매칭테이블!$G:$J,4,0)*H220</f>
        <v/>
      </c>
      <c r="O220" s="36">
        <f>L220/1.1</f>
        <v/>
      </c>
      <c r="P220" s="16">
        <f>F220&amp;E220&amp;I220&amp;J220</f>
        <v/>
      </c>
    </row>
    <row r="221">
      <c r="B221" s="34" t="n">
        <v>44152</v>
      </c>
      <c r="C221" s="16">
        <f>TEXT(B221,"aaa")</f>
        <v/>
      </c>
      <c r="E221" s="16" t="inlineStr">
        <is>
          <t>샴푸</t>
        </is>
      </c>
      <c r="F221" s="16" t="inlineStr">
        <is>
          <t>카페24</t>
        </is>
      </c>
      <c r="G221" s="16" t="n"/>
      <c r="H221" s="16" t="n">
        <v>3</v>
      </c>
      <c r="I221" s="16" t="inlineStr">
        <is>
          <t>리바이탈 샴푸</t>
        </is>
      </c>
      <c r="J221" s="16" t="n">
        <v>201109</v>
      </c>
      <c r="L221" s="16">
        <f>VLOOKUP($P221,매칭테이블!$G:$J,2,0)*H221</f>
        <v/>
      </c>
      <c r="M221" s="16">
        <f>L221-L221*VLOOKUP($P221,매칭테이블!$G:$J,3,0)</f>
        <v/>
      </c>
      <c r="N221" s="16">
        <f>VLOOKUP($P221,매칭테이블!$G:$J,4,0)*H221</f>
        <v/>
      </c>
      <c r="O221" s="36">
        <f>L221/1.1</f>
        <v/>
      </c>
      <c r="P221" s="16">
        <f>F221&amp;E221&amp;I221&amp;J221</f>
        <v/>
      </c>
    </row>
    <row r="222">
      <c r="B222" s="34" t="n">
        <v>44152</v>
      </c>
      <c r="C222" s="16">
        <f>TEXT(B222,"aaa")</f>
        <v/>
      </c>
      <c r="E222" s="16" t="inlineStr">
        <is>
          <t>샴푸</t>
        </is>
      </c>
      <c r="F222" s="16" t="inlineStr">
        <is>
          <t>카페24</t>
        </is>
      </c>
      <c r="G222" s="16" t="n"/>
      <c r="H222" s="16" t="n">
        <v>1</v>
      </c>
      <c r="I222" s="16" t="inlineStr">
        <is>
          <t>리바이탈 샴푸 2set</t>
        </is>
      </c>
      <c r="J222" s="16" t="n">
        <v>201109</v>
      </c>
      <c r="L222" s="16">
        <f>VLOOKUP($P222,매칭테이블!$G:$J,2,0)*H222</f>
        <v/>
      </c>
      <c r="M222" s="16">
        <f>L222-L222*VLOOKUP($P222,매칭테이블!$G:$J,3,0)</f>
        <v/>
      </c>
      <c r="N222" s="16">
        <f>VLOOKUP($P222,매칭테이블!$G:$J,4,0)*H222</f>
        <v/>
      </c>
      <c r="O222" s="36">
        <f>L222/1.1</f>
        <v/>
      </c>
      <c r="P222" s="16">
        <f>F222&amp;E222&amp;I222&amp;J222</f>
        <v/>
      </c>
    </row>
    <row r="223">
      <c r="B223" s="34" t="n">
        <v>44152</v>
      </c>
      <c r="C223" s="16">
        <f>TEXT(B223,"aaa")</f>
        <v/>
      </c>
      <c r="E223" s="16" t="inlineStr">
        <is>
          <t>샴푸</t>
        </is>
      </c>
      <c r="F223" s="16" t="inlineStr">
        <is>
          <t>카페24</t>
        </is>
      </c>
      <c r="G223" s="16" t="n"/>
      <c r="H223" s="16" t="n">
        <v>1</v>
      </c>
      <c r="I223" s="16" t="inlineStr">
        <is>
          <t>리바이탈 샴푸 3set</t>
        </is>
      </c>
      <c r="J223" s="16" t="n">
        <v>201109</v>
      </c>
      <c r="L223" s="16">
        <f>VLOOKUP($P223,매칭테이블!$G:$J,2,0)*H223</f>
        <v/>
      </c>
      <c r="M223" s="16">
        <f>L223-L223*VLOOKUP($P223,매칭테이블!$G:$J,3,0)</f>
        <v/>
      </c>
      <c r="N223" s="16">
        <f>VLOOKUP($P223,매칭테이블!$G:$J,4,0)*H223</f>
        <v/>
      </c>
      <c r="O223" s="36">
        <f>L223/1.1</f>
        <v/>
      </c>
      <c r="P223" s="16">
        <f>F223&amp;E223&amp;I223&amp;J223</f>
        <v/>
      </c>
    </row>
    <row r="224">
      <c r="B224" s="34" t="n">
        <v>44153</v>
      </c>
      <c r="C224" s="16">
        <f>TEXT(B224,"aaa")</f>
        <v/>
      </c>
      <c r="E224" s="16" t="inlineStr">
        <is>
          <t>샴푸</t>
        </is>
      </c>
      <c r="F224" s="16" t="inlineStr">
        <is>
          <t>카페24</t>
        </is>
      </c>
      <c r="G224" s="16" t="n"/>
      <c r="H224" s="16" t="n">
        <v>3</v>
      </c>
      <c r="I224" s="16" t="inlineStr">
        <is>
          <t>리바이탈 샴푸</t>
        </is>
      </c>
      <c r="J224" s="16" t="n">
        <v>201109</v>
      </c>
      <c r="L224" s="16">
        <f>VLOOKUP($P224,매칭테이블!$G:$J,2,0)*H224</f>
        <v/>
      </c>
      <c r="M224" s="16">
        <f>L224-L224*VLOOKUP($P224,매칭테이블!$G:$J,3,0)</f>
        <v/>
      </c>
      <c r="N224" s="16">
        <f>VLOOKUP($P224,매칭테이블!$G:$J,4,0)*H224</f>
        <v/>
      </c>
      <c r="O224" s="36">
        <f>L224/1.1</f>
        <v/>
      </c>
      <c r="P224" s="16">
        <f>F224&amp;E224&amp;I224&amp;J224</f>
        <v/>
      </c>
    </row>
    <row r="225">
      <c r="B225" s="34" t="n">
        <v>44153</v>
      </c>
      <c r="C225" s="16">
        <f>TEXT(B225,"aaa")</f>
        <v/>
      </c>
      <c r="E225" s="16" t="inlineStr">
        <is>
          <t>샴푸</t>
        </is>
      </c>
      <c r="F225" s="16" t="inlineStr">
        <is>
          <t>카페24</t>
        </is>
      </c>
      <c r="G225" s="16" t="n"/>
      <c r="H225" s="16" t="n">
        <v>3</v>
      </c>
      <c r="I225" s="16" t="inlineStr">
        <is>
          <t>리바이탈 샴푸 2set</t>
        </is>
      </c>
      <c r="J225" s="16" t="n">
        <v>201109</v>
      </c>
      <c r="L225" s="16">
        <f>VLOOKUP($P225,매칭테이블!$G:$J,2,0)*H225</f>
        <v/>
      </c>
      <c r="M225" s="16">
        <f>L225-L225*VLOOKUP($P225,매칭테이블!$G:$J,3,0)</f>
        <v/>
      </c>
      <c r="N225" s="16">
        <f>VLOOKUP($P225,매칭테이블!$G:$J,4,0)*H225</f>
        <v/>
      </c>
      <c r="O225" s="36">
        <f>L225/1.1</f>
        <v/>
      </c>
      <c r="P225" s="16">
        <f>F225&amp;E225&amp;I225&amp;J225</f>
        <v/>
      </c>
    </row>
    <row r="226">
      <c r="B226" s="34" t="n">
        <v>44153</v>
      </c>
      <c r="C226" s="16">
        <f>TEXT(B226,"aaa")</f>
        <v/>
      </c>
      <c r="E226" s="16" t="inlineStr">
        <is>
          <t>샴푸</t>
        </is>
      </c>
      <c r="F226" s="16" t="inlineStr">
        <is>
          <t>카페24</t>
        </is>
      </c>
      <c r="G226" s="16" t="n"/>
      <c r="H226" s="16" t="n">
        <v>4</v>
      </c>
      <c r="I226" s="16" t="inlineStr">
        <is>
          <t>리바이탈 샴푸 3set</t>
        </is>
      </c>
      <c r="J226" s="16" t="n">
        <v>201109</v>
      </c>
      <c r="L226" s="16">
        <f>VLOOKUP($P226,매칭테이블!$G:$J,2,0)*H226</f>
        <v/>
      </c>
      <c r="M226" s="16">
        <f>L226-L226*VLOOKUP($P226,매칭테이블!$G:$J,3,0)</f>
        <v/>
      </c>
      <c r="N226" s="16">
        <f>VLOOKUP($P226,매칭테이블!$G:$J,4,0)*H226</f>
        <v/>
      </c>
      <c r="O226" s="36">
        <f>L226/1.1</f>
        <v/>
      </c>
      <c r="P226" s="16">
        <f>F226&amp;E226&amp;I226&amp;J226</f>
        <v/>
      </c>
    </row>
    <row r="227">
      <c r="B227" s="34" t="n">
        <v>44154</v>
      </c>
      <c r="C227" s="16">
        <f>TEXT(B227,"aaa")</f>
        <v/>
      </c>
      <c r="E227" s="16" t="inlineStr">
        <is>
          <t>샴푸</t>
        </is>
      </c>
      <c r="F227" s="16" t="inlineStr">
        <is>
          <t>카페24</t>
        </is>
      </c>
      <c r="G227" s="16" t="n"/>
      <c r="H227" s="16" t="n">
        <v>4</v>
      </c>
      <c r="I227" s="16" t="inlineStr">
        <is>
          <t>리바이탈 샴푸</t>
        </is>
      </c>
      <c r="J227" s="16" t="n">
        <v>201109</v>
      </c>
      <c r="L227" s="16">
        <f>VLOOKUP($P227,매칭테이블!$G:$J,2,0)*H227</f>
        <v/>
      </c>
      <c r="M227" s="16">
        <f>L227-L227*VLOOKUP($P227,매칭테이블!$G:$J,3,0)</f>
        <v/>
      </c>
      <c r="N227" s="16">
        <f>VLOOKUP($P227,매칭테이블!$G:$J,4,0)*H227</f>
        <v/>
      </c>
      <c r="O227" s="36">
        <f>L227/1.1</f>
        <v/>
      </c>
      <c r="P227" s="16">
        <f>F227&amp;E227&amp;I227&amp;J227</f>
        <v/>
      </c>
    </row>
    <row r="228">
      <c r="B228" s="34" t="n">
        <v>44154</v>
      </c>
      <c r="C228" s="16">
        <f>TEXT(B228,"aaa")</f>
        <v/>
      </c>
      <c r="E228" s="16" t="inlineStr">
        <is>
          <t>샴푸</t>
        </is>
      </c>
      <c r="F228" s="16" t="inlineStr">
        <is>
          <t>카페24</t>
        </is>
      </c>
      <c r="G228" s="16" t="n"/>
      <c r="H228" s="16" t="n">
        <v>4</v>
      </c>
      <c r="I228" s="16" t="inlineStr">
        <is>
          <t>리바이탈 샴푸 2set</t>
        </is>
      </c>
      <c r="J228" s="16" t="n">
        <v>201109</v>
      </c>
      <c r="L228" s="16">
        <f>VLOOKUP($P228,매칭테이블!$G:$J,2,0)*H228</f>
        <v/>
      </c>
      <c r="M228" s="16">
        <f>L228-L228*VLOOKUP($P228,매칭테이블!$G:$J,3,0)</f>
        <v/>
      </c>
      <c r="N228" s="16">
        <f>VLOOKUP($P228,매칭테이블!$G:$J,4,0)*H228</f>
        <v/>
      </c>
      <c r="O228" s="36">
        <f>L228/1.1</f>
        <v/>
      </c>
      <c r="P228" s="16">
        <f>F228&amp;E228&amp;I228&amp;J228</f>
        <v/>
      </c>
    </row>
    <row r="229">
      <c r="B229" s="34" t="n">
        <v>44155</v>
      </c>
      <c r="C229" s="16">
        <f>TEXT(B229,"aaa")</f>
        <v/>
      </c>
      <c r="E229" s="16" t="inlineStr">
        <is>
          <t>샴푸</t>
        </is>
      </c>
      <c r="F229" s="16" t="inlineStr">
        <is>
          <t>라베나 CS</t>
        </is>
      </c>
      <c r="G229" s="16" t="n"/>
      <c r="H229" s="16" t="n">
        <v>1</v>
      </c>
      <c r="I229" s="16" t="inlineStr">
        <is>
          <t>리바이탈 샴푸</t>
        </is>
      </c>
      <c r="J229" s="16" t="n">
        <v>201109</v>
      </c>
      <c r="L229" s="16">
        <f>VLOOKUP($P229,매칭테이블!$G:$J,2,0)*H229</f>
        <v/>
      </c>
      <c r="M229" s="16">
        <f>L229-L229*VLOOKUP($P229,매칭테이블!$G:$J,3,0)</f>
        <v/>
      </c>
      <c r="N229" s="16">
        <f>VLOOKUP($P229,매칭테이블!$G:$J,4,0)*H229</f>
        <v/>
      </c>
      <c r="O229" s="36">
        <f>L229/1.1</f>
        <v/>
      </c>
      <c r="P229" s="16">
        <f>F229&amp;E229&amp;I229&amp;J229</f>
        <v/>
      </c>
    </row>
    <row r="230">
      <c r="B230" s="34" t="n">
        <v>44155</v>
      </c>
      <c r="C230" s="16">
        <f>TEXT(B230,"aaa")</f>
        <v/>
      </c>
      <c r="E230" s="16" t="inlineStr">
        <is>
          <t>샴푸</t>
        </is>
      </c>
      <c r="F230" s="16" t="inlineStr">
        <is>
          <t>카페24</t>
        </is>
      </c>
      <c r="G230" s="16" t="n"/>
      <c r="H230" s="16" t="n">
        <v>8</v>
      </c>
      <c r="I230" s="16" t="inlineStr">
        <is>
          <t>리바이탈 샴푸</t>
        </is>
      </c>
      <c r="J230" s="16" t="n">
        <v>201109</v>
      </c>
      <c r="L230" s="16">
        <f>VLOOKUP($P230,매칭테이블!$G:$J,2,0)*H230</f>
        <v/>
      </c>
      <c r="M230" s="16">
        <f>L230-L230*VLOOKUP($P230,매칭테이블!$G:$J,3,0)</f>
        <v/>
      </c>
      <c r="N230" s="16">
        <f>VLOOKUP($P230,매칭테이블!$G:$J,4,0)*H230</f>
        <v/>
      </c>
      <c r="O230" s="36">
        <f>L230/1.1</f>
        <v/>
      </c>
      <c r="P230" s="16">
        <f>F230&amp;E230&amp;I230&amp;J230</f>
        <v/>
      </c>
    </row>
    <row r="231">
      <c r="B231" s="34" t="n">
        <v>44155</v>
      </c>
      <c r="C231" s="16">
        <f>TEXT(B231,"aaa")</f>
        <v/>
      </c>
      <c r="E231" s="16" t="inlineStr">
        <is>
          <t>샴푸</t>
        </is>
      </c>
      <c r="F231" s="16" t="inlineStr">
        <is>
          <t>카페24</t>
        </is>
      </c>
      <c r="G231" s="16" t="n"/>
      <c r="H231" s="16" t="n">
        <v>4</v>
      </c>
      <c r="I231" s="16" t="inlineStr">
        <is>
          <t>리바이탈 샴푸 2set</t>
        </is>
      </c>
      <c r="J231" s="16" t="n">
        <v>201109</v>
      </c>
      <c r="L231" s="16">
        <f>VLOOKUP($P231,매칭테이블!$G:$J,2,0)*H231</f>
        <v/>
      </c>
      <c r="M231" s="16">
        <f>L231-L231*VLOOKUP($P231,매칭테이블!$G:$J,3,0)</f>
        <v/>
      </c>
      <c r="N231" s="16">
        <f>VLOOKUP($P231,매칭테이블!$G:$J,4,0)*H231</f>
        <v/>
      </c>
      <c r="O231" s="36">
        <f>L231/1.1</f>
        <v/>
      </c>
      <c r="P231" s="16">
        <f>F231&amp;E231&amp;I231&amp;J231</f>
        <v/>
      </c>
    </row>
    <row r="232">
      <c r="B232" s="34" t="n">
        <v>44155</v>
      </c>
      <c r="C232" s="16">
        <f>TEXT(B232,"aaa")</f>
        <v/>
      </c>
      <c r="E232" s="16" t="inlineStr">
        <is>
          <t>샴푸</t>
        </is>
      </c>
      <c r="F232" s="16" t="inlineStr">
        <is>
          <t>카페24</t>
        </is>
      </c>
      <c r="G232" s="16" t="n"/>
      <c r="H232" s="16" t="n">
        <v>2</v>
      </c>
      <c r="I232" s="16" t="inlineStr">
        <is>
          <t>리바이탈 샴푸 3set</t>
        </is>
      </c>
      <c r="J232" s="16" t="n">
        <v>201109</v>
      </c>
      <c r="L232" s="16">
        <f>VLOOKUP($P232,매칭테이블!$G:$J,2,0)*H232</f>
        <v/>
      </c>
      <c r="M232" s="16">
        <f>L232-L232*VLOOKUP($P232,매칭테이블!$G:$J,3,0)</f>
        <v/>
      </c>
      <c r="N232" s="16">
        <f>VLOOKUP($P232,매칭테이블!$G:$J,4,0)*H232</f>
        <v/>
      </c>
      <c r="O232" s="36">
        <f>L232/1.1</f>
        <v/>
      </c>
      <c r="P232" s="16">
        <f>F232&amp;E232&amp;I232&amp;J232</f>
        <v/>
      </c>
    </row>
    <row r="233">
      <c r="B233" s="34" t="n">
        <v>44156</v>
      </c>
      <c r="C233" s="16">
        <f>TEXT(B233,"aaa")</f>
        <v/>
      </c>
      <c r="E233" s="16" t="inlineStr">
        <is>
          <t>샴푸</t>
        </is>
      </c>
      <c r="F233" s="16" t="inlineStr">
        <is>
          <t>카페24</t>
        </is>
      </c>
      <c r="G233" s="16" t="n"/>
      <c r="H233" s="16" t="n">
        <v>30</v>
      </c>
      <c r="I233" s="16" t="inlineStr">
        <is>
          <t>리바이탈 샴푸</t>
        </is>
      </c>
      <c r="J233" s="16" t="n">
        <v>201109</v>
      </c>
      <c r="L233" s="16">
        <f>VLOOKUP($P233,매칭테이블!$G:$J,2,0)*H233</f>
        <v/>
      </c>
      <c r="M233" s="16">
        <f>L233-L233*VLOOKUP($P233,매칭테이블!$G:$J,3,0)</f>
        <v/>
      </c>
      <c r="N233" s="16">
        <f>VLOOKUP($P233,매칭테이블!$G:$J,4,0)*H233</f>
        <v/>
      </c>
      <c r="O233" s="36">
        <f>L233/1.1</f>
        <v/>
      </c>
      <c r="P233" s="16">
        <f>F233&amp;E233&amp;I233&amp;J233</f>
        <v/>
      </c>
    </row>
    <row r="234">
      <c r="B234" s="34" t="n">
        <v>44156</v>
      </c>
      <c r="C234" s="16">
        <f>TEXT(B234,"aaa")</f>
        <v/>
      </c>
      <c r="E234" s="16" t="inlineStr">
        <is>
          <t>샴푸</t>
        </is>
      </c>
      <c r="F234" s="16" t="inlineStr">
        <is>
          <t>카페24</t>
        </is>
      </c>
      <c r="G234" s="16" t="n"/>
      <c r="H234" s="16" t="n">
        <v>13</v>
      </c>
      <c r="I234" s="16" t="inlineStr">
        <is>
          <t>리바이탈 샴푸 2set</t>
        </is>
      </c>
      <c r="J234" s="16" t="n">
        <v>201109</v>
      </c>
      <c r="L234" s="16">
        <f>VLOOKUP($P234,매칭테이블!$G:$J,2,0)*H234</f>
        <v/>
      </c>
      <c r="M234" s="16">
        <f>L234-L234*VLOOKUP($P234,매칭테이블!$G:$J,3,0)</f>
        <v/>
      </c>
      <c r="N234" s="16">
        <f>VLOOKUP($P234,매칭테이블!$G:$J,4,0)*H234</f>
        <v/>
      </c>
      <c r="O234" s="36">
        <f>L234/1.1</f>
        <v/>
      </c>
      <c r="P234" s="16">
        <f>F234&amp;E234&amp;I234&amp;J234</f>
        <v/>
      </c>
    </row>
    <row r="235">
      <c r="B235" s="34" t="n">
        <v>44156</v>
      </c>
      <c r="C235" s="16">
        <f>TEXT(B235,"aaa")</f>
        <v/>
      </c>
      <c r="E235" s="16" t="inlineStr">
        <is>
          <t>샴푸</t>
        </is>
      </c>
      <c r="F235" s="16" t="inlineStr">
        <is>
          <t>카페24</t>
        </is>
      </c>
      <c r="G235" s="16" t="n"/>
      <c r="H235" s="16" t="n">
        <v>5</v>
      </c>
      <c r="I235" s="16" t="inlineStr">
        <is>
          <t>리바이탈 샴푸 3set</t>
        </is>
      </c>
      <c r="J235" s="16" t="n">
        <v>201109</v>
      </c>
      <c r="L235" s="16">
        <f>VLOOKUP($P235,매칭테이블!$G:$J,2,0)*H235</f>
        <v/>
      </c>
      <c r="M235" s="16">
        <f>L235-L235*VLOOKUP($P235,매칭테이블!$G:$J,3,0)</f>
        <v/>
      </c>
      <c r="N235" s="16">
        <f>VLOOKUP($P235,매칭테이블!$G:$J,4,0)*H235</f>
        <v/>
      </c>
      <c r="O235" s="36">
        <f>L235/1.1</f>
        <v/>
      </c>
      <c r="P235" s="16">
        <f>F235&amp;E235&amp;I235&amp;J235</f>
        <v/>
      </c>
    </row>
    <row r="236">
      <c r="B236" s="34" t="n">
        <v>44157</v>
      </c>
      <c r="C236" s="16">
        <f>TEXT(B236,"aaa")</f>
        <v/>
      </c>
      <c r="E236" s="16" t="inlineStr">
        <is>
          <t>샴푸</t>
        </is>
      </c>
      <c r="F236" s="16" t="inlineStr">
        <is>
          <t>카페24</t>
        </is>
      </c>
      <c r="G236" s="16" t="n"/>
      <c r="H236" s="16" t="n">
        <v>30</v>
      </c>
      <c r="I236" s="16" t="inlineStr">
        <is>
          <t>리바이탈 샴푸</t>
        </is>
      </c>
      <c r="J236" s="16" t="n">
        <v>201109</v>
      </c>
      <c r="L236" s="16">
        <f>VLOOKUP($P236,매칭테이블!$G:$J,2,0)*H236</f>
        <v/>
      </c>
      <c r="M236" s="16">
        <f>L236-L236*VLOOKUP($P236,매칭테이블!$G:$J,3,0)</f>
        <v/>
      </c>
      <c r="N236" s="16">
        <f>VLOOKUP($P236,매칭테이블!$G:$J,4,0)*H236</f>
        <v/>
      </c>
      <c r="O236" s="36">
        <f>L236/1.1</f>
        <v/>
      </c>
      <c r="P236" s="16">
        <f>F236&amp;E236&amp;I236&amp;J236</f>
        <v/>
      </c>
    </row>
    <row r="237">
      <c r="B237" s="34" t="n">
        <v>44157</v>
      </c>
      <c r="C237" s="16">
        <f>TEXT(B237,"aaa")</f>
        <v/>
      </c>
      <c r="E237" s="16" t="inlineStr">
        <is>
          <t>샴푸</t>
        </is>
      </c>
      <c r="F237" s="16" t="inlineStr">
        <is>
          <t>카페24</t>
        </is>
      </c>
      <c r="G237" s="16" t="n"/>
      <c r="H237" s="16" t="n">
        <v>9</v>
      </c>
      <c r="I237" s="16" t="inlineStr">
        <is>
          <t>리바이탈 샴푸 2set</t>
        </is>
      </c>
      <c r="J237" s="16" t="n">
        <v>201109</v>
      </c>
      <c r="L237" s="16">
        <f>VLOOKUP($P237,매칭테이블!$G:$J,2,0)*H237</f>
        <v/>
      </c>
      <c r="M237" s="16">
        <f>L237-L237*VLOOKUP($P237,매칭테이블!$G:$J,3,0)</f>
        <v/>
      </c>
      <c r="N237" s="16">
        <f>VLOOKUP($P237,매칭테이블!$G:$J,4,0)*H237</f>
        <v/>
      </c>
      <c r="O237" s="36">
        <f>L237/1.1</f>
        <v/>
      </c>
      <c r="P237" s="16">
        <f>F237&amp;E237&amp;I237&amp;J237</f>
        <v/>
      </c>
    </row>
    <row r="238">
      <c r="B238" s="34" t="n">
        <v>44157</v>
      </c>
      <c r="C238" s="16">
        <f>TEXT(B238,"aaa")</f>
        <v/>
      </c>
      <c r="E238" s="16" t="inlineStr">
        <is>
          <t>샴푸</t>
        </is>
      </c>
      <c r="F238" s="16" t="inlineStr">
        <is>
          <t>카페24</t>
        </is>
      </c>
      <c r="G238" s="16" t="n"/>
      <c r="H238" s="16" t="n">
        <v>8</v>
      </c>
      <c r="I238" s="16" t="inlineStr">
        <is>
          <t>리바이탈 샴푸 3set</t>
        </is>
      </c>
      <c r="J238" s="16" t="n">
        <v>201109</v>
      </c>
      <c r="L238" s="16">
        <f>VLOOKUP($P238,매칭테이블!$G:$J,2,0)*H238</f>
        <v/>
      </c>
      <c r="M238" s="16">
        <f>L238-L238*VLOOKUP($P238,매칭테이블!$G:$J,3,0)</f>
        <v/>
      </c>
      <c r="N238" s="16">
        <f>VLOOKUP($P238,매칭테이블!$G:$J,4,0)*H238</f>
        <v/>
      </c>
      <c r="O238" s="36">
        <f>L238/1.1</f>
        <v/>
      </c>
      <c r="P238" s="16">
        <f>F238&amp;E238&amp;I238&amp;J238</f>
        <v/>
      </c>
    </row>
    <row r="239">
      <c r="B239" s="34" t="n">
        <v>44158</v>
      </c>
      <c r="C239" s="16">
        <f>TEXT(B239,"aaa")</f>
        <v/>
      </c>
      <c r="E239" s="16" t="inlineStr">
        <is>
          <t>샴푸</t>
        </is>
      </c>
      <c r="F239" s="16" t="inlineStr">
        <is>
          <t>카페24</t>
        </is>
      </c>
      <c r="G239" s="16" t="n"/>
      <c r="H239" s="16" t="n">
        <v>26</v>
      </c>
      <c r="I239" s="16" t="inlineStr">
        <is>
          <t>리바이탈 샴푸</t>
        </is>
      </c>
      <c r="J239" s="16" t="n">
        <v>201109</v>
      </c>
      <c r="L239" s="16">
        <f>VLOOKUP($P239,매칭테이블!$G:$J,2,0)*H239</f>
        <v/>
      </c>
      <c r="M239" s="16">
        <f>L239-L239*VLOOKUP($P239,매칭테이블!$G:$J,3,0)</f>
        <v/>
      </c>
      <c r="N239" s="16">
        <f>VLOOKUP($P239,매칭테이블!$G:$J,4,0)*H239</f>
        <v/>
      </c>
      <c r="O239" s="36">
        <f>L239/1.1</f>
        <v/>
      </c>
      <c r="P239" s="16">
        <f>F239&amp;E239&amp;I239&amp;J239</f>
        <v/>
      </c>
    </row>
    <row r="240">
      <c r="B240" s="34" t="n">
        <v>44158</v>
      </c>
      <c r="C240" s="16">
        <f>TEXT(B240,"aaa")</f>
        <v/>
      </c>
      <c r="E240" s="16" t="inlineStr">
        <is>
          <t>샴푸</t>
        </is>
      </c>
      <c r="F240" s="16" t="inlineStr">
        <is>
          <t>카페24</t>
        </is>
      </c>
      <c r="G240" s="16" t="n"/>
      <c r="H240" s="16" t="n">
        <v>10</v>
      </c>
      <c r="I240" s="16" t="inlineStr">
        <is>
          <t>리바이탈 샴푸 2set</t>
        </is>
      </c>
      <c r="J240" s="16" t="n">
        <v>201109</v>
      </c>
      <c r="L240" s="16">
        <f>VLOOKUP($P240,매칭테이블!$G:$J,2,0)*H240</f>
        <v/>
      </c>
      <c r="M240" s="16">
        <f>L240-L240*VLOOKUP($P240,매칭테이블!$G:$J,3,0)</f>
        <v/>
      </c>
      <c r="N240" s="16">
        <f>VLOOKUP($P240,매칭테이블!$G:$J,4,0)*H240</f>
        <v/>
      </c>
      <c r="O240" s="36">
        <f>L240/1.1</f>
        <v/>
      </c>
      <c r="P240" s="16">
        <f>F240&amp;E240&amp;I240&amp;J240</f>
        <v/>
      </c>
    </row>
    <row r="241">
      <c r="B241" s="34" t="n">
        <v>44158</v>
      </c>
      <c r="C241" s="16">
        <f>TEXT(B241,"aaa")</f>
        <v/>
      </c>
      <c r="E241" s="16" t="inlineStr">
        <is>
          <t>샴푸</t>
        </is>
      </c>
      <c r="F241" s="16" t="inlineStr">
        <is>
          <t>카페24</t>
        </is>
      </c>
      <c r="G241" s="16" t="n"/>
      <c r="H241" s="16" t="n">
        <v>6</v>
      </c>
      <c r="I241" s="16" t="inlineStr">
        <is>
          <t>리바이탈 샴푸 3set</t>
        </is>
      </c>
      <c r="J241" s="16" t="n">
        <v>201109</v>
      </c>
      <c r="L241" s="16">
        <f>VLOOKUP($P241,매칭테이블!$G:$J,2,0)*H241</f>
        <v/>
      </c>
      <c r="M241" s="16">
        <f>L241-L241*VLOOKUP($P241,매칭테이블!$G:$J,3,0)</f>
        <v/>
      </c>
      <c r="N241" s="16">
        <f>VLOOKUP($P241,매칭테이블!$G:$J,4,0)*H241</f>
        <v/>
      </c>
      <c r="O241" s="36">
        <f>L241/1.1</f>
        <v/>
      </c>
      <c r="P241" s="16">
        <f>F241&amp;E241&amp;I241&amp;J241</f>
        <v/>
      </c>
    </row>
    <row r="242">
      <c r="B242" s="34" t="n">
        <v>44159</v>
      </c>
      <c r="C242" s="16">
        <f>TEXT(B242,"aaa")</f>
        <v/>
      </c>
      <c r="E242" s="16" t="inlineStr">
        <is>
          <t>샴푸</t>
        </is>
      </c>
      <c r="F242" s="16" t="inlineStr">
        <is>
          <t>카페24</t>
        </is>
      </c>
      <c r="G242" s="16" t="n"/>
      <c r="H242" s="16" t="n">
        <v>26</v>
      </c>
      <c r="I242" s="16" t="inlineStr">
        <is>
          <t>리바이탈 샴푸</t>
        </is>
      </c>
      <c r="J242" s="16" t="n">
        <v>201109</v>
      </c>
      <c r="L242" s="16">
        <f>VLOOKUP($P242,매칭테이블!$G:$J,2,0)*H242</f>
        <v/>
      </c>
      <c r="M242" s="16">
        <f>L242-L242*VLOOKUP($P242,매칭테이블!$G:$J,3,0)</f>
        <v/>
      </c>
      <c r="N242" s="16">
        <f>VLOOKUP($P242,매칭테이블!$G:$J,4,0)*H242</f>
        <v/>
      </c>
      <c r="O242" s="36">
        <f>L242/1.1</f>
        <v/>
      </c>
      <c r="P242" s="16">
        <f>F242&amp;E242&amp;I242&amp;J242</f>
        <v/>
      </c>
    </row>
    <row r="243">
      <c r="B243" s="34" t="n">
        <v>44159</v>
      </c>
      <c r="C243" s="16">
        <f>TEXT(B243,"aaa")</f>
        <v/>
      </c>
      <c r="E243" s="16" t="inlineStr">
        <is>
          <t>샴푸</t>
        </is>
      </c>
      <c r="F243" s="16" t="inlineStr">
        <is>
          <t>카페24</t>
        </is>
      </c>
      <c r="G243" s="16" t="n"/>
      <c r="H243" s="16" t="n">
        <v>14</v>
      </c>
      <c r="I243" s="16" t="inlineStr">
        <is>
          <t>리바이탈 샴푸 2set</t>
        </is>
      </c>
      <c r="J243" s="16" t="n">
        <v>201109</v>
      </c>
      <c r="L243" s="16">
        <f>VLOOKUP($P243,매칭테이블!$G:$J,2,0)*H243</f>
        <v/>
      </c>
      <c r="M243" s="16">
        <f>L243-L243*VLOOKUP($P243,매칭테이블!$G:$J,3,0)</f>
        <v/>
      </c>
      <c r="N243" s="16">
        <f>VLOOKUP($P243,매칭테이블!$G:$J,4,0)*H243</f>
        <v/>
      </c>
      <c r="O243" s="36">
        <f>L243/1.1</f>
        <v/>
      </c>
      <c r="P243" s="16">
        <f>F243&amp;E243&amp;I243&amp;J243</f>
        <v/>
      </c>
    </row>
    <row r="244">
      <c r="B244" s="34" t="n">
        <v>44159</v>
      </c>
      <c r="C244" s="16">
        <f>TEXT(B244,"aaa")</f>
        <v/>
      </c>
      <c r="E244" s="16" t="inlineStr">
        <is>
          <t>샴푸</t>
        </is>
      </c>
      <c r="F244" s="16" t="inlineStr">
        <is>
          <t>카페24</t>
        </is>
      </c>
      <c r="G244" s="16" t="n"/>
      <c r="H244" s="16" t="n">
        <v>7</v>
      </c>
      <c r="I244" s="16" t="inlineStr">
        <is>
          <t>리바이탈 샴푸 3set</t>
        </is>
      </c>
      <c r="J244" s="16" t="n">
        <v>201109</v>
      </c>
      <c r="L244" s="16">
        <f>VLOOKUP($P244,매칭테이블!$G:$J,2,0)*H244</f>
        <v/>
      </c>
      <c r="M244" s="16">
        <f>L244-L244*VLOOKUP($P244,매칭테이블!$G:$J,3,0)</f>
        <v/>
      </c>
      <c r="N244" s="16">
        <f>VLOOKUP($P244,매칭테이블!$G:$J,4,0)*H244</f>
        <v/>
      </c>
      <c r="O244" s="36">
        <f>L244/1.1</f>
        <v/>
      </c>
      <c r="P244" s="16">
        <f>F244&amp;E244&amp;I244&amp;J244</f>
        <v/>
      </c>
    </row>
    <row r="245">
      <c r="B245" s="34" t="n">
        <v>44160</v>
      </c>
      <c r="C245" s="16">
        <f>TEXT(B245,"aaa")</f>
        <v/>
      </c>
      <c r="E245" s="16" t="inlineStr">
        <is>
          <t>샴푸</t>
        </is>
      </c>
      <c r="F245" s="16" t="inlineStr">
        <is>
          <t>카페24</t>
        </is>
      </c>
      <c r="G245" s="16" t="n"/>
      <c r="H245" s="16" t="n">
        <v>19</v>
      </c>
      <c r="I245" s="16" t="inlineStr">
        <is>
          <t>리바이탈 샴푸</t>
        </is>
      </c>
      <c r="J245" s="16" t="n">
        <v>201109</v>
      </c>
      <c r="L245" s="16">
        <f>VLOOKUP($P245,매칭테이블!$G:$J,2,0)*H245</f>
        <v/>
      </c>
      <c r="M245" s="16">
        <f>L245-L245*VLOOKUP($P245,매칭테이블!$G:$J,3,0)</f>
        <v/>
      </c>
      <c r="N245" s="16">
        <f>VLOOKUP($P245,매칭테이블!$G:$J,4,0)*H245</f>
        <v/>
      </c>
      <c r="O245" s="36">
        <f>L245/1.1</f>
        <v/>
      </c>
      <c r="P245" s="16">
        <f>F245&amp;E245&amp;I245&amp;J245</f>
        <v/>
      </c>
    </row>
    <row r="246">
      <c r="B246" s="34" t="n">
        <v>44160</v>
      </c>
      <c r="C246" s="16">
        <f>TEXT(B246,"aaa")</f>
        <v/>
      </c>
      <c r="E246" s="16" t="inlineStr">
        <is>
          <t>샴푸</t>
        </is>
      </c>
      <c r="F246" s="16" t="inlineStr">
        <is>
          <t>카페24</t>
        </is>
      </c>
      <c r="G246" s="16" t="n"/>
      <c r="H246" s="16" t="n">
        <v>11</v>
      </c>
      <c r="I246" s="16" t="inlineStr">
        <is>
          <t>리바이탈 샴푸 2set</t>
        </is>
      </c>
      <c r="J246" s="16" t="n">
        <v>201109</v>
      </c>
      <c r="L246" s="16">
        <f>VLOOKUP($P246,매칭테이블!$G:$J,2,0)*H246</f>
        <v/>
      </c>
      <c r="M246" s="16">
        <f>L246-L246*VLOOKUP($P246,매칭테이블!$G:$J,3,0)</f>
        <v/>
      </c>
      <c r="N246" s="16">
        <f>VLOOKUP($P246,매칭테이블!$G:$J,4,0)*H246</f>
        <v/>
      </c>
      <c r="O246" s="36">
        <f>L246/1.1</f>
        <v/>
      </c>
      <c r="P246" s="16">
        <f>F246&amp;E246&amp;I246&amp;J246</f>
        <v/>
      </c>
    </row>
    <row r="247">
      <c r="B247" s="34" t="n">
        <v>44160</v>
      </c>
      <c r="C247" s="16">
        <f>TEXT(B247,"aaa")</f>
        <v/>
      </c>
      <c r="E247" s="16" t="inlineStr">
        <is>
          <t>샴푸</t>
        </is>
      </c>
      <c r="F247" s="16" t="inlineStr">
        <is>
          <t>카페24</t>
        </is>
      </c>
      <c r="G247" s="16" t="n"/>
      <c r="H247" s="16" t="n">
        <v>3</v>
      </c>
      <c r="I247" s="16" t="inlineStr">
        <is>
          <t>리바이탈 샴푸 3set</t>
        </is>
      </c>
      <c r="J247" s="16" t="n">
        <v>201109</v>
      </c>
      <c r="L247" s="16">
        <f>VLOOKUP($P247,매칭테이블!$G:$J,2,0)*H247</f>
        <v/>
      </c>
      <c r="M247" s="16">
        <f>L247-L247*VLOOKUP($P247,매칭테이블!$G:$J,3,0)</f>
        <v/>
      </c>
      <c r="N247" s="16">
        <f>VLOOKUP($P247,매칭테이블!$G:$J,4,0)*H247</f>
        <v/>
      </c>
      <c r="O247" s="36">
        <f>L247/1.1</f>
        <v/>
      </c>
      <c r="P247" s="16">
        <f>F247&amp;E247&amp;I247&amp;J247</f>
        <v/>
      </c>
    </row>
    <row r="248">
      <c r="B248" s="34" t="n">
        <v>44161</v>
      </c>
      <c r="C248" s="16">
        <f>TEXT(B248,"aaa")</f>
        <v/>
      </c>
      <c r="E248" s="16" t="inlineStr">
        <is>
          <t>샴푸</t>
        </is>
      </c>
      <c r="F248" s="16" t="inlineStr">
        <is>
          <t>카페24</t>
        </is>
      </c>
      <c r="G248" s="16" t="n"/>
      <c r="H248" s="16" t="n">
        <v>14</v>
      </c>
      <c r="I248" s="16" t="inlineStr">
        <is>
          <t>리바이탈 샴푸</t>
        </is>
      </c>
      <c r="J248" s="16" t="n">
        <v>201109</v>
      </c>
      <c r="L248" s="16">
        <f>VLOOKUP($P248,매칭테이블!$G:$J,2,0)*H248</f>
        <v/>
      </c>
      <c r="M248" s="16">
        <f>L248-L248*VLOOKUP($P248,매칭테이블!$G:$J,3,0)</f>
        <v/>
      </c>
      <c r="N248" s="16">
        <f>VLOOKUP($P248,매칭테이블!$G:$J,4,0)*H248</f>
        <v/>
      </c>
      <c r="O248" s="36">
        <f>L248/1.1</f>
        <v/>
      </c>
      <c r="P248" s="16">
        <f>F248&amp;E248&amp;I248&amp;J248</f>
        <v/>
      </c>
    </row>
    <row r="249">
      <c r="B249" s="34" t="n">
        <v>44161</v>
      </c>
      <c r="C249" s="16">
        <f>TEXT(B249,"aaa")</f>
        <v/>
      </c>
      <c r="E249" s="16" t="inlineStr">
        <is>
          <t>샴푸</t>
        </is>
      </c>
      <c r="F249" s="16" t="inlineStr">
        <is>
          <t>카페24</t>
        </is>
      </c>
      <c r="G249" s="16" t="n"/>
      <c r="H249" s="16" t="n">
        <v>10</v>
      </c>
      <c r="I249" s="16" t="inlineStr">
        <is>
          <t>리바이탈 샴푸 2set</t>
        </is>
      </c>
      <c r="J249" s="16" t="n">
        <v>201109</v>
      </c>
      <c r="L249" s="16">
        <f>VLOOKUP($P249,매칭테이블!$G:$J,2,0)*H249</f>
        <v/>
      </c>
      <c r="M249" s="16">
        <f>L249-L249*VLOOKUP($P249,매칭테이블!$G:$J,3,0)</f>
        <v/>
      </c>
      <c r="N249" s="16">
        <f>VLOOKUP($P249,매칭테이블!$G:$J,4,0)*H249</f>
        <v/>
      </c>
      <c r="O249" s="36">
        <f>L249/1.1</f>
        <v/>
      </c>
      <c r="P249" s="16">
        <f>F249&amp;E249&amp;I249&amp;J249</f>
        <v/>
      </c>
    </row>
    <row r="250">
      <c r="B250" s="34" t="n">
        <v>44161</v>
      </c>
      <c r="C250" s="16">
        <f>TEXT(B250,"aaa")</f>
        <v/>
      </c>
      <c r="E250" s="16" t="inlineStr">
        <is>
          <t>샴푸</t>
        </is>
      </c>
      <c r="F250" s="16" t="inlineStr">
        <is>
          <t>카페24</t>
        </is>
      </c>
      <c r="G250" s="16" t="n"/>
      <c r="H250" s="16" t="n">
        <v>5</v>
      </c>
      <c r="I250" s="16" t="inlineStr">
        <is>
          <t>리바이탈 샴푸 3set</t>
        </is>
      </c>
      <c r="J250" s="16" t="n">
        <v>201109</v>
      </c>
      <c r="L250" s="16">
        <f>VLOOKUP($P250,매칭테이블!$G:$J,2,0)*H250</f>
        <v/>
      </c>
      <c r="M250" s="16">
        <f>L250-L250*VLOOKUP($P250,매칭테이블!$G:$J,3,0)</f>
        <v/>
      </c>
      <c r="N250" s="16">
        <f>VLOOKUP($P250,매칭테이블!$G:$J,4,0)*H250</f>
        <v/>
      </c>
      <c r="O250" s="36">
        <f>L250/1.1</f>
        <v/>
      </c>
      <c r="P250" s="16">
        <f>F250&amp;E250&amp;I250&amp;J250</f>
        <v/>
      </c>
    </row>
    <row r="251">
      <c r="B251" s="34" t="n">
        <v>44162</v>
      </c>
      <c r="C251" s="16">
        <f>TEXT(B251,"aaa")</f>
        <v/>
      </c>
      <c r="E251" s="16" t="inlineStr">
        <is>
          <t>샴푸</t>
        </is>
      </c>
      <c r="F251" s="16" t="inlineStr">
        <is>
          <t>카페24</t>
        </is>
      </c>
      <c r="G251" s="16" t="n"/>
      <c r="H251" s="16" t="n">
        <v>12</v>
      </c>
      <c r="I251" s="16" t="inlineStr">
        <is>
          <t>리바이탈 샴푸</t>
        </is>
      </c>
      <c r="J251" s="16" t="n">
        <v>201109</v>
      </c>
      <c r="L251" s="16">
        <f>VLOOKUP($P251,매칭테이블!$G:$J,2,0)*H251</f>
        <v/>
      </c>
      <c r="M251" s="16">
        <f>L251-L251*VLOOKUP($P251,매칭테이블!$G:$J,3,0)</f>
        <v/>
      </c>
      <c r="N251" s="16">
        <f>VLOOKUP($P251,매칭테이블!$G:$J,4,0)*H251</f>
        <v/>
      </c>
      <c r="O251" s="36">
        <f>L251/1.1</f>
        <v/>
      </c>
      <c r="P251" s="16">
        <f>F251&amp;E251&amp;I251&amp;J251</f>
        <v/>
      </c>
    </row>
    <row r="252">
      <c r="B252" s="34" t="n">
        <v>44162</v>
      </c>
      <c r="C252" s="16">
        <f>TEXT(B252,"aaa")</f>
        <v/>
      </c>
      <c r="E252" s="16" t="inlineStr">
        <is>
          <t>샴푸</t>
        </is>
      </c>
      <c r="F252" s="16" t="inlineStr">
        <is>
          <t>카페24</t>
        </is>
      </c>
      <c r="G252" s="16" t="n"/>
      <c r="H252" s="16" t="n">
        <v>8</v>
      </c>
      <c r="I252" s="16" t="inlineStr">
        <is>
          <t>리바이탈 샴푸 2set</t>
        </is>
      </c>
      <c r="J252" s="16" t="n">
        <v>201109</v>
      </c>
      <c r="L252" s="16">
        <f>VLOOKUP($P252,매칭테이블!$G:$J,2,0)*H252</f>
        <v/>
      </c>
      <c r="M252" s="16">
        <f>L252-L252*VLOOKUP($P252,매칭테이블!$G:$J,3,0)</f>
        <v/>
      </c>
      <c r="N252" s="16">
        <f>VLOOKUP($P252,매칭테이블!$G:$J,4,0)*H252</f>
        <v/>
      </c>
      <c r="O252" s="36">
        <f>L252/1.1</f>
        <v/>
      </c>
      <c r="P252" s="16">
        <f>F252&amp;E252&amp;I252&amp;J252</f>
        <v/>
      </c>
    </row>
    <row r="253">
      <c r="B253" s="34" t="n">
        <v>44162</v>
      </c>
      <c r="C253" s="16">
        <f>TEXT(B253,"aaa")</f>
        <v/>
      </c>
      <c r="E253" s="16" t="inlineStr">
        <is>
          <t>샴푸</t>
        </is>
      </c>
      <c r="F253" s="16" t="inlineStr">
        <is>
          <t>카페24</t>
        </is>
      </c>
      <c r="G253" s="16" t="n"/>
      <c r="H253" s="16" t="n">
        <v>4</v>
      </c>
      <c r="I253" s="16" t="inlineStr">
        <is>
          <t>리바이탈 샴푸 3set</t>
        </is>
      </c>
      <c r="J253" s="16" t="n">
        <v>201109</v>
      </c>
      <c r="L253" s="16">
        <f>VLOOKUP($P253,매칭테이블!$G:$J,2,0)*H253</f>
        <v/>
      </c>
      <c r="M253" s="16">
        <f>L253-L253*VLOOKUP($P253,매칭테이블!$G:$J,3,0)</f>
        <v/>
      </c>
      <c r="N253" s="16">
        <f>VLOOKUP($P253,매칭테이블!$G:$J,4,0)*H253</f>
        <v/>
      </c>
      <c r="O253" s="36">
        <f>L253/1.1</f>
        <v/>
      </c>
      <c r="P253" s="16">
        <f>F253&amp;E253&amp;I253&amp;J253</f>
        <v/>
      </c>
    </row>
    <row r="254">
      <c r="B254" s="34" t="n">
        <v>44163</v>
      </c>
      <c r="C254" s="16">
        <f>TEXT(B254,"aaa")</f>
        <v/>
      </c>
      <c r="E254" s="16" t="inlineStr">
        <is>
          <t>샴푸</t>
        </is>
      </c>
      <c r="F254" s="16" t="inlineStr">
        <is>
          <t>카페24</t>
        </is>
      </c>
      <c r="G254" s="16" t="n"/>
      <c r="H254" s="16" t="n">
        <v>17</v>
      </c>
      <c r="I254" s="16" t="inlineStr">
        <is>
          <t>리바이탈 샴푸</t>
        </is>
      </c>
      <c r="J254" s="16" t="n">
        <v>201109</v>
      </c>
      <c r="L254" s="16">
        <f>VLOOKUP($P254,매칭테이블!$G:$J,2,0)*H254</f>
        <v/>
      </c>
      <c r="M254" s="16">
        <f>L254-L254*VLOOKUP($P254,매칭테이블!$G:$J,3,0)</f>
        <v/>
      </c>
      <c r="N254" s="16">
        <f>VLOOKUP($P254,매칭테이블!$G:$J,4,0)*H254</f>
        <v/>
      </c>
      <c r="O254" s="36">
        <f>L254/1.1</f>
        <v/>
      </c>
      <c r="P254" s="16">
        <f>F254&amp;E254&amp;I254&amp;J254</f>
        <v/>
      </c>
    </row>
    <row r="255">
      <c r="B255" s="34" t="n">
        <v>44163</v>
      </c>
      <c r="C255" s="16">
        <f>TEXT(B255,"aaa")</f>
        <v/>
      </c>
      <c r="E255" s="16" t="inlineStr">
        <is>
          <t>샴푸</t>
        </is>
      </c>
      <c r="F255" s="16" t="inlineStr">
        <is>
          <t>카페24</t>
        </is>
      </c>
      <c r="G255" s="16" t="n"/>
      <c r="H255" s="16" t="n">
        <v>7</v>
      </c>
      <c r="I255" s="16" t="inlineStr">
        <is>
          <t>리바이탈 샴푸 2set</t>
        </is>
      </c>
      <c r="J255" s="16" t="n">
        <v>201109</v>
      </c>
      <c r="L255" s="16">
        <f>VLOOKUP($P255,매칭테이블!$G:$J,2,0)*H255</f>
        <v/>
      </c>
      <c r="M255" s="16">
        <f>L255-L255*VLOOKUP($P255,매칭테이블!$G:$J,3,0)</f>
        <v/>
      </c>
      <c r="N255" s="16">
        <f>VLOOKUP($P255,매칭테이블!$G:$J,4,0)*H255</f>
        <v/>
      </c>
      <c r="O255" s="36">
        <f>L255/1.1</f>
        <v/>
      </c>
      <c r="P255" s="16">
        <f>F255&amp;E255&amp;I255&amp;J255</f>
        <v/>
      </c>
    </row>
    <row r="256">
      <c r="B256" s="34" t="n">
        <v>44163</v>
      </c>
      <c r="C256" s="16">
        <f>TEXT(B256,"aaa")</f>
        <v/>
      </c>
      <c r="E256" s="16" t="inlineStr">
        <is>
          <t>샴푸</t>
        </is>
      </c>
      <c r="F256" s="16" t="inlineStr">
        <is>
          <t>카페24</t>
        </is>
      </c>
      <c r="G256" s="16" t="n"/>
      <c r="H256" s="16" t="n">
        <v>2</v>
      </c>
      <c r="I256" s="16" t="inlineStr">
        <is>
          <t>리바이탈 샴푸 3set</t>
        </is>
      </c>
      <c r="J256" s="16" t="n">
        <v>201109</v>
      </c>
      <c r="L256" s="16">
        <f>VLOOKUP($P256,매칭테이블!$G:$J,2,0)*H256</f>
        <v/>
      </c>
      <c r="M256" s="16">
        <f>L256-L256*VLOOKUP($P256,매칭테이블!$G:$J,3,0)</f>
        <v/>
      </c>
      <c r="N256" s="16">
        <f>VLOOKUP($P256,매칭테이블!$G:$J,4,0)*H256</f>
        <v/>
      </c>
      <c r="O256" s="36">
        <f>L256/1.1</f>
        <v/>
      </c>
      <c r="P256" s="16">
        <f>F256&amp;E256&amp;I256&amp;J256</f>
        <v/>
      </c>
    </row>
    <row r="257">
      <c r="B257" s="34" t="n">
        <v>44164</v>
      </c>
      <c r="C257" s="16">
        <f>TEXT(B257,"aaa")</f>
        <v/>
      </c>
      <c r="E257" s="16" t="inlineStr">
        <is>
          <t>샴푸</t>
        </is>
      </c>
      <c r="F257" s="16" t="inlineStr">
        <is>
          <t>카페24</t>
        </is>
      </c>
      <c r="G257" s="16" t="n"/>
      <c r="H257" s="16" t="n">
        <v>21</v>
      </c>
      <c r="I257" s="16" t="inlineStr">
        <is>
          <t>리바이탈 샴푸</t>
        </is>
      </c>
      <c r="J257" s="16" t="n">
        <v>201109</v>
      </c>
      <c r="L257" s="16">
        <f>VLOOKUP($P257,매칭테이블!$G:$J,2,0)*H257</f>
        <v/>
      </c>
      <c r="M257" s="16">
        <f>L257-L257*VLOOKUP($P257,매칭테이블!$G:$J,3,0)</f>
        <v/>
      </c>
      <c r="N257" s="16">
        <f>VLOOKUP($P257,매칭테이블!$G:$J,4,0)*H257</f>
        <v/>
      </c>
      <c r="O257" s="36">
        <f>L257/1.1</f>
        <v/>
      </c>
      <c r="P257" s="16">
        <f>F257&amp;E257&amp;I257&amp;J257</f>
        <v/>
      </c>
    </row>
    <row r="258">
      <c r="B258" s="34" t="n">
        <v>44164</v>
      </c>
      <c r="C258" s="16">
        <f>TEXT(B258,"aaa")</f>
        <v/>
      </c>
      <c r="E258" s="16" t="inlineStr">
        <is>
          <t>샴푸</t>
        </is>
      </c>
      <c r="F258" s="16" t="inlineStr">
        <is>
          <t>카페24</t>
        </is>
      </c>
      <c r="G258" s="16" t="n"/>
      <c r="H258" s="16" t="n">
        <v>19</v>
      </c>
      <c r="I258" s="16" t="inlineStr">
        <is>
          <t>리바이탈 샴푸 2set</t>
        </is>
      </c>
      <c r="J258" s="16" t="n">
        <v>201109</v>
      </c>
      <c r="L258" s="16">
        <f>VLOOKUP($P258,매칭테이블!$G:$J,2,0)*H258</f>
        <v/>
      </c>
      <c r="M258" s="16">
        <f>L258-L258*VLOOKUP($P258,매칭테이블!$G:$J,3,0)</f>
        <v/>
      </c>
      <c r="N258" s="16">
        <f>VLOOKUP($P258,매칭테이블!$G:$J,4,0)*H258</f>
        <v/>
      </c>
      <c r="O258" s="36">
        <f>L258/1.1</f>
        <v/>
      </c>
      <c r="P258" s="16">
        <f>F258&amp;E258&amp;I258&amp;J258</f>
        <v/>
      </c>
    </row>
    <row r="259">
      <c r="B259" s="34" t="n">
        <v>44164</v>
      </c>
      <c r="C259" s="16">
        <f>TEXT(B259,"aaa")</f>
        <v/>
      </c>
      <c r="E259" s="16" t="inlineStr">
        <is>
          <t>샴푸</t>
        </is>
      </c>
      <c r="F259" s="16" t="inlineStr">
        <is>
          <t>카페24</t>
        </is>
      </c>
      <c r="G259" s="16" t="n"/>
      <c r="H259" s="16" t="n">
        <v>5</v>
      </c>
      <c r="I259" s="16" t="inlineStr">
        <is>
          <t>리바이탈 샴푸 3set</t>
        </is>
      </c>
      <c r="J259" s="16" t="n">
        <v>201109</v>
      </c>
      <c r="L259" s="16">
        <f>VLOOKUP($P259,매칭테이블!$G:$J,2,0)*H259</f>
        <v/>
      </c>
      <c r="M259" s="16">
        <f>L259-L259*VLOOKUP($P259,매칭테이블!$G:$J,3,0)</f>
        <v/>
      </c>
      <c r="N259" s="16">
        <f>VLOOKUP($P259,매칭테이블!$G:$J,4,0)*H259</f>
        <v/>
      </c>
      <c r="O259" s="36">
        <f>L259/1.1</f>
        <v/>
      </c>
      <c r="P259" s="16">
        <f>F259&amp;E259&amp;I259&amp;J259</f>
        <v/>
      </c>
    </row>
    <row r="260">
      <c r="B260" s="34" t="n">
        <v>44165</v>
      </c>
      <c r="C260" s="16">
        <f>TEXT(B260,"aaa")</f>
        <v/>
      </c>
      <c r="E260" s="16" t="inlineStr">
        <is>
          <t>샴푸</t>
        </is>
      </c>
      <c r="F260" s="16" t="inlineStr">
        <is>
          <t>카페24</t>
        </is>
      </c>
      <c r="G260" s="16" t="n"/>
      <c r="H260" s="16" t="n">
        <v>18</v>
      </c>
      <c r="I260" s="16" t="inlineStr">
        <is>
          <t>리바이탈 샴푸</t>
        </is>
      </c>
      <c r="J260" s="16" t="n">
        <v>201109</v>
      </c>
      <c r="L260" s="16">
        <f>VLOOKUP($P260,매칭테이블!$G:$J,2,0)*H260</f>
        <v/>
      </c>
      <c r="M260" s="16">
        <f>L260-L260*VLOOKUP($P260,매칭테이블!$G:$J,3,0)</f>
        <v/>
      </c>
      <c r="N260" s="16">
        <f>VLOOKUP($P260,매칭테이블!$G:$J,4,0)*H260</f>
        <v/>
      </c>
      <c r="O260" s="36">
        <f>L260/1.1</f>
        <v/>
      </c>
      <c r="P260" s="16">
        <f>F260&amp;E260&amp;I260&amp;J260</f>
        <v/>
      </c>
    </row>
    <row r="261">
      <c r="B261" s="34" t="n">
        <v>44165</v>
      </c>
      <c r="C261" s="16">
        <f>TEXT(B261,"aaa")</f>
        <v/>
      </c>
      <c r="E261" s="16" t="inlineStr">
        <is>
          <t>샴푸</t>
        </is>
      </c>
      <c r="F261" s="16" t="inlineStr">
        <is>
          <t>카페24</t>
        </is>
      </c>
      <c r="G261" s="16" t="n"/>
      <c r="H261" s="16" t="n">
        <v>15</v>
      </c>
      <c r="I261" s="16" t="inlineStr">
        <is>
          <t>리바이탈 샴푸 2set</t>
        </is>
      </c>
      <c r="J261" s="16" t="n">
        <v>201109</v>
      </c>
      <c r="L261" s="16">
        <f>VLOOKUP($P261,매칭테이블!$G:$J,2,0)*H261</f>
        <v/>
      </c>
      <c r="M261" s="16">
        <f>L261-L261*VLOOKUP($P261,매칭테이블!$G:$J,3,0)</f>
        <v/>
      </c>
      <c r="N261" s="16">
        <f>VLOOKUP($P261,매칭테이블!$G:$J,4,0)*H261</f>
        <v/>
      </c>
      <c r="O261" s="36">
        <f>L261/1.1</f>
        <v/>
      </c>
      <c r="P261" s="16">
        <f>F261&amp;E261&amp;I261&amp;J261</f>
        <v/>
      </c>
    </row>
    <row r="262">
      <c r="B262" s="34" t="n">
        <v>44165</v>
      </c>
      <c r="C262" s="16">
        <f>TEXT(B262,"aaa")</f>
        <v/>
      </c>
      <c r="E262" s="16" t="inlineStr">
        <is>
          <t>샴푸</t>
        </is>
      </c>
      <c r="F262" s="16" t="inlineStr">
        <is>
          <t>카페24</t>
        </is>
      </c>
      <c r="G262" s="16" t="n"/>
      <c r="H262" s="16" t="n">
        <v>11</v>
      </c>
      <c r="I262" s="16" t="inlineStr">
        <is>
          <t>리바이탈 샴푸 3set</t>
        </is>
      </c>
      <c r="J262" s="16" t="n">
        <v>201109</v>
      </c>
      <c r="L262" s="16">
        <f>VLOOKUP($P262,매칭테이블!$G:$J,2,0)*H262</f>
        <v/>
      </c>
      <c r="M262" s="16">
        <f>L262-L262*VLOOKUP($P262,매칭테이블!$G:$J,3,0)</f>
        <v/>
      </c>
      <c r="N262" s="16">
        <f>VLOOKUP($P262,매칭테이블!$G:$J,4,0)*H262</f>
        <v/>
      </c>
      <c r="O262" s="36">
        <f>L262/1.1</f>
        <v/>
      </c>
      <c r="P262" s="16">
        <f>F262&amp;E262&amp;I262&amp;J262</f>
        <v/>
      </c>
    </row>
    <row r="263">
      <c r="B263" s="34" t="n">
        <v>44166</v>
      </c>
      <c r="C263" s="16">
        <f>TEXT(B263,"aaa")</f>
        <v/>
      </c>
      <c r="E263" s="19">
        <f>INDEX(매칭테이블!C:C,MATCH(RD!G263,매칭테이블!D:D,0))</f>
        <v/>
      </c>
      <c r="F263" s="16" t="inlineStr">
        <is>
          <t>카페24</t>
        </is>
      </c>
      <c r="G263" s="16" t="inlineStr">
        <is>
          <t>HAIR RÉ:COVERY 15 Revital Shampoo [라베나 리커버리 15 리바이탈 샴푸]제품선택=헤어 리커버리 15 리바이탈 샴푸 - 500ml</t>
        </is>
      </c>
      <c r="H263" s="16" t="n">
        <v>29</v>
      </c>
      <c r="I263" s="19">
        <f>VLOOKUP(G263,매칭테이블!D:E,2,0)</f>
        <v/>
      </c>
      <c r="J263" s="16" t="n">
        <v>201210</v>
      </c>
      <c r="L263" s="19">
        <f>VLOOKUP($P263,매칭테이블!$G:$J,2,0)*H263</f>
        <v/>
      </c>
      <c r="M263" s="19">
        <f>L263-L263*VLOOKUP($P263,매칭테이블!$G:$J,3,0)</f>
        <v/>
      </c>
      <c r="N263" s="19">
        <f>VLOOKUP($P263,매칭테이블!$G:$J,4,0)*H263</f>
        <v/>
      </c>
      <c r="O263" s="37">
        <f>L263/1.1</f>
        <v/>
      </c>
      <c r="P263" s="19">
        <f>F263&amp;E263&amp;G263&amp;J263</f>
        <v/>
      </c>
    </row>
    <row r="264">
      <c r="B264" s="34" t="n">
        <v>44166</v>
      </c>
      <c r="C264" s="16">
        <f>TEXT(B264,"aaa")</f>
        <v/>
      </c>
      <c r="E264" s="19">
        <f>INDEX(매칭테이블!C:C,MATCH(RD!G264,매칭테이블!D:D,0))</f>
        <v/>
      </c>
      <c r="F264" s="16" t="inlineStr">
        <is>
          <t>카페24</t>
        </is>
      </c>
      <c r="G264" s="16" t="inlineStr">
        <is>
          <t>HAIR RÉ:COVERY 15 Revital Shampoo [라베나 리커버리 15 리바이탈 샴푸]제품선택=리바이탈 샴푸 2개 세트 5%추가할인</t>
        </is>
      </c>
      <c r="H264" s="16" t="n">
        <v>15</v>
      </c>
      <c r="I264" s="19">
        <f>VLOOKUP(G264,매칭테이블!D:E,2,0)</f>
        <v/>
      </c>
      <c r="J264" s="16" t="n">
        <v>201210</v>
      </c>
      <c r="L264" s="19">
        <f>VLOOKUP($P264,매칭테이블!$G:$J,2,0)*H264</f>
        <v/>
      </c>
      <c r="M264" s="19">
        <f>L264-L264*VLOOKUP($P264,매칭테이블!$G:$J,3,0)</f>
        <v/>
      </c>
      <c r="N264" s="19">
        <f>VLOOKUP($P264,매칭테이블!$G:$J,4,0)*H264</f>
        <v/>
      </c>
      <c r="O264" s="37">
        <f>L264/1.1</f>
        <v/>
      </c>
      <c r="P264" s="19">
        <f>F264&amp;E264&amp;G264&amp;J264</f>
        <v/>
      </c>
    </row>
    <row r="265">
      <c r="B265" s="34" t="n">
        <v>44166</v>
      </c>
      <c r="C265" s="16">
        <f>TEXT(B265,"aaa")</f>
        <v/>
      </c>
      <c r="E265" s="19">
        <f>INDEX(매칭테이블!C:C,MATCH(RD!G265,매칭테이블!D:D,0))</f>
        <v/>
      </c>
      <c r="F265" s="16" t="inlineStr">
        <is>
          <t>카페24</t>
        </is>
      </c>
      <c r="G265" s="16" t="inlineStr">
        <is>
          <t>HAIR RÉ:COVERY 15 Revital Shampoo [라베나 리커버리 15 리바이탈 샴푸]제품선택=리바이탈 샴푸 3개 세트 10% 추가할인</t>
        </is>
      </c>
      <c r="H265" s="16" t="n">
        <v>7</v>
      </c>
      <c r="I265" s="19">
        <f>VLOOKUP(G265,매칭테이블!D:E,2,0)</f>
        <v/>
      </c>
      <c r="J265" s="16" t="n">
        <v>201210</v>
      </c>
      <c r="L265" s="19">
        <f>VLOOKUP($P265,매칭테이블!$G:$J,2,0)*H265</f>
        <v/>
      </c>
      <c r="M265" s="19">
        <f>L265-L265*VLOOKUP($P265,매칭테이블!$G:$J,3,0)</f>
        <v/>
      </c>
      <c r="N265" s="19">
        <f>VLOOKUP($P265,매칭테이블!$G:$J,4,0)*H265</f>
        <v/>
      </c>
      <c r="O265" s="37">
        <f>L265/1.1</f>
        <v/>
      </c>
      <c r="P265" s="19">
        <f>F265&amp;E265&amp;G265&amp;J265</f>
        <v/>
      </c>
    </row>
    <row r="266">
      <c r="B266" s="34" t="n">
        <v>44167</v>
      </c>
      <c r="C266" s="16">
        <f>TEXT(B266,"aaa")</f>
        <v/>
      </c>
      <c r="E266" s="19">
        <f>INDEX(매칭테이블!C:C,MATCH(RD!G266,매칭테이블!D:D,0))</f>
        <v/>
      </c>
      <c r="F266" s="16" t="inlineStr">
        <is>
          <t>카페24</t>
        </is>
      </c>
      <c r="G266" s="16" t="inlineStr">
        <is>
          <t>HAIR RÉ:COVERY 15 Revital Shampoo [라베나 리커버리 15 리바이탈 샴푸]제품선택=헤어 리커버리 15 리바이탈 샴푸 - 500ml</t>
        </is>
      </c>
      <c r="H266" s="16" t="n">
        <v>29</v>
      </c>
      <c r="I266" s="19">
        <f>VLOOKUP(G266,매칭테이블!D:E,2,0)</f>
        <v/>
      </c>
      <c r="J266" s="16" t="n">
        <v>201210</v>
      </c>
      <c r="L266" s="19">
        <f>VLOOKUP($P266,매칭테이블!$G:$J,2,0)*H266</f>
        <v/>
      </c>
      <c r="M266" s="19">
        <f>L266-L266*VLOOKUP($P266,매칭테이블!$G:$J,3,0)</f>
        <v/>
      </c>
      <c r="N266" s="19">
        <f>VLOOKUP($P266,매칭테이블!$G:$J,4,0)*H266</f>
        <v/>
      </c>
      <c r="O266" s="37">
        <f>L266/1.1</f>
        <v/>
      </c>
      <c r="P266" s="19">
        <f>F266&amp;E266&amp;G266&amp;J266</f>
        <v/>
      </c>
    </row>
    <row r="267">
      <c r="B267" s="34" t="n">
        <v>44167</v>
      </c>
      <c r="C267" s="16">
        <f>TEXT(B267,"aaa")</f>
        <v/>
      </c>
      <c r="E267" s="19">
        <f>INDEX(매칭테이블!C:C,MATCH(RD!G267,매칭테이블!D:D,0))</f>
        <v/>
      </c>
      <c r="F267" s="16" t="inlineStr">
        <is>
          <t>카페24</t>
        </is>
      </c>
      <c r="G267" s="16" t="inlineStr">
        <is>
          <t>HAIR RÉ:COVERY 15 Revital Shampoo [라베나 리커버리 15 리바이탈 샴푸]제품선택=리바이탈 샴푸 2개 세트 5%추가할인</t>
        </is>
      </c>
      <c r="H267" s="16" t="n">
        <v>10</v>
      </c>
      <c r="I267" s="19">
        <f>VLOOKUP(G267,매칭테이블!D:E,2,0)</f>
        <v/>
      </c>
      <c r="J267" s="16" t="n">
        <v>201210</v>
      </c>
      <c r="L267" s="19">
        <f>VLOOKUP($P267,매칭테이블!$G:$J,2,0)*H267</f>
        <v/>
      </c>
      <c r="M267" s="19">
        <f>L267-L267*VLOOKUP($P267,매칭테이블!$G:$J,3,0)</f>
        <v/>
      </c>
      <c r="N267" s="19">
        <f>VLOOKUP($P267,매칭테이블!$G:$J,4,0)*H267</f>
        <v/>
      </c>
      <c r="O267" s="37">
        <f>L267/1.1</f>
        <v/>
      </c>
      <c r="P267" s="19">
        <f>F267&amp;E267&amp;G267&amp;J267</f>
        <v/>
      </c>
    </row>
    <row r="268">
      <c r="B268" s="34" t="n">
        <v>44167</v>
      </c>
      <c r="C268" s="16">
        <f>TEXT(B268,"aaa")</f>
        <v/>
      </c>
      <c r="E268" s="19">
        <f>INDEX(매칭테이블!C:C,MATCH(RD!G268,매칭테이블!D:D,0))</f>
        <v/>
      </c>
      <c r="F268" s="16" t="inlineStr">
        <is>
          <t>카페24</t>
        </is>
      </c>
      <c r="G268" s="16" t="inlineStr">
        <is>
          <t>HAIR RÉ:COVERY 15 Revital Shampoo [라베나 리커버리 15 리바이탈 샴푸]제품선택=리바이탈 샴푸 3개 세트 10% 추가할인</t>
        </is>
      </c>
      <c r="H268" s="16" t="n">
        <v>5</v>
      </c>
      <c r="I268" s="19">
        <f>VLOOKUP(G268,매칭테이블!D:E,2,0)</f>
        <v/>
      </c>
      <c r="J268" s="16" t="n">
        <v>201210</v>
      </c>
      <c r="L268" s="19">
        <f>VLOOKUP($P268,매칭테이블!$G:$J,2,0)*H268</f>
        <v/>
      </c>
      <c r="M268" s="19">
        <f>L268-L268*VLOOKUP($P268,매칭테이블!$G:$J,3,0)</f>
        <v/>
      </c>
      <c r="N268" s="19">
        <f>VLOOKUP($P268,매칭테이블!$G:$J,4,0)*H268</f>
        <v/>
      </c>
      <c r="O268" s="37">
        <f>L268/1.1</f>
        <v/>
      </c>
      <c r="P268" s="19">
        <f>F268&amp;E268&amp;G268&amp;J268</f>
        <v/>
      </c>
    </row>
    <row r="269">
      <c r="B269" s="34" t="n">
        <v>44168</v>
      </c>
      <c r="C269" s="16">
        <f>TEXT(B269,"aaa")</f>
        <v/>
      </c>
      <c r="E269" s="19">
        <f>INDEX(매칭테이블!C:C,MATCH(RD!G269,매칭테이블!D:D,0))</f>
        <v/>
      </c>
      <c r="F269" s="16" t="inlineStr">
        <is>
          <t>카페24</t>
        </is>
      </c>
      <c r="G269" s="16" t="inlineStr">
        <is>
          <t>HAIR RÉ:COVERY 15 Revital Shampoo [라베나 리커버리 15 리바이탈 샴푸]제품선택=헤어 리커버리 15 리바이탈 샴푸 - 500ml</t>
        </is>
      </c>
      <c r="H269" s="16" t="n">
        <v>23</v>
      </c>
      <c r="I269" s="19">
        <f>VLOOKUP(G269,매칭테이블!D:E,2,0)</f>
        <v/>
      </c>
      <c r="J269" s="16" t="n">
        <v>201210</v>
      </c>
      <c r="L269" s="19">
        <f>VLOOKUP($P269,매칭테이블!$G:$J,2,0)*H269</f>
        <v/>
      </c>
      <c r="M269" s="19">
        <f>L269-L269*VLOOKUP($P269,매칭테이블!$G:$J,3,0)</f>
        <v/>
      </c>
      <c r="N269" s="19">
        <f>VLOOKUP($P269,매칭테이블!$G:$J,4,0)*H269</f>
        <v/>
      </c>
      <c r="O269" s="37">
        <f>L269/1.1</f>
        <v/>
      </c>
      <c r="P269" s="19">
        <f>F269&amp;E269&amp;G269&amp;J269</f>
        <v/>
      </c>
    </row>
    <row r="270">
      <c r="B270" s="34" t="n">
        <v>44168</v>
      </c>
      <c r="C270" s="16">
        <f>TEXT(B270,"aaa")</f>
        <v/>
      </c>
      <c r="E270" s="19">
        <f>INDEX(매칭테이블!C:C,MATCH(RD!G270,매칭테이블!D:D,0))</f>
        <v/>
      </c>
      <c r="F270" s="16" t="inlineStr">
        <is>
          <t>카페24</t>
        </is>
      </c>
      <c r="G270" s="16" t="inlineStr">
        <is>
          <t>HAIR RÉ:COVERY 15 Revital Shampoo [라베나 리커버리 15 리바이탈 샴푸]제품선택=리바이탈 샴푸 2개 세트 5%추가할인</t>
        </is>
      </c>
      <c r="H270" s="16" t="n">
        <v>10</v>
      </c>
      <c r="I270" s="19">
        <f>VLOOKUP(G270,매칭테이블!D:E,2,0)</f>
        <v/>
      </c>
      <c r="J270" s="16" t="n">
        <v>201210</v>
      </c>
      <c r="L270" s="19">
        <f>VLOOKUP($P270,매칭테이블!$G:$J,2,0)*H270</f>
        <v/>
      </c>
      <c r="M270" s="19">
        <f>L270-L270*VLOOKUP($P270,매칭테이블!$G:$J,3,0)</f>
        <v/>
      </c>
      <c r="N270" s="19">
        <f>VLOOKUP($P270,매칭테이블!$G:$J,4,0)*H270</f>
        <v/>
      </c>
      <c r="O270" s="37">
        <f>L270/1.1</f>
        <v/>
      </c>
      <c r="P270" s="19">
        <f>F270&amp;E270&amp;G270&amp;J270</f>
        <v/>
      </c>
    </row>
    <row r="271">
      <c r="B271" s="34" t="n">
        <v>44168</v>
      </c>
      <c r="C271" s="16">
        <f>TEXT(B271,"aaa")</f>
        <v/>
      </c>
      <c r="E271" s="19">
        <f>INDEX(매칭테이블!C:C,MATCH(RD!G271,매칭테이블!D:D,0))</f>
        <v/>
      </c>
      <c r="F271" s="16" t="inlineStr">
        <is>
          <t>카페24</t>
        </is>
      </c>
      <c r="G271" s="16" t="inlineStr">
        <is>
          <t>HAIR RÉ:COVERY 15 Revital Shampoo [라베나 리커버리 15 리바이탈 샴푸]제품선택=리바이탈 샴푸 3개 세트 10% 추가할인</t>
        </is>
      </c>
      <c r="H271" s="16" t="n">
        <v>12</v>
      </c>
      <c r="I271" s="19">
        <f>VLOOKUP(G271,매칭테이블!D:E,2,0)</f>
        <v/>
      </c>
      <c r="J271" s="16" t="n">
        <v>201210</v>
      </c>
      <c r="L271" s="19">
        <f>VLOOKUP($P271,매칭테이블!$G:$J,2,0)*H271</f>
        <v/>
      </c>
      <c r="M271" s="19">
        <f>L271-L271*VLOOKUP($P271,매칭테이블!$G:$J,3,0)</f>
        <v/>
      </c>
      <c r="N271" s="19">
        <f>VLOOKUP($P271,매칭테이블!$G:$J,4,0)*H271</f>
        <v/>
      </c>
      <c r="O271" s="37">
        <f>L271/1.1</f>
        <v/>
      </c>
      <c r="P271" s="19">
        <f>F271&amp;E271&amp;G271&amp;J271</f>
        <v/>
      </c>
    </row>
    <row r="272">
      <c r="B272" s="34" t="n">
        <v>44169</v>
      </c>
      <c r="C272" s="16">
        <f>TEXT(B272,"aaa")</f>
        <v/>
      </c>
      <c r="E272" s="19">
        <f>INDEX(매칭테이블!C:C,MATCH(RD!G272,매칭테이블!D:D,0))</f>
        <v/>
      </c>
      <c r="F272" s="16" t="inlineStr">
        <is>
          <t>라베나 CS</t>
        </is>
      </c>
      <c r="G272" s="16" t="inlineStr">
        <is>
          <t>HAIR RÉ:COVERY 15 Revital Shampoo [라베나 리커버리 15 리바이탈 샴푸]제품선택=헤어 리커버리 15 리바이탈 샴푸 - 500ml</t>
        </is>
      </c>
      <c r="H272" s="16" t="n">
        <v>1</v>
      </c>
      <c r="I272" s="19">
        <f>VLOOKUP(G272,매칭테이블!D:E,2,0)</f>
        <v/>
      </c>
      <c r="J272" s="16" t="n">
        <v>201210</v>
      </c>
      <c r="L272" s="19">
        <f>VLOOKUP($P272,매칭테이블!$G:$J,2,0)*H272</f>
        <v/>
      </c>
      <c r="M272" s="19">
        <f>L272-L272*VLOOKUP($P272,매칭테이블!$G:$J,3,0)</f>
        <v/>
      </c>
      <c r="N272" s="19">
        <f>VLOOKUP($P272,매칭테이블!$G:$J,4,0)*H272</f>
        <v/>
      </c>
      <c r="O272" s="37">
        <f>L272/1.1</f>
        <v/>
      </c>
      <c r="P272" s="19">
        <f>F272&amp;E272&amp;G272&amp;J272</f>
        <v/>
      </c>
    </row>
    <row r="273">
      <c r="B273" s="34" t="n">
        <v>44169</v>
      </c>
      <c r="C273" s="16">
        <f>TEXT(B273,"aaa")</f>
        <v/>
      </c>
      <c r="E273" s="19">
        <f>INDEX(매칭테이블!C:C,MATCH(RD!G273,매칭테이블!D:D,0))</f>
        <v/>
      </c>
      <c r="F273" s="16" t="inlineStr">
        <is>
          <t>카페24</t>
        </is>
      </c>
      <c r="G273" s="16" t="inlineStr">
        <is>
          <t>HAIR RÉ:COVERY 15 Revital Shampoo [라베나 리커버리 15 리바이탈 샴푸]제품선택=헤어 리커버리 15 리바이탈 샴푸 - 500ml</t>
        </is>
      </c>
      <c r="H273" s="16" t="n">
        <v>22</v>
      </c>
      <c r="I273" s="19">
        <f>VLOOKUP(G273,매칭테이블!D:E,2,0)</f>
        <v/>
      </c>
      <c r="J273" s="16" t="n">
        <v>201210</v>
      </c>
      <c r="L273" s="19">
        <f>VLOOKUP($P273,매칭테이블!$G:$J,2,0)*H273</f>
        <v/>
      </c>
      <c r="M273" s="19">
        <f>L273-L273*VLOOKUP($P273,매칭테이블!$G:$J,3,0)</f>
        <v/>
      </c>
      <c r="N273" s="19">
        <f>VLOOKUP($P273,매칭테이블!$G:$J,4,0)*H273</f>
        <v/>
      </c>
      <c r="O273" s="37">
        <f>L273/1.1</f>
        <v/>
      </c>
      <c r="P273" s="19">
        <f>F273&amp;E273&amp;G273&amp;J273</f>
        <v/>
      </c>
    </row>
    <row r="274">
      <c r="B274" s="34" t="n">
        <v>44169</v>
      </c>
      <c r="C274" s="16">
        <f>TEXT(B274,"aaa")</f>
        <v/>
      </c>
      <c r="E274" s="19">
        <f>INDEX(매칭테이블!C:C,MATCH(RD!G274,매칭테이블!D:D,0))</f>
        <v/>
      </c>
      <c r="F274" s="16" t="inlineStr">
        <is>
          <t>카페24</t>
        </is>
      </c>
      <c r="G274" s="16" t="inlineStr">
        <is>
          <t>HAIR RÉ:COVERY 15 Revital Shampoo [라베나 리커버리 15 리바이탈 샴푸]제품선택=리바이탈 샴푸 2개 세트 5%추가할인</t>
        </is>
      </c>
      <c r="H274" s="16" t="n">
        <v>8</v>
      </c>
      <c r="I274" s="19">
        <f>VLOOKUP(G274,매칭테이블!D:E,2,0)</f>
        <v/>
      </c>
      <c r="J274" s="16" t="n">
        <v>201210</v>
      </c>
      <c r="L274" s="19">
        <f>VLOOKUP($P274,매칭테이블!$G:$J,2,0)*H274</f>
        <v/>
      </c>
      <c r="M274" s="19">
        <f>L274-L274*VLOOKUP($P274,매칭테이블!$G:$J,3,0)</f>
        <v/>
      </c>
      <c r="N274" s="19">
        <f>VLOOKUP($P274,매칭테이블!$G:$J,4,0)*H274</f>
        <v/>
      </c>
      <c r="O274" s="37">
        <f>L274/1.1</f>
        <v/>
      </c>
      <c r="P274" s="19">
        <f>F274&amp;E274&amp;G274&amp;J274</f>
        <v/>
      </c>
    </row>
    <row r="275">
      <c r="B275" s="34" t="n">
        <v>44169</v>
      </c>
      <c r="C275" s="16">
        <f>TEXT(B275,"aaa")</f>
        <v/>
      </c>
      <c r="E275" s="19">
        <f>INDEX(매칭테이블!C:C,MATCH(RD!G275,매칭테이블!D:D,0))</f>
        <v/>
      </c>
      <c r="F275" s="16" t="inlineStr">
        <is>
          <t>카페24</t>
        </is>
      </c>
      <c r="G275" s="16" t="inlineStr">
        <is>
          <t>HAIR RÉ:COVERY 15 Revital Shampoo [라베나 리커버리 15 리바이탈 샴푸]제품선택=리바이탈 샴푸 3개 세트 10% 추가할인</t>
        </is>
      </c>
      <c r="H275" s="16" t="n">
        <v>6</v>
      </c>
      <c r="I275" s="19">
        <f>VLOOKUP(G275,매칭테이블!D:E,2,0)</f>
        <v/>
      </c>
      <c r="J275" s="16" t="n">
        <v>201210</v>
      </c>
      <c r="L275" s="19">
        <f>VLOOKUP($P275,매칭테이블!$G:$J,2,0)*H275</f>
        <v/>
      </c>
      <c r="M275" s="19">
        <f>L275-L275*VLOOKUP($P275,매칭테이블!$G:$J,3,0)</f>
        <v/>
      </c>
      <c r="N275" s="19">
        <f>VLOOKUP($P275,매칭테이블!$G:$J,4,0)*H275</f>
        <v/>
      </c>
      <c r="O275" s="37">
        <f>L275/1.1</f>
        <v/>
      </c>
      <c r="P275" s="19">
        <f>F275&amp;E275&amp;G275&amp;J275</f>
        <v/>
      </c>
    </row>
    <row r="276">
      <c r="B276" s="34" t="n">
        <v>44170</v>
      </c>
      <c r="C276" s="16">
        <f>TEXT(B276,"aaa")</f>
        <v/>
      </c>
      <c r="E276" s="19">
        <f>INDEX(매칭테이블!C:C,MATCH(RD!G276,매칭테이블!D:D,0))</f>
        <v/>
      </c>
      <c r="F276" s="16" t="inlineStr">
        <is>
          <t>라베나 CS</t>
        </is>
      </c>
      <c r="G276" s="16" t="inlineStr">
        <is>
          <t>HAIR RÉ:COVERY 15 Revital Shampoo [라베나 리커버리 15 리바이탈 샴푸]제품선택=리바이탈 샴푸 2개 세트 5%추가할인</t>
        </is>
      </c>
      <c r="H276" s="16" t="n">
        <v>1</v>
      </c>
      <c r="I276" s="19">
        <f>VLOOKUP(G276,매칭테이블!D:E,2,0)</f>
        <v/>
      </c>
      <c r="J276" s="16" t="n">
        <v>201210</v>
      </c>
      <c r="L276" s="19">
        <f>VLOOKUP($P276,매칭테이블!$G:$J,2,0)*H276</f>
        <v/>
      </c>
      <c r="M276" s="19">
        <f>L276-L276*VLOOKUP($P276,매칭테이블!$G:$J,3,0)</f>
        <v/>
      </c>
      <c r="N276" s="19">
        <f>VLOOKUP($P276,매칭테이블!$G:$J,4,0)*H276</f>
        <v/>
      </c>
      <c r="O276" s="37">
        <f>L276/1.1</f>
        <v/>
      </c>
      <c r="P276" s="19">
        <f>F276&amp;E276&amp;G276&amp;J276</f>
        <v/>
      </c>
    </row>
    <row r="277">
      <c r="B277" s="34" t="n">
        <v>44170</v>
      </c>
      <c r="C277" s="16">
        <f>TEXT(B277,"aaa")</f>
        <v/>
      </c>
      <c r="E277" s="19">
        <f>INDEX(매칭테이블!C:C,MATCH(RD!G277,매칭테이블!D:D,0))</f>
        <v/>
      </c>
      <c r="F277" s="16" t="inlineStr">
        <is>
          <t>카페24</t>
        </is>
      </c>
      <c r="G277" s="16" t="inlineStr">
        <is>
          <t>HAIR RÉ:COVERY 15 Revital Shampoo [라베나 리커버리 15 리바이탈 샴푸]제품선택=헤어 리커버리 15 리바이탈 샴푸 - 500ml</t>
        </is>
      </c>
      <c r="H277" s="16" t="n">
        <v>25</v>
      </c>
      <c r="I277" s="19">
        <f>VLOOKUP(G277,매칭테이블!D:E,2,0)</f>
        <v/>
      </c>
      <c r="J277" s="16" t="n">
        <v>201210</v>
      </c>
      <c r="L277" s="19">
        <f>VLOOKUP($P277,매칭테이블!$G:$J,2,0)*H277</f>
        <v/>
      </c>
      <c r="M277" s="19">
        <f>L277-L277*VLOOKUP($P277,매칭테이블!$G:$J,3,0)</f>
        <v/>
      </c>
      <c r="N277" s="19">
        <f>VLOOKUP($P277,매칭테이블!$G:$J,4,0)*H277</f>
        <v/>
      </c>
      <c r="O277" s="37">
        <f>L277/1.1</f>
        <v/>
      </c>
      <c r="P277" s="19">
        <f>F277&amp;E277&amp;G277&amp;J277</f>
        <v/>
      </c>
    </row>
    <row r="278">
      <c r="B278" s="34" t="n">
        <v>44170</v>
      </c>
      <c r="C278" s="16">
        <f>TEXT(B278,"aaa")</f>
        <v/>
      </c>
      <c r="E278" s="19">
        <f>INDEX(매칭테이블!C:C,MATCH(RD!G278,매칭테이블!D:D,0))</f>
        <v/>
      </c>
      <c r="F278" s="16" t="inlineStr">
        <is>
          <t>카페24</t>
        </is>
      </c>
      <c r="G278" s="16" t="inlineStr">
        <is>
          <t>HAIR RÉ:COVERY 15 Revital Shampoo [라베나 리커버리 15 리바이탈 샴푸]제품선택=리바이탈 샴푸 2개 세트 5%추가할인</t>
        </is>
      </c>
      <c r="H278" s="16" t="n">
        <v>17</v>
      </c>
      <c r="I278" s="19">
        <f>VLOOKUP(G278,매칭테이블!D:E,2,0)</f>
        <v/>
      </c>
      <c r="J278" s="16" t="n">
        <v>201210</v>
      </c>
      <c r="L278" s="19">
        <f>VLOOKUP($P278,매칭테이블!$G:$J,2,0)*H278</f>
        <v/>
      </c>
      <c r="M278" s="19">
        <f>L278-L278*VLOOKUP($P278,매칭테이블!$G:$J,3,0)</f>
        <v/>
      </c>
      <c r="N278" s="19">
        <f>VLOOKUP($P278,매칭테이블!$G:$J,4,0)*H278</f>
        <v/>
      </c>
      <c r="O278" s="37">
        <f>L278/1.1</f>
        <v/>
      </c>
      <c r="P278" s="19">
        <f>F278&amp;E278&amp;G278&amp;J278</f>
        <v/>
      </c>
    </row>
    <row r="279">
      <c r="B279" s="34" t="n">
        <v>44170</v>
      </c>
      <c r="C279" s="16">
        <f>TEXT(B279,"aaa")</f>
        <v/>
      </c>
      <c r="E279" s="19">
        <f>INDEX(매칭테이블!C:C,MATCH(RD!G279,매칭테이블!D:D,0))</f>
        <v/>
      </c>
      <c r="F279" s="16" t="inlineStr">
        <is>
          <t>카페24</t>
        </is>
      </c>
      <c r="G279" s="16" t="inlineStr">
        <is>
          <t>HAIR RÉ:COVERY 15 Revital Shampoo [라베나 리커버리 15 리바이탈 샴푸]제품선택=리바이탈 샴푸 3개 세트 10% 추가할인</t>
        </is>
      </c>
      <c r="H279" s="16" t="n">
        <v>14</v>
      </c>
      <c r="I279" s="19">
        <f>VLOOKUP(G279,매칭테이블!D:E,2,0)</f>
        <v/>
      </c>
      <c r="J279" s="16" t="n">
        <v>201210</v>
      </c>
      <c r="L279" s="19">
        <f>VLOOKUP($P279,매칭테이블!$G:$J,2,0)*H279</f>
        <v/>
      </c>
      <c r="M279" s="19">
        <f>L279-L279*VLOOKUP($P279,매칭테이블!$G:$J,3,0)</f>
        <v/>
      </c>
      <c r="N279" s="19">
        <f>VLOOKUP($P279,매칭테이블!$G:$J,4,0)*H279</f>
        <v/>
      </c>
      <c r="O279" s="37">
        <f>L279/1.1</f>
        <v/>
      </c>
      <c r="P279" s="19">
        <f>F279&amp;E279&amp;G279&amp;J279</f>
        <v/>
      </c>
    </row>
    <row r="280">
      <c r="B280" s="34" t="n">
        <v>44171</v>
      </c>
      <c r="C280" s="16">
        <f>TEXT(B280,"aaa")</f>
        <v/>
      </c>
      <c r="E280" s="19">
        <f>INDEX(매칭테이블!C:C,MATCH(RD!G280,매칭테이블!D:D,0))</f>
        <v/>
      </c>
      <c r="F280" s="16" t="inlineStr">
        <is>
          <t>카페24</t>
        </is>
      </c>
      <c r="G280" s="16" t="inlineStr">
        <is>
          <t>HAIR RÉ:COVERY 15 Revital Shampoo [라베나 리커버리 15 리바이탈 샴푸]제품선택=헤어 리커버리 15 리바이탈 샴푸 - 500ml</t>
        </is>
      </c>
      <c r="H280" s="16" t="n">
        <v>33</v>
      </c>
      <c r="I280" s="19">
        <f>VLOOKUP(G280,매칭테이블!D:E,2,0)</f>
        <v/>
      </c>
      <c r="J280" s="16" t="n">
        <v>201210</v>
      </c>
      <c r="L280" s="19">
        <f>VLOOKUP($P280,매칭테이블!$G:$J,2,0)*H280</f>
        <v/>
      </c>
      <c r="M280" s="19">
        <f>L280-L280*VLOOKUP($P280,매칭테이블!$G:$J,3,0)</f>
        <v/>
      </c>
      <c r="N280" s="19">
        <f>VLOOKUP($P280,매칭테이블!$G:$J,4,0)*H280</f>
        <v/>
      </c>
      <c r="O280" s="37">
        <f>L280/1.1</f>
        <v/>
      </c>
      <c r="P280" s="19">
        <f>F280&amp;E280&amp;G280&amp;J280</f>
        <v/>
      </c>
    </row>
    <row r="281">
      <c r="B281" s="34" t="n">
        <v>44171</v>
      </c>
      <c r="C281" s="16">
        <f>TEXT(B281,"aaa")</f>
        <v/>
      </c>
      <c r="E281" s="19">
        <f>INDEX(매칭테이블!C:C,MATCH(RD!G281,매칭테이블!D:D,0))</f>
        <v/>
      </c>
      <c r="F281" s="16" t="inlineStr">
        <is>
          <t>카페24</t>
        </is>
      </c>
      <c r="G281" s="16" t="inlineStr">
        <is>
          <t>HAIR RÉ:COVERY 15 Revital Shampoo [라베나 리커버리 15 리바이탈 샴푸]제품선택=리바이탈 샴푸 2개 세트 5%추가할인</t>
        </is>
      </c>
      <c r="H281" s="16" t="n">
        <v>14</v>
      </c>
      <c r="I281" s="19">
        <f>VLOOKUP(G281,매칭테이블!D:E,2,0)</f>
        <v/>
      </c>
      <c r="J281" s="16" t="n">
        <v>201210</v>
      </c>
      <c r="L281" s="19">
        <f>VLOOKUP($P281,매칭테이블!$G:$J,2,0)*H281</f>
        <v/>
      </c>
      <c r="M281" s="19">
        <f>L281-L281*VLOOKUP($P281,매칭테이블!$G:$J,3,0)</f>
        <v/>
      </c>
      <c r="N281" s="19">
        <f>VLOOKUP($P281,매칭테이블!$G:$J,4,0)*H281</f>
        <v/>
      </c>
      <c r="O281" s="37">
        <f>L281/1.1</f>
        <v/>
      </c>
      <c r="P281" s="19">
        <f>F281&amp;E281&amp;G281&amp;J281</f>
        <v/>
      </c>
    </row>
    <row r="282">
      <c r="B282" s="34" t="n">
        <v>44171</v>
      </c>
      <c r="C282" s="16">
        <f>TEXT(B282,"aaa")</f>
        <v/>
      </c>
      <c r="E282" s="19">
        <f>INDEX(매칭테이블!C:C,MATCH(RD!G282,매칭테이블!D:D,0))</f>
        <v/>
      </c>
      <c r="F282" s="16" t="inlineStr">
        <is>
          <t>카페24</t>
        </is>
      </c>
      <c r="G282" s="16" t="inlineStr">
        <is>
          <t>HAIR RÉ:COVERY 15 Revital Shampoo [라베나 리커버리 15 리바이탈 샴푸]제품선택=리바이탈 샴푸 3개 세트 10% 추가할인</t>
        </is>
      </c>
      <c r="H282" s="16" t="n">
        <v>10</v>
      </c>
      <c r="I282" s="19">
        <f>VLOOKUP(G282,매칭테이블!D:E,2,0)</f>
        <v/>
      </c>
      <c r="J282" s="16" t="n">
        <v>201210</v>
      </c>
      <c r="L282" s="19">
        <f>VLOOKUP($P282,매칭테이블!$G:$J,2,0)*H282</f>
        <v/>
      </c>
      <c r="M282" s="19">
        <f>L282-L282*VLOOKUP($P282,매칭테이블!$G:$J,3,0)</f>
        <v/>
      </c>
      <c r="N282" s="19">
        <f>VLOOKUP($P282,매칭테이블!$G:$J,4,0)*H282</f>
        <v/>
      </c>
      <c r="O282" s="37">
        <f>L282/1.1</f>
        <v/>
      </c>
      <c r="P282" s="19">
        <f>F282&amp;E282&amp;G282&amp;J282</f>
        <v/>
      </c>
    </row>
    <row r="283">
      <c r="B283" s="34" t="n">
        <v>44172</v>
      </c>
      <c r="C283" s="16">
        <f>TEXT(B283,"aaa")</f>
        <v/>
      </c>
      <c r="E283" s="19">
        <f>INDEX(매칭테이블!C:C,MATCH(RD!G283,매칭테이블!D:D,0))</f>
        <v/>
      </c>
      <c r="F283" s="16" t="inlineStr">
        <is>
          <t>라베나 CS</t>
        </is>
      </c>
      <c r="G283" s="16" t="inlineStr">
        <is>
          <t>HAIR RÉ:COVERY 15 Revital Shampoo [라베나 리커버리 15 리바이탈 샴푸]제품선택=헤어 리커버리 15 리바이탈 샴푸 - 500ml</t>
        </is>
      </c>
      <c r="H283" s="16" t="n">
        <v>1</v>
      </c>
      <c r="I283" s="19">
        <f>VLOOKUP(G283,매칭테이블!D:E,2,0)</f>
        <v/>
      </c>
      <c r="J283" s="16" t="n">
        <v>201210</v>
      </c>
      <c r="L283" s="19">
        <f>VLOOKUP($P283,매칭테이블!$G:$J,2,0)*H283</f>
        <v/>
      </c>
      <c r="M283" s="19">
        <f>L283-L283*VLOOKUP($P283,매칭테이블!$G:$J,3,0)</f>
        <v/>
      </c>
      <c r="N283" s="19">
        <f>VLOOKUP($P283,매칭테이블!$G:$J,4,0)*H283</f>
        <v/>
      </c>
      <c r="O283" s="37">
        <f>L283/1.1</f>
        <v/>
      </c>
      <c r="P283" s="19">
        <f>F283&amp;E283&amp;G283&amp;J283</f>
        <v/>
      </c>
    </row>
    <row r="284">
      <c r="B284" s="34" t="n">
        <v>44172</v>
      </c>
      <c r="C284" s="16">
        <f>TEXT(B284,"aaa")</f>
        <v/>
      </c>
      <c r="E284" s="19">
        <f>INDEX(매칭테이블!C:C,MATCH(RD!G284,매칭테이블!D:D,0))</f>
        <v/>
      </c>
      <c r="F284" s="16" t="inlineStr">
        <is>
          <t>라베나 CS</t>
        </is>
      </c>
      <c r="G284" s="16" t="inlineStr">
        <is>
          <t>헤어 리커버리 15 헤어팩 트리트먼트</t>
        </is>
      </c>
      <c r="H284" s="16" t="n">
        <v>90</v>
      </c>
      <c r="I284" s="19">
        <f>VLOOKUP(G284,매칭테이블!D:E,2,0)</f>
        <v/>
      </c>
      <c r="J284" s="16" t="n">
        <v>201210</v>
      </c>
      <c r="L284" s="19">
        <f>VLOOKUP($P284,매칭테이블!$G:$J,2,0)*H284</f>
        <v/>
      </c>
      <c r="M284" s="19">
        <f>L284-L284*VLOOKUP($P284,매칭테이블!$G:$J,3,0)</f>
        <v/>
      </c>
      <c r="N284" s="19">
        <f>VLOOKUP($P284,매칭테이블!$G:$J,4,0)*H284</f>
        <v/>
      </c>
      <c r="O284" s="37">
        <f>L284/1.1</f>
        <v/>
      </c>
      <c r="P284" s="19">
        <f>F284&amp;E284&amp;G284&amp;J284</f>
        <v/>
      </c>
    </row>
    <row r="285">
      <c r="B285" s="34" t="n">
        <v>44172</v>
      </c>
      <c r="C285" s="16">
        <f>TEXT(B285,"aaa")</f>
        <v/>
      </c>
      <c r="E285" s="19">
        <f>INDEX(매칭테이블!C:C,MATCH(RD!G285,매칭테이블!D:D,0))</f>
        <v/>
      </c>
      <c r="F285" s="16" t="inlineStr">
        <is>
          <t>카페24</t>
        </is>
      </c>
      <c r="G285" s="16" t="inlineStr">
        <is>
          <t>HAIR RÉ:COVERY 15 Revital Shampoo [라베나 리커버리 15 리바이탈 샴푸]제품선택=헤어 리커버리 15 리바이탈 샴푸 - 500ml</t>
        </is>
      </c>
      <c r="H285" s="16" t="n">
        <v>30</v>
      </c>
      <c r="I285" s="19">
        <f>VLOOKUP(G285,매칭테이블!D:E,2,0)</f>
        <v/>
      </c>
      <c r="J285" s="16" t="n">
        <v>201210</v>
      </c>
      <c r="L285" s="19">
        <f>VLOOKUP($P285,매칭테이블!$G:$J,2,0)*H285</f>
        <v/>
      </c>
      <c r="M285" s="19">
        <f>L285-L285*VLOOKUP($P285,매칭테이블!$G:$J,3,0)</f>
        <v/>
      </c>
      <c r="N285" s="19">
        <f>VLOOKUP($P285,매칭테이블!$G:$J,4,0)*H285</f>
        <v/>
      </c>
      <c r="O285" s="37">
        <f>L285/1.1</f>
        <v/>
      </c>
      <c r="P285" s="19">
        <f>F285&amp;E285&amp;G285&amp;J285</f>
        <v/>
      </c>
    </row>
    <row r="286">
      <c r="B286" s="34" t="n">
        <v>44172</v>
      </c>
      <c r="C286" s="16">
        <f>TEXT(B286,"aaa")</f>
        <v/>
      </c>
      <c r="E286" s="19">
        <f>INDEX(매칭테이블!C:C,MATCH(RD!G286,매칭테이블!D:D,0))</f>
        <v/>
      </c>
      <c r="F286" s="16" t="inlineStr">
        <is>
          <t>카페24</t>
        </is>
      </c>
      <c r="G286" s="16" t="inlineStr">
        <is>
          <t>HAIR RÉ:COVERY 15 Revital Shampoo [라베나 리커버리 15 리바이탈 샴푸]제품선택=리바이탈 샴푸 2개 세트 5%추가할인</t>
        </is>
      </c>
      <c r="H286" s="16" t="n">
        <v>9</v>
      </c>
      <c r="I286" s="19">
        <f>VLOOKUP(G286,매칭테이블!D:E,2,0)</f>
        <v/>
      </c>
      <c r="J286" s="16" t="n">
        <v>201210</v>
      </c>
      <c r="L286" s="19">
        <f>VLOOKUP($P286,매칭테이블!$G:$J,2,0)*H286</f>
        <v/>
      </c>
      <c r="M286" s="19">
        <f>L286-L286*VLOOKUP($P286,매칭테이블!$G:$J,3,0)</f>
        <v/>
      </c>
      <c r="N286" s="19">
        <f>VLOOKUP($P286,매칭테이블!$G:$J,4,0)*H286</f>
        <v/>
      </c>
      <c r="O286" s="37">
        <f>L286/1.1</f>
        <v/>
      </c>
      <c r="P286" s="19">
        <f>F286&amp;E286&amp;G286&amp;J286</f>
        <v/>
      </c>
    </row>
    <row r="287">
      <c r="B287" s="34" t="n">
        <v>44172</v>
      </c>
      <c r="C287" s="16">
        <f>TEXT(B287,"aaa")</f>
        <v/>
      </c>
      <c r="E287" s="19">
        <f>INDEX(매칭테이블!C:C,MATCH(RD!G287,매칭테이블!D:D,0))</f>
        <v/>
      </c>
      <c r="F287" s="16" t="inlineStr">
        <is>
          <t>카페24</t>
        </is>
      </c>
      <c r="G287" s="16" t="inlineStr">
        <is>
          <t>HAIR RÉ:COVERY 15 Revital Shampoo [라베나 리커버리 15 리바이탈 샴푸]제품선택=리바이탈 샴푸 3개 세트 10% 추가할인</t>
        </is>
      </c>
      <c r="H287" s="16" t="n">
        <v>5</v>
      </c>
      <c r="I287" s="19">
        <f>VLOOKUP(G287,매칭테이블!D:E,2,0)</f>
        <v/>
      </c>
      <c r="J287" s="16" t="n">
        <v>201210</v>
      </c>
      <c r="L287" s="19">
        <f>VLOOKUP($P287,매칭테이블!$G:$J,2,0)*H287</f>
        <v/>
      </c>
      <c r="M287" s="19">
        <f>L287-L287*VLOOKUP($P287,매칭테이블!$G:$J,3,0)</f>
        <v/>
      </c>
      <c r="N287" s="19">
        <f>VLOOKUP($P287,매칭테이블!$G:$J,4,0)*H287</f>
        <v/>
      </c>
      <c r="O287" s="37">
        <f>L287/1.1</f>
        <v/>
      </c>
      <c r="P287" s="19">
        <f>F287&amp;E287&amp;G287&amp;J287</f>
        <v/>
      </c>
    </row>
    <row r="288">
      <c r="B288" s="34" t="n">
        <v>44173</v>
      </c>
      <c r="C288" s="16">
        <f>TEXT(B288,"aaa")</f>
        <v/>
      </c>
      <c r="E288" s="19">
        <f>INDEX(매칭테이블!C:C,MATCH(RD!G288,매칭테이블!D:D,0))</f>
        <v/>
      </c>
      <c r="F288" s="16" t="inlineStr">
        <is>
          <t>카페24</t>
        </is>
      </c>
      <c r="G288" s="16" t="inlineStr">
        <is>
          <t>(플친전용)HAIR RÉ:COVERY 15 Hairpack Treatment [헤어 리커버리 15 헤어팩 트리트먼트]제품선택=헤어 리커버리 15 헤어팩 트리트먼트</t>
        </is>
      </c>
      <c r="H288" s="16" t="n">
        <v>5</v>
      </c>
      <c r="I288" s="19">
        <f>VLOOKUP(G288,매칭테이블!D:E,2,0)</f>
        <v/>
      </c>
      <c r="J288" s="16" t="n">
        <v>201210</v>
      </c>
      <c r="L288" s="19">
        <f>VLOOKUP($P288,매칭테이블!$G:$J,2,0)*H288</f>
        <v/>
      </c>
      <c r="M288" s="19">
        <f>L288-L288*VLOOKUP($P288,매칭테이블!$G:$J,3,0)</f>
        <v/>
      </c>
      <c r="N288" s="19">
        <f>VLOOKUP($P288,매칭테이블!$G:$J,4,0)*H288</f>
        <v/>
      </c>
      <c r="O288" s="37">
        <f>L288/1.1</f>
        <v/>
      </c>
      <c r="P288" s="19">
        <f>F288&amp;E288&amp;G288&amp;J288</f>
        <v/>
      </c>
    </row>
    <row r="289">
      <c r="B289" s="34" t="n">
        <v>44173</v>
      </c>
      <c r="C289" s="16">
        <f>TEXT(B289,"aaa")</f>
        <v/>
      </c>
      <c r="E289" s="19">
        <f>INDEX(매칭테이블!C:C,MATCH(RD!G289,매칭테이블!D:D,0))</f>
        <v/>
      </c>
      <c r="F289" s="16" t="inlineStr">
        <is>
          <t>카페24</t>
        </is>
      </c>
      <c r="G289" s="16" t="inlineStr">
        <is>
          <t>(플친전용)HAIR RÉ:COVERY 15 Hairpack Treatment [헤어 리커버리 15 헤어팩 트리트먼트]제품선택=헤어팩 트리트먼트 2개 세트</t>
        </is>
      </c>
      <c r="H289" s="16" t="n">
        <v>3</v>
      </c>
      <c r="I289" s="19">
        <f>VLOOKUP(G289,매칭테이블!D:E,2,0)</f>
        <v/>
      </c>
      <c r="J289" s="16" t="n">
        <v>201210</v>
      </c>
      <c r="L289" s="19">
        <f>VLOOKUP($P289,매칭테이블!$G:$J,2,0)*H289</f>
        <v/>
      </c>
      <c r="M289" s="19">
        <f>L289-L289*VLOOKUP($P289,매칭테이블!$G:$J,3,0)</f>
        <v/>
      </c>
      <c r="N289" s="19">
        <f>VLOOKUP($P289,매칭테이블!$G:$J,4,0)*H289</f>
        <v/>
      </c>
      <c r="O289" s="37">
        <f>L289/1.1</f>
        <v/>
      </c>
      <c r="P289" s="19">
        <f>F289&amp;E289&amp;G289&amp;J289</f>
        <v/>
      </c>
    </row>
    <row r="290">
      <c r="B290" s="34" t="n">
        <v>44173</v>
      </c>
      <c r="C290" s="16">
        <f>TEXT(B290,"aaa")</f>
        <v/>
      </c>
      <c r="E290" s="19">
        <f>INDEX(매칭테이블!C:C,MATCH(RD!G290,매칭테이블!D:D,0))</f>
        <v/>
      </c>
      <c r="F290" s="16" t="inlineStr">
        <is>
          <t>카페24</t>
        </is>
      </c>
      <c r="G290" s="16" t="inlineStr">
        <is>
          <t>(플친전용)HAIR RÉ:COVERY 15 Hairpack Treatment [헤어 리커버리 15 헤어팩 트리트먼트]제품선택=헤어팩 트리트먼트 3개 세트</t>
        </is>
      </c>
      <c r="H290" s="16" t="n">
        <v>1</v>
      </c>
      <c r="I290" s="19">
        <f>VLOOKUP(G290,매칭테이블!D:E,2,0)</f>
        <v/>
      </c>
      <c r="J290" s="16" t="n">
        <v>201210</v>
      </c>
      <c r="L290" s="19">
        <f>VLOOKUP($P290,매칭테이블!$G:$J,2,0)*H290</f>
        <v/>
      </c>
      <c r="M290" s="19">
        <f>L290-L290*VLOOKUP($P290,매칭테이블!$G:$J,3,0)</f>
        <v/>
      </c>
      <c r="N290" s="19">
        <f>VLOOKUP($P290,매칭테이블!$G:$J,4,0)*H290</f>
        <v/>
      </c>
      <c r="O290" s="37">
        <f>L290/1.1</f>
        <v/>
      </c>
      <c r="P290" s="19">
        <f>F290&amp;E290&amp;G290&amp;J290</f>
        <v/>
      </c>
    </row>
    <row r="291">
      <c r="B291" s="34" t="n">
        <v>44173</v>
      </c>
      <c r="C291" s="16">
        <f>TEXT(B291,"aaa")</f>
        <v/>
      </c>
      <c r="E291" s="19">
        <f>INDEX(매칭테이블!C:C,MATCH(RD!G291,매칭테이블!D:D,0))</f>
        <v/>
      </c>
      <c r="F291" s="16" t="inlineStr">
        <is>
          <t>카페24</t>
        </is>
      </c>
      <c r="G291" s="16" t="inlineStr">
        <is>
          <t>(플친전용)HAIR RÉ:COVERY 15 Hairpack Treatment [헤어 리커버리 15 헤어팩 트리트먼트]제품선택=헤어팩 트리트먼트 1개 + 뉴트리셔스 밤 1개 세트</t>
        </is>
      </c>
      <c r="H291" s="16" t="n">
        <v>3</v>
      </c>
      <c r="I291" s="19">
        <f>VLOOKUP(G291,매칭테이블!D:E,2,0)</f>
        <v/>
      </c>
      <c r="J291" s="16" t="n">
        <v>201210</v>
      </c>
      <c r="L291" s="19">
        <f>VLOOKUP($P291,매칭테이블!$G:$J,2,0)*H291</f>
        <v/>
      </c>
      <c r="M291" s="19">
        <f>L291-L291*VLOOKUP($P291,매칭테이블!$G:$J,3,0)</f>
        <v/>
      </c>
      <c r="N291" s="19">
        <f>VLOOKUP($P291,매칭테이블!$G:$J,4,0)*H291</f>
        <v/>
      </c>
      <c r="O291" s="37">
        <f>L291/1.1</f>
        <v/>
      </c>
      <c r="P291" s="19">
        <f>F291&amp;E291&amp;G291&amp;J291</f>
        <v/>
      </c>
    </row>
    <row r="292">
      <c r="B292" s="34" t="n">
        <v>44173</v>
      </c>
      <c r="C292" s="16">
        <f>TEXT(B292,"aaa")</f>
        <v/>
      </c>
      <c r="E292" s="19">
        <f>INDEX(매칭테이블!C:C,MATCH(RD!G292,매칭테이블!D:D,0))</f>
        <v/>
      </c>
      <c r="F292" s="16" t="inlineStr">
        <is>
          <t>카페24</t>
        </is>
      </c>
      <c r="G292" s="16" t="inlineStr">
        <is>
          <t>(플친전용)HAIR RÉ:COVERY 15 Nutritious Balm [헤어 리커버리 15 뉴트리셔스 밤]제품선택=헤어 리커버리 15 뉴트리셔스 밤</t>
        </is>
      </c>
      <c r="H292" s="16" t="n">
        <v>2</v>
      </c>
      <c r="I292" s="19">
        <f>VLOOKUP(G292,매칭테이블!D:E,2,0)</f>
        <v/>
      </c>
      <c r="J292" s="16" t="n">
        <v>201210</v>
      </c>
      <c r="L292" s="19">
        <f>VLOOKUP($P292,매칭테이블!$G:$J,2,0)*H292</f>
        <v/>
      </c>
      <c r="M292" s="19">
        <f>L292-L292*VLOOKUP($P292,매칭테이블!$G:$J,3,0)</f>
        <v/>
      </c>
      <c r="N292" s="19">
        <f>VLOOKUP($P292,매칭테이블!$G:$J,4,0)*H292</f>
        <v/>
      </c>
      <c r="O292" s="37">
        <f>L292/1.1</f>
        <v/>
      </c>
      <c r="P292" s="19">
        <f>F292&amp;E292&amp;G292&amp;J292</f>
        <v/>
      </c>
    </row>
    <row r="293">
      <c r="B293" s="34" t="n">
        <v>44173</v>
      </c>
      <c r="C293" s="16">
        <f>TEXT(B293,"aaa")</f>
        <v/>
      </c>
      <c r="E293" s="19">
        <f>INDEX(매칭테이블!C:C,MATCH(RD!G293,매칭테이블!D:D,0))</f>
        <v/>
      </c>
      <c r="F293" s="16" t="inlineStr">
        <is>
          <t>카페24</t>
        </is>
      </c>
      <c r="G293" s="16" t="inlineStr">
        <is>
          <t>(플친전용)HAIR RÉ:COVERY 15 Nutritious Balm [헤어 리커버리 15 뉴트리셔스 밤]제품선택=뉴트리셔스 밤 3개 세트</t>
        </is>
      </c>
      <c r="H293" s="16" t="n">
        <v>1</v>
      </c>
      <c r="I293" s="19">
        <f>VLOOKUP(G293,매칭테이블!D:E,2,0)</f>
        <v/>
      </c>
      <c r="J293" s="16" t="n">
        <v>201210</v>
      </c>
      <c r="L293" s="19">
        <f>VLOOKUP($P293,매칭테이블!$G:$J,2,0)*H293</f>
        <v/>
      </c>
      <c r="M293" s="19">
        <f>L293-L293*VLOOKUP($P293,매칭테이블!$G:$J,3,0)</f>
        <v/>
      </c>
      <c r="N293" s="19">
        <f>VLOOKUP($P293,매칭테이블!$G:$J,4,0)*H293</f>
        <v/>
      </c>
      <c r="O293" s="37">
        <f>L293/1.1</f>
        <v/>
      </c>
      <c r="P293" s="19">
        <f>F293&amp;E293&amp;G293&amp;J293</f>
        <v/>
      </c>
    </row>
    <row r="294">
      <c r="B294" s="34" t="n">
        <v>44173</v>
      </c>
      <c r="C294" s="16">
        <f>TEXT(B294,"aaa")</f>
        <v/>
      </c>
      <c r="E294" s="19">
        <f>INDEX(매칭테이블!C:C,MATCH(RD!G294,매칭테이블!D:D,0))</f>
        <v/>
      </c>
      <c r="F294" s="16" t="inlineStr">
        <is>
          <t>카페24</t>
        </is>
      </c>
      <c r="G294" s="16" t="inlineStr">
        <is>
          <t>HAIR RÉ:COVERY 15 Hairpack Treatment [헤어 리커버리 15 헤어팩 트리트먼트]제품선택=헤어 리커버리 15 헤어팩 트리트먼트</t>
        </is>
      </c>
      <c r="H294" s="16" t="n">
        <v>5</v>
      </c>
      <c r="I294" s="19">
        <f>VLOOKUP(G294,매칭테이블!D:E,2,0)</f>
        <v/>
      </c>
      <c r="J294" s="16" t="n">
        <v>201210</v>
      </c>
      <c r="L294" s="19">
        <f>VLOOKUP($P294,매칭테이블!$G:$J,2,0)*H294</f>
        <v/>
      </c>
      <c r="M294" s="19">
        <f>L294-L294*VLOOKUP($P294,매칭테이블!$G:$J,3,0)</f>
        <v/>
      </c>
      <c r="N294" s="19">
        <f>VLOOKUP($P294,매칭테이블!$G:$J,4,0)*H294</f>
        <v/>
      </c>
      <c r="O294" s="37">
        <f>L294/1.1</f>
        <v/>
      </c>
      <c r="P294" s="19">
        <f>F294&amp;E294&amp;G294&amp;J294</f>
        <v/>
      </c>
    </row>
    <row r="295">
      <c r="B295" s="34" t="n">
        <v>44173</v>
      </c>
      <c r="C295" s="16">
        <f>TEXT(B295,"aaa")</f>
        <v/>
      </c>
      <c r="E295" s="19">
        <f>INDEX(매칭테이블!C:C,MATCH(RD!G295,매칭테이블!D:D,0))</f>
        <v/>
      </c>
      <c r="F295" s="16" t="inlineStr">
        <is>
          <t>카페24</t>
        </is>
      </c>
      <c r="G295" s="16" t="inlineStr">
        <is>
          <t>HAIR RÉ:COVERY 15 Hairpack Treatment [헤어 리커버리 15 헤어팩 트리트먼트]제품선택=헤어팩 트리트먼트 1개 + 뉴트리셔스밤 1개 세트 5% 추가할인</t>
        </is>
      </c>
      <c r="H295" s="16" t="n">
        <v>1</v>
      </c>
      <c r="I295" s="19">
        <f>VLOOKUP(G295,매칭테이블!D:E,2,0)</f>
        <v/>
      </c>
      <c r="J295" s="16" t="n">
        <v>201210</v>
      </c>
      <c r="L295" s="19">
        <f>VLOOKUP($P295,매칭테이블!$G:$J,2,0)*H295</f>
        <v/>
      </c>
      <c r="M295" s="19">
        <f>L295-L295*VLOOKUP($P295,매칭테이블!$G:$J,3,0)</f>
        <v/>
      </c>
      <c r="N295" s="19">
        <f>VLOOKUP($P295,매칭테이블!$G:$J,4,0)*H295</f>
        <v/>
      </c>
      <c r="O295" s="37">
        <f>L295/1.1</f>
        <v/>
      </c>
      <c r="P295" s="19">
        <f>F295&amp;E295&amp;G295&amp;J295</f>
        <v/>
      </c>
    </row>
    <row r="296">
      <c r="B296" s="34" t="n">
        <v>44173</v>
      </c>
      <c r="C296" s="16">
        <f>TEXT(B296,"aaa")</f>
        <v/>
      </c>
      <c r="E296" s="19">
        <f>INDEX(매칭테이블!C:C,MATCH(RD!G296,매칭테이블!D:D,0))</f>
        <v/>
      </c>
      <c r="F296" s="16" t="inlineStr">
        <is>
          <t>카페24</t>
        </is>
      </c>
      <c r="G296" s="16" t="inlineStr">
        <is>
          <t>HAIR RÉ:COVERY 15 Nutritious Balm [헤어 리커버리 15 뉴트리셔스 밤]제품선택=헤어 리커버리 15 뉴트리셔스 밤</t>
        </is>
      </c>
      <c r="H296" s="16" t="n">
        <v>2</v>
      </c>
      <c r="I296" s="19">
        <f>VLOOKUP(G296,매칭테이블!D:E,2,0)</f>
        <v/>
      </c>
      <c r="J296" s="16" t="n">
        <v>201210</v>
      </c>
      <c r="L296" s="19">
        <f>VLOOKUP($P296,매칭테이블!$G:$J,2,0)*H296</f>
        <v/>
      </c>
      <c r="M296" s="19">
        <f>L296-L296*VLOOKUP($P296,매칭테이블!$G:$J,3,0)</f>
        <v/>
      </c>
      <c r="N296" s="19">
        <f>VLOOKUP($P296,매칭테이블!$G:$J,4,0)*H296</f>
        <v/>
      </c>
      <c r="O296" s="37">
        <f>L296/1.1</f>
        <v/>
      </c>
      <c r="P296" s="19">
        <f>F296&amp;E296&amp;G296&amp;J296</f>
        <v/>
      </c>
    </row>
    <row r="297">
      <c r="B297" s="34" t="n">
        <v>44173</v>
      </c>
      <c r="C297" s="16">
        <f>TEXT(B297,"aaa")</f>
        <v/>
      </c>
      <c r="E297" s="19">
        <f>INDEX(매칭테이블!C:C,MATCH(RD!G297,매칭테이블!D:D,0))</f>
        <v/>
      </c>
      <c r="F297" s="16" t="inlineStr">
        <is>
          <t>카페24</t>
        </is>
      </c>
      <c r="G297" s="16" t="inlineStr">
        <is>
          <t>HAIR RÉ:COVERY 15 Revital Shampoo [라베나 리커버리 15 리바이탈 샴푸]제품선택=헤어 리커버리 15 리바이탈 샴푸 - 500ml</t>
        </is>
      </c>
      <c r="H297" s="16" t="n">
        <v>27</v>
      </c>
      <c r="I297" s="19">
        <f>VLOOKUP(G297,매칭테이블!D:E,2,0)</f>
        <v/>
      </c>
      <c r="J297" s="16" t="n">
        <v>201210</v>
      </c>
      <c r="L297" s="19">
        <f>VLOOKUP($P297,매칭테이블!$G:$J,2,0)*H297</f>
        <v/>
      </c>
      <c r="M297" s="19">
        <f>L297-L297*VLOOKUP($P297,매칭테이블!$G:$J,3,0)</f>
        <v/>
      </c>
      <c r="N297" s="19">
        <f>VLOOKUP($P297,매칭테이블!$G:$J,4,0)*H297</f>
        <v/>
      </c>
      <c r="O297" s="37">
        <f>L297/1.1</f>
        <v/>
      </c>
      <c r="P297" s="19">
        <f>F297&amp;E297&amp;G297&amp;J297</f>
        <v/>
      </c>
    </row>
    <row r="298">
      <c r="B298" s="34" t="n">
        <v>44173</v>
      </c>
      <c r="C298" s="16">
        <f>TEXT(B298,"aaa")</f>
        <v/>
      </c>
      <c r="E298" s="19">
        <f>INDEX(매칭테이블!C:C,MATCH(RD!G298,매칭테이블!D:D,0))</f>
        <v/>
      </c>
      <c r="F298" s="16" t="inlineStr">
        <is>
          <t>카페24</t>
        </is>
      </c>
      <c r="G298" s="16" t="inlineStr">
        <is>
          <t>HAIR RÉ:COVERY 15 Revital Shampoo [라베나 리커버리 15 리바이탈 샴푸]제품선택=리바이탈 샴푸 2개 세트 5%추가할인</t>
        </is>
      </c>
      <c r="H298" s="16" t="n">
        <v>12</v>
      </c>
      <c r="I298" s="19">
        <f>VLOOKUP(G298,매칭테이블!D:E,2,0)</f>
        <v/>
      </c>
      <c r="J298" s="16" t="n">
        <v>201210</v>
      </c>
      <c r="L298" s="19">
        <f>VLOOKUP($P298,매칭테이블!$G:$J,2,0)*H298</f>
        <v/>
      </c>
      <c r="M298" s="19">
        <f>L298-L298*VLOOKUP($P298,매칭테이블!$G:$J,3,0)</f>
        <v/>
      </c>
      <c r="N298" s="19">
        <f>VLOOKUP($P298,매칭테이블!$G:$J,4,0)*H298</f>
        <v/>
      </c>
      <c r="O298" s="37">
        <f>L298/1.1</f>
        <v/>
      </c>
      <c r="P298" s="19">
        <f>F298&amp;E298&amp;G298&amp;J298</f>
        <v/>
      </c>
    </row>
    <row r="299">
      <c r="B299" s="34" t="n">
        <v>44173</v>
      </c>
      <c r="C299" s="16">
        <f>TEXT(B299,"aaa")</f>
        <v/>
      </c>
      <c r="E299" s="19">
        <f>INDEX(매칭테이블!C:C,MATCH(RD!G299,매칭테이블!D:D,0))</f>
        <v/>
      </c>
      <c r="F299" s="16" t="inlineStr">
        <is>
          <t>카페24</t>
        </is>
      </c>
      <c r="G299" s="16" t="inlineStr">
        <is>
          <t>HAIR RÉ:COVERY 15 Revital Shampoo [라베나 리커버리 15 리바이탈 샴푸]제품선택=리바이탈 샴푸 3개 세트 10% 추가할인</t>
        </is>
      </c>
      <c r="H299" s="16" t="n">
        <v>13</v>
      </c>
      <c r="I299" s="19">
        <f>VLOOKUP(G299,매칭테이블!D:E,2,0)</f>
        <v/>
      </c>
      <c r="J299" s="16" t="n">
        <v>201210</v>
      </c>
      <c r="L299" s="19">
        <f>VLOOKUP($P299,매칭테이블!$G:$J,2,0)*H299</f>
        <v/>
      </c>
      <c r="M299" s="19">
        <f>L299-L299*VLOOKUP($P299,매칭테이블!$G:$J,3,0)</f>
        <v/>
      </c>
      <c r="N299" s="19">
        <f>VLOOKUP($P299,매칭테이블!$G:$J,4,0)*H299</f>
        <v/>
      </c>
      <c r="O299" s="37">
        <f>L299/1.1</f>
        <v/>
      </c>
      <c r="P299" s="19">
        <f>F299&amp;E299&amp;G299&amp;J299</f>
        <v/>
      </c>
    </row>
    <row r="300">
      <c r="B300" s="34" t="n">
        <v>44173</v>
      </c>
      <c r="C300" s="16">
        <f>TEXT(B300,"aaa")</f>
        <v/>
      </c>
      <c r="E300" s="19">
        <f>INDEX(매칭테이블!C:C,MATCH(RD!G300,매칭테이블!D:D,0))</f>
        <v/>
      </c>
      <c r="F300" s="16" t="inlineStr">
        <is>
          <t>카페24</t>
        </is>
      </c>
      <c r="G300" s="16" t="inlineStr">
        <is>
          <t>LAVENA HAIR RÉ:COVERY 15 Nutritious Balm [헤어 리커버리 15 뉴트리셔스 밤]제품선택=헤어 리커버리 15 뉴트리셔스 밤</t>
        </is>
      </c>
      <c r="H300" s="16" t="n">
        <v>1</v>
      </c>
      <c r="I300" s="19">
        <f>VLOOKUP(G300,매칭테이블!D:E,2,0)</f>
        <v/>
      </c>
      <c r="J300" s="16" t="n">
        <v>201210</v>
      </c>
      <c r="L300" s="19">
        <f>VLOOKUP($P300,매칭테이블!$G:$J,2,0)*H300</f>
        <v/>
      </c>
      <c r="M300" s="19">
        <f>L300-L300*VLOOKUP($P300,매칭테이블!$G:$J,3,0)</f>
        <v/>
      </c>
      <c r="N300" s="19">
        <f>VLOOKUP($P300,매칭테이블!$G:$J,4,0)*H300</f>
        <v/>
      </c>
      <c r="O300" s="37">
        <f>L300/1.1</f>
        <v/>
      </c>
      <c r="P300" s="19">
        <f>F300&amp;E300&amp;G300&amp;J300</f>
        <v/>
      </c>
    </row>
    <row r="301">
      <c r="B301" s="34" t="n">
        <v>44174</v>
      </c>
      <c r="C301" s="19">
        <f>TEXT(B301,"aaa")</f>
        <v/>
      </c>
      <c r="E301" s="19">
        <f>INDEX(매칭테이블!C:C,MATCH(RD!G301,매칭테이블!D:D,0))</f>
        <v/>
      </c>
      <c r="F301" s="16" t="inlineStr">
        <is>
          <t>라베나 CS</t>
        </is>
      </c>
      <c r="G301" s="16" t="inlineStr">
        <is>
          <t>헤어 리커버리 15 헤어팩 트리트먼트</t>
        </is>
      </c>
      <c r="H301" s="16" t="n">
        <v>1</v>
      </c>
      <c r="I301" s="19">
        <f>VLOOKUP(G301,매칭테이블!D:E,2,0)</f>
        <v/>
      </c>
      <c r="J301" s="16" t="n">
        <v>201210</v>
      </c>
      <c r="L301" s="19">
        <f>VLOOKUP($P301,매칭테이블!$G:$J,2,0)*H301</f>
        <v/>
      </c>
      <c r="M301" s="19">
        <f>L301-L301*VLOOKUP($P301,매칭테이블!$G:$J,3,0)</f>
        <v/>
      </c>
      <c r="N301" s="19">
        <f>VLOOKUP($P301,매칭테이블!$G:$J,4,0)*H301</f>
        <v/>
      </c>
      <c r="O301" s="37">
        <f>L301/1.1</f>
        <v/>
      </c>
      <c r="P301" s="19">
        <f>F301&amp;E301&amp;G301&amp;J301</f>
        <v/>
      </c>
    </row>
    <row r="302">
      <c r="B302" s="34" t="n">
        <v>44174</v>
      </c>
      <c r="C302" s="19">
        <f>TEXT(B302,"aaa")</f>
        <v/>
      </c>
      <c r="E302" s="19">
        <f>INDEX(매칭테이블!C:C,MATCH(RD!G302,매칭테이블!D:D,0))</f>
        <v/>
      </c>
      <c r="F302" s="16" t="inlineStr">
        <is>
          <t>카페24</t>
        </is>
      </c>
      <c r="G302" s="16" t="inlineStr">
        <is>
          <t>(플친전용)HAIR RÉ:COVERY 15 Hairpack Treatment [헤어 리커버리 15 헤어팩 트리트먼트]제품선택=헤어 리커버리 15 헤어팩 트리트먼트</t>
        </is>
      </c>
      <c r="H302" s="16" t="n">
        <v>3</v>
      </c>
      <c r="I302" s="19">
        <f>VLOOKUP(G302,매칭테이블!D:E,2,0)</f>
        <v/>
      </c>
      <c r="J302" s="16" t="n">
        <v>201210</v>
      </c>
      <c r="L302" s="19">
        <f>VLOOKUP($P302,매칭테이블!$G:$J,2,0)*H302</f>
        <v/>
      </c>
      <c r="M302" s="19">
        <f>L302-L302*VLOOKUP($P302,매칭테이블!$G:$J,3,0)</f>
        <v/>
      </c>
      <c r="N302" s="19">
        <f>VLOOKUP($P302,매칭테이블!$G:$J,4,0)*H302</f>
        <v/>
      </c>
      <c r="O302" s="37">
        <f>L302/1.1</f>
        <v/>
      </c>
      <c r="P302" s="19">
        <f>F302&amp;E302&amp;G302&amp;J302</f>
        <v/>
      </c>
    </row>
    <row r="303">
      <c r="B303" s="34" t="n">
        <v>44174</v>
      </c>
      <c r="C303" s="19">
        <f>TEXT(B303,"aaa")</f>
        <v/>
      </c>
      <c r="E303" s="19">
        <f>INDEX(매칭테이블!C:C,MATCH(RD!G303,매칭테이블!D:D,0))</f>
        <v/>
      </c>
      <c r="F303" s="16" t="inlineStr">
        <is>
          <t>카페24</t>
        </is>
      </c>
      <c r="G303" s="16" t="inlineStr">
        <is>
          <t>(플친전용)HAIR RÉ:COVERY 15 Hairpack Treatment [헤어 리커버리 15 헤어팩 트리트먼트]제품선택=헤어팩 트리트먼트 3개 세트</t>
        </is>
      </c>
      <c r="H303" s="16" t="n">
        <v>1</v>
      </c>
      <c r="I303" s="19">
        <f>VLOOKUP(G303,매칭테이블!D:E,2,0)</f>
        <v/>
      </c>
      <c r="J303" s="16" t="n">
        <v>201210</v>
      </c>
      <c r="L303" s="19">
        <f>VLOOKUP($P303,매칭테이블!$G:$J,2,0)*H303</f>
        <v/>
      </c>
      <c r="M303" s="19">
        <f>L303-L303*VLOOKUP($P303,매칭테이블!$G:$J,3,0)</f>
        <v/>
      </c>
      <c r="N303" s="19">
        <f>VLOOKUP($P303,매칭테이블!$G:$J,4,0)*H303</f>
        <v/>
      </c>
      <c r="O303" s="37">
        <f>L303/1.1</f>
        <v/>
      </c>
      <c r="P303" s="19">
        <f>F303&amp;E303&amp;G303&amp;J303</f>
        <v/>
      </c>
    </row>
    <row r="304">
      <c r="B304" s="34" t="n">
        <v>44174</v>
      </c>
      <c r="C304" s="19">
        <f>TEXT(B304,"aaa")</f>
        <v/>
      </c>
      <c r="E304" s="19">
        <f>INDEX(매칭테이블!C:C,MATCH(RD!G304,매칭테이블!D:D,0))</f>
        <v/>
      </c>
      <c r="F304" s="16" t="inlineStr">
        <is>
          <t>카페24</t>
        </is>
      </c>
      <c r="G304" s="16" t="inlineStr">
        <is>
          <t>(플친전용)HAIR RÉ:COVERY 15 Hairpack Treatment [헤어 리커버리 15 헤어팩 트리트먼트]제품선택=헤어팩 트리트먼트 1개 + 뉴트리셔스 밤 1개 세트</t>
        </is>
      </c>
      <c r="H304" s="16" t="n">
        <v>1</v>
      </c>
      <c r="I304" s="19">
        <f>VLOOKUP(G304,매칭테이블!D:E,2,0)</f>
        <v/>
      </c>
      <c r="J304" s="16" t="n">
        <v>201210</v>
      </c>
      <c r="L304" s="19">
        <f>VLOOKUP($P304,매칭테이블!$G:$J,2,0)*H304</f>
        <v/>
      </c>
      <c r="M304" s="19">
        <f>L304-L304*VLOOKUP($P304,매칭테이블!$G:$J,3,0)</f>
        <v/>
      </c>
      <c r="N304" s="19">
        <f>VLOOKUP($P304,매칭테이블!$G:$J,4,0)*H304</f>
        <v/>
      </c>
      <c r="O304" s="37">
        <f>L304/1.1</f>
        <v/>
      </c>
      <c r="P304" s="19">
        <f>F304&amp;E304&amp;G304&amp;J304</f>
        <v/>
      </c>
    </row>
    <row r="305">
      <c r="B305" s="34" t="n">
        <v>44174</v>
      </c>
      <c r="C305" s="19">
        <f>TEXT(B305,"aaa")</f>
        <v/>
      </c>
      <c r="E305" s="19">
        <f>INDEX(매칭테이블!C:C,MATCH(RD!G305,매칭테이블!D:D,0))</f>
        <v/>
      </c>
      <c r="F305" s="16" t="inlineStr">
        <is>
          <t>카페24</t>
        </is>
      </c>
      <c r="G305" s="16" t="inlineStr">
        <is>
          <t>(플친전용)HAIR RÉ:COVERY 15 Nutritious Balm [헤어 리커버리 15 뉴트리셔스 밤]제품선택=헤어 리커버리 15 뉴트리셔스 밤</t>
        </is>
      </c>
      <c r="H305" s="16" t="n">
        <v>1</v>
      </c>
      <c r="I305" s="19">
        <f>VLOOKUP(G305,매칭테이블!D:E,2,0)</f>
        <v/>
      </c>
      <c r="J305" s="16" t="n">
        <v>201210</v>
      </c>
      <c r="L305" s="19">
        <f>VLOOKUP($P305,매칭테이블!$G:$J,2,0)*H305</f>
        <v/>
      </c>
      <c r="M305" s="19">
        <f>L305-L305*VLOOKUP($P305,매칭테이블!$G:$J,3,0)</f>
        <v/>
      </c>
      <c r="N305" s="19">
        <f>VLOOKUP($P305,매칭테이블!$G:$J,4,0)*H305</f>
        <v/>
      </c>
      <c r="O305" s="37">
        <f>L305/1.1</f>
        <v/>
      </c>
      <c r="P305" s="19">
        <f>F305&amp;E305&amp;G305&amp;J305</f>
        <v/>
      </c>
    </row>
    <row r="306">
      <c r="B306" s="34" t="n">
        <v>44174</v>
      </c>
      <c r="C306" s="19">
        <f>TEXT(B306,"aaa")</f>
        <v/>
      </c>
      <c r="E306" s="19">
        <f>INDEX(매칭테이블!C:C,MATCH(RD!G306,매칭테이블!D:D,0))</f>
        <v/>
      </c>
      <c r="F306" s="16" t="inlineStr">
        <is>
          <t>카페24</t>
        </is>
      </c>
      <c r="G306" s="16" t="inlineStr">
        <is>
          <t>HAIR RÉ:COVERY 15 Hairpack Treatment [헤어 리커버리 15 헤어팩 트리트먼트]제품선택=헤어 리커버리 15 헤어팩 트리트먼트</t>
        </is>
      </c>
      <c r="H306" s="16" t="n">
        <v>5</v>
      </c>
      <c r="I306" s="19">
        <f>VLOOKUP(G306,매칭테이블!D:E,2,0)</f>
        <v/>
      </c>
      <c r="J306" s="16" t="n">
        <v>201210</v>
      </c>
      <c r="L306" s="19">
        <f>VLOOKUP($P306,매칭테이블!$G:$J,2,0)*H306</f>
        <v/>
      </c>
      <c r="M306" s="19">
        <f>L306-L306*VLOOKUP($P306,매칭테이블!$G:$J,3,0)</f>
        <v/>
      </c>
      <c r="N306" s="19">
        <f>VLOOKUP($P306,매칭테이블!$G:$J,4,0)*H306</f>
        <v/>
      </c>
      <c r="O306" s="37">
        <f>L306/1.1</f>
        <v/>
      </c>
      <c r="P306" s="19">
        <f>F306&amp;E306&amp;G306&amp;J306</f>
        <v/>
      </c>
    </row>
    <row r="307">
      <c r="B307" s="34" t="n">
        <v>44174</v>
      </c>
      <c r="C307" s="19">
        <f>TEXT(B307,"aaa")</f>
        <v/>
      </c>
      <c r="E307" s="19">
        <f>INDEX(매칭테이블!C:C,MATCH(RD!G307,매칭테이블!D:D,0))</f>
        <v/>
      </c>
      <c r="F307" s="16" t="inlineStr">
        <is>
          <t>카페24</t>
        </is>
      </c>
      <c r="G307" s="16" t="inlineStr">
        <is>
          <t>HAIR RÉ:COVERY 15 Hairpack Treatment [헤어 리커버리 15 헤어팩 트리트먼트]제품선택=헤어팩 트리트먼트 3개 세트 10% 추가할인</t>
        </is>
      </c>
      <c r="H307" s="16" t="n">
        <v>1</v>
      </c>
      <c r="I307" s="19">
        <f>VLOOKUP(G307,매칭테이블!D:E,2,0)</f>
        <v/>
      </c>
      <c r="J307" s="16" t="n">
        <v>201210</v>
      </c>
      <c r="L307" s="19">
        <f>VLOOKUP($P307,매칭테이블!$G:$J,2,0)*H307</f>
        <v/>
      </c>
      <c r="M307" s="19">
        <f>L307-L307*VLOOKUP($P307,매칭테이블!$G:$J,3,0)</f>
        <v/>
      </c>
      <c r="N307" s="19">
        <f>VLOOKUP($P307,매칭테이블!$G:$J,4,0)*H307</f>
        <v/>
      </c>
      <c r="O307" s="37">
        <f>L307/1.1</f>
        <v/>
      </c>
      <c r="P307" s="19">
        <f>F307&amp;E307&amp;G307&amp;J307</f>
        <v/>
      </c>
    </row>
    <row r="308">
      <c r="B308" s="34" t="n">
        <v>44174</v>
      </c>
      <c r="C308" s="19">
        <f>TEXT(B308,"aaa")</f>
        <v/>
      </c>
      <c r="E308" s="19">
        <f>INDEX(매칭테이블!C:C,MATCH(RD!G308,매칭테이블!D:D,0))</f>
        <v/>
      </c>
      <c r="F308" s="16" t="inlineStr">
        <is>
          <t>카페24</t>
        </is>
      </c>
      <c r="G308" s="16" t="inlineStr">
        <is>
          <t>HAIR RÉ:COVERY 15 Nutritious Balm [헤어 리커버리 15 뉴트리셔스 밤]제품선택=헤어 리커버리 15 뉴트리셔스 밤</t>
        </is>
      </c>
      <c r="H308" s="16" t="n">
        <v>3</v>
      </c>
      <c r="I308" s="19">
        <f>VLOOKUP(G308,매칭테이블!D:E,2,0)</f>
        <v/>
      </c>
      <c r="J308" s="16" t="n">
        <v>201210</v>
      </c>
      <c r="L308" s="19">
        <f>VLOOKUP($P308,매칭테이블!$G:$J,2,0)*H308</f>
        <v/>
      </c>
      <c r="M308" s="19">
        <f>L308-L308*VLOOKUP($P308,매칭테이블!$G:$J,3,0)</f>
        <v/>
      </c>
      <c r="N308" s="19">
        <f>VLOOKUP($P308,매칭테이블!$G:$J,4,0)*H308</f>
        <v/>
      </c>
      <c r="O308" s="37">
        <f>L308/1.1</f>
        <v/>
      </c>
      <c r="P308" s="19">
        <f>F308&amp;E308&amp;G308&amp;J308</f>
        <v/>
      </c>
    </row>
    <row r="309">
      <c r="B309" s="34" t="n">
        <v>44174</v>
      </c>
      <c r="C309" s="19">
        <f>TEXT(B309,"aaa")</f>
        <v/>
      </c>
      <c r="E309" s="19">
        <f>INDEX(매칭테이블!C:C,MATCH(RD!G309,매칭테이블!D:D,0))</f>
        <v/>
      </c>
      <c r="F309" s="16" t="inlineStr">
        <is>
          <t>카페24</t>
        </is>
      </c>
      <c r="G309" s="16" t="inlineStr">
        <is>
          <t>HAIR RÉ:COVERY 15 Nutritious Balm [헤어 리커버리 15 뉴트리셔스 밤]제품선택=뉴트리셔스 밤 2개 세트 5% 추가할인</t>
        </is>
      </c>
      <c r="H309" s="16" t="n">
        <v>1</v>
      </c>
      <c r="I309" s="19">
        <f>VLOOKUP(G309,매칭테이블!D:E,2,0)</f>
        <v/>
      </c>
      <c r="J309" s="16" t="n">
        <v>201210</v>
      </c>
      <c r="L309" s="19">
        <f>VLOOKUP($P309,매칭테이블!$G:$J,2,0)*H309</f>
        <v/>
      </c>
      <c r="M309" s="19">
        <f>L309-L309*VLOOKUP($P309,매칭테이블!$G:$J,3,0)</f>
        <v/>
      </c>
      <c r="N309" s="19">
        <f>VLOOKUP($P309,매칭테이블!$G:$J,4,0)*H309</f>
        <v/>
      </c>
      <c r="O309" s="37">
        <f>L309/1.1</f>
        <v/>
      </c>
      <c r="P309" s="19">
        <f>F309&amp;E309&amp;G309&amp;J309</f>
        <v/>
      </c>
    </row>
    <row r="310">
      <c r="B310" s="34" t="n">
        <v>44174</v>
      </c>
      <c r="C310" s="19">
        <f>TEXT(B310,"aaa")</f>
        <v/>
      </c>
      <c r="E310" s="19">
        <f>INDEX(매칭테이블!C:C,MATCH(RD!G310,매칭테이블!D:D,0))</f>
        <v/>
      </c>
      <c r="F310" s="16" t="inlineStr">
        <is>
          <t>카페24</t>
        </is>
      </c>
      <c r="G310" s="16" t="inlineStr">
        <is>
          <t>HAIR RÉ:COVERY 15 Revital Shampoo [라베나 리커버리 15 리바이탈 샴푸]제품선택=헤어 리커버리 15 리바이탈 샴푸 - 500ml</t>
        </is>
      </c>
      <c r="H310" s="16" t="n">
        <v>27</v>
      </c>
      <c r="I310" s="19">
        <f>VLOOKUP(G310,매칭테이블!D:E,2,0)</f>
        <v/>
      </c>
      <c r="J310" s="16" t="n">
        <v>201210</v>
      </c>
      <c r="L310" s="19">
        <f>VLOOKUP($P310,매칭테이블!$G:$J,2,0)*H310</f>
        <v/>
      </c>
      <c r="M310" s="19">
        <f>L310-L310*VLOOKUP($P310,매칭테이블!$G:$J,3,0)</f>
        <v/>
      </c>
      <c r="N310" s="19">
        <f>VLOOKUP($P310,매칭테이블!$G:$J,4,0)*H310</f>
        <v/>
      </c>
      <c r="O310" s="37">
        <f>L310/1.1</f>
        <v/>
      </c>
      <c r="P310" s="19">
        <f>F310&amp;E310&amp;G310&amp;J310</f>
        <v/>
      </c>
    </row>
    <row r="311">
      <c r="B311" s="34" t="n">
        <v>44174</v>
      </c>
      <c r="C311" s="19">
        <f>TEXT(B311,"aaa")</f>
        <v/>
      </c>
      <c r="E311" s="19">
        <f>INDEX(매칭테이블!C:C,MATCH(RD!G311,매칭테이블!D:D,0))</f>
        <v/>
      </c>
      <c r="F311" s="16" t="inlineStr">
        <is>
          <t>카페24</t>
        </is>
      </c>
      <c r="G311" s="16" t="inlineStr">
        <is>
          <t>HAIR RÉ:COVERY 15 Revital Shampoo [라베나 리커버리 15 리바이탈 샴푸]제품선택=리바이탈 샴푸 2개 세트 5%추가할인</t>
        </is>
      </c>
      <c r="H311" s="16" t="n">
        <v>7</v>
      </c>
      <c r="I311" s="19">
        <f>VLOOKUP(G311,매칭테이블!D:E,2,0)</f>
        <v/>
      </c>
      <c r="J311" s="16" t="n">
        <v>201210</v>
      </c>
      <c r="L311" s="19">
        <f>VLOOKUP($P311,매칭테이블!$G:$J,2,0)*H311</f>
        <v/>
      </c>
      <c r="M311" s="19">
        <f>L311-L311*VLOOKUP($P311,매칭테이블!$G:$J,3,0)</f>
        <v/>
      </c>
      <c r="N311" s="19">
        <f>VLOOKUP($P311,매칭테이블!$G:$J,4,0)*H311</f>
        <v/>
      </c>
      <c r="O311" s="37">
        <f>L311/1.1</f>
        <v/>
      </c>
      <c r="P311" s="19">
        <f>F311&amp;E311&amp;G311&amp;J311</f>
        <v/>
      </c>
    </row>
    <row r="312">
      <c r="B312" s="34" t="n">
        <v>44174</v>
      </c>
      <c r="C312" s="19">
        <f>TEXT(B312,"aaa")</f>
        <v/>
      </c>
      <c r="E312" s="19">
        <f>INDEX(매칭테이블!C:C,MATCH(RD!G312,매칭테이블!D:D,0))</f>
        <v/>
      </c>
      <c r="F312" s="16" t="inlineStr">
        <is>
          <t>카페24</t>
        </is>
      </c>
      <c r="G312" s="16" t="inlineStr">
        <is>
          <t>HAIR RÉ:COVERY 15 Revital Shampoo [라베나 리커버리 15 리바이탈 샴푸]제품선택=리바이탈 샴푸 3개 세트 10% 추가할인</t>
        </is>
      </c>
      <c r="H312" s="16" t="n">
        <v>8</v>
      </c>
      <c r="I312" s="19">
        <f>VLOOKUP(G312,매칭테이블!D:E,2,0)</f>
        <v/>
      </c>
      <c r="J312" s="16" t="n">
        <v>201210</v>
      </c>
      <c r="L312" s="19">
        <f>VLOOKUP($P312,매칭테이블!$G:$J,2,0)*H312</f>
        <v/>
      </c>
      <c r="M312" s="19">
        <f>L312-L312*VLOOKUP($P312,매칭테이블!$G:$J,3,0)</f>
        <v/>
      </c>
      <c r="N312" s="19">
        <f>VLOOKUP($P312,매칭테이블!$G:$J,4,0)*H312</f>
        <v/>
      </c>
      <c r="O312" s="37">
        <f>L312/1.1</f>
        <v/>
      </c>
      <c r="P312" s="19">
        <f>F312&amp;E312&amp;G312&amp;J312</f>
        <v/>
      </c>
    </row>
    <row r="313">
      <c r="B313" s="34" t="n">
        <v>44175</v>
      </c>
      <c r="C313" s="19">
        <f>TEXT(B313,"aaa")</f>
        <v/>
      </c>
      <c r="E313" s="19">
        <f>INDEX(매칭테이블!C:C,MATCH(RD!G313,매칭테이블!D:D,0))</f>
        <v/>
      </c>
      <c r="F313" s="16" t="inlineStr">
        <is>
          <t>카페24</t>
        </is>
      </c>
      <c r="G313" s="16" t="inlineStr">
        <is>
          <t>(플친전용)HAIR RÉ:COVERY 15 Hairpack Treatment [헤어 리커버리 15 헤어팩 트리트먼트]제품선택=헤어팩 트리트먼트 1개 + 뉴트리셔스 밤 1개 세트</t>
        </is>
      </c>
      <c r="H313" s="16" t="n">
        <v>1</v>
      </c>
      <c r="I313" s="19">
        <f>VLOOKUP(G313,매칭테이블!D:E,2,0)</f>
        <v/>
      </c>
      <c r="J313" s="16" t="n">
        <v>201210</v>
      </c>
      <c r="L313" s="19">
        <f>VLOOKUP($P313,매칭테이블!$G:$J,2,0)*H313</f>
        <v/>
      </c>
      <c r="M313" s="19">
        <f>L313-L313*VLOOKUP($P313,매칭테이블!$G:$J,3,0)</f>
        <v/>
      </c>
      <c r="N313" s="19">
        <f>VLOOKUP($P313,매칭테이블!$G:$J,4,0)*H313</f>
        <v/>
      </c>
      <c r="O313" s="37">
        <f>L313/1.1</f>
        <v/>
      </c>
      <c r="P313" s="19">
        <f>F313&amp;E313&amp;G313&amp;J313</f>
        <v/>
      </c>
    </row>
    <row r="314">
      <c r="B314" s="34" t="n">
        <v>44175</v>
      </c>
      <c r="C314" s="19">
        <f>TEXT(B314,"aaa")</f>
        <v/>
      </c>
      <c r="E314" s="19">
        <f>INDEX(매칭테이블!C:C,MATCH(RD!G314,매칭테이블!D:D,0))</f>
        <v/>
      </c>
      <c r="F314" s="16" t="inlineStr">
        <is>
          <t>카페24</t>
        </is>
      </c>
      <c r="G314" s="16" t="inlineStr">
        <is>
          <t>(플친전용)HAIR RÉ:COVERY 15 Nutritious Balm [헤어 리커버리 15 뉴트리셔스 밤]제품선택=헤어 리커버리 15 뉴트리셔스 밤</t>
        </is>
      </c>
      <c r="H314" s="16" t="n">
        <v>1</v>
      </c>
      <c r="I314" s="19">
        <f>VLOOKUP(G314,매칭테이블!D:E,2,0)</f>
        <v/>
      </c>
      <c r="J314" s="16" t="n">
        <v>201210</v>
      </c>
      <c r="L314" s="19">
        <f>VLOOKUP($P314,매칭테이블!$G:$J,2,0)*H314</f>
        <v/>
      </c>
      <c r="M314" s="19">
        <f>L314-L314*VLOOKUP($P314,매칭테이블!$G:$J,3,0)</f>
        <v/>
      </c>
      <c r="N314" s="19">
        <f>VLOOKUP($P314,매칭테이블!$G:$J,4,0)*H314</f>
        <v/>
      </c>
      <c r="O314" s="37">
        <f>L314/1.1</f>
        <v/>
      </c>
      <c r="P314" s="19">
        <f>F314&amp;E314&amp;G314&amp;J314</f>
        <v/>
      </c>
    </row>
    <row r="315">
      <c r="B315" s="34" t="n">
        <v>44175</v>
      </c>
      <c r="C315" s="19">
        <f>TEXT(B315,"aaa")</f>
        <v/>
      </c>
      <c r="E315" s="19">
        <f>INDEX(매칭테이블!C:C,MATCH(RD!G315,매칭테이블!D:D,0))</f>
        <v/>
      </c>
      <c r="F315" s="16" t="inlineStr">
        <is>
          <t>카페24</t>
        </is>
      </c>
      <c r="G315" s="16" t="inlineStr">
        <is>
          <t>HAIR RÉ:COVERY 15 Hairpack Treatment [헤어 리커버리 15 헤어팩 트리트먼트]제품선택=헤어 리커버리 15 헤어팩 트리트먼트</t>
        </is>
      </c>
      <c r="H315" s="16" t="n">
        <v>4</v>
      </c>
      <c r="I315" s="19">
        <f>VLOOKUP(G315,매칭테이블!D:E,2,0)</f>
        <v/>
      </c>
      <c r="J315" s="16" t="n">
        <v>201210</v>
      </c>
      <c r="L315" s="19">
        <f>VLOOKUP($P315,매칭테이블!$G:$J,2,0)*H315</f>
        <v/>
      </c>
      <c r="M315" s="19">
        <f>L315-L315*VLOOKUP($P315,매칭테이블!$G:$J,3,0)</f>
        <v/>
      </c>
      <c r="N315" s="19">
        <f>VLOOKUP($P315,매칭테이블!$G:$J,4,0)*H315</f>
        <v/>
      </c>
      <c r="O315" s="37">
        <f>L315/1.1</f>
        <v/>
      </c>
      <c r="P315" s="19">
        <f>F315&amp;E315&amp;G315&amp;J315</f>
        <v/>
      </c>
    </row>
    <row r="316">
      <c r="B316" s="34" t="n">
        <v>44175</v>
      </c>
      <c r="C316" s="19">
        <f>TEXT(B316,"aaa")</f>
        <v/>
      </c>
      <c r="E316" s="19">
        <f>INDEX(매칭테이블!C:C,MATCH(RD!G316,매칭테이블!D:D,0))</f>
        <v/>
      </c>
      <c r="F316" s="16" t="inlineStr">
        <is>
          <t>카페24</t>
        </is>
      </c>
      <c r="G316" s="16" t="inlineStr">
        <is>
          <t>HAIR RÉ:COVERY 15 Nutritious Balm [헤어 리커버리 15 뉴트리셔스 밤]제품선택=헤어 리커버리 15 뉴트리셔스 밤</t>
        </is>
      </c>
      <c r="H316" s="16" t="n">
        <v>4</v>
      </c>
      <c r="I316" s="19">
        <f>VLOOKUP(G316,매칭테이블!D:E,2,0)</f>
        <v/>
      </c>
      <c r="J316" s="16" t="n">
        <v>201210</v>
      </c>
      <c r="L316" s="19">
        <f>VLOOKUP($P316,매칭테이블!$G:$J,2,0)*H316</f>
        <v/>
      </c>
      <c r="M316" s="19">
        <f>L316-L316*VLOOKUP($P316,매칭테이블!$G:$J,3,0)</f>
        <v/>
      </c>
      <c r="N316" s="19">
        <f>VLOOKUP($P316,매칭테이블!$G:$J,4,0)*H316</f>
        <v/>
      </c>
      <c r="O316" s="37">
        <f>L316/1.1</f>
        <v/>
      </c>
      <c r="P316" s="19">
        <f>F316&amp;E316&amp;G316&amp;J316</f>
        <v/>
      </c>
    </row>
    <row r="317">
      <c r="B317" s="34" t="n">
        <v>44175</v>
      </c>
      <c r="C317" s="19">
        <f>TEXT(B317,"aaa")</f>
        <v/>
      </c>
      <c r="E317" s="19">
        <f>INDEX(매칭테이블!C:C,MATCH(RD!G317,매칭테이블!D:D,0))</f>
        <v/>
      </c>
      <c r="F317" s="16" t="inlineStr">
        <is>
          <t>카페24</t>
        </is>
      </c>
      <c r="G317" s="16" t="inlineStr">
        <is>
          <t>HAIR RÉ:COVERY 15 Nutritious Balm [헤어 리커버리 15 뉴트리셔스 밤]제품선택=뉴트리셔스밤 1개 + 헤어팩 트리트먼트 1개 세트 5%추가할인</t>
        </is>
      </c>
      <c r="H317" s="16" t="n">
        <v>1</v>
      </c>
      <c r="I317" s="19">
        <f>VLOOKUP(G317,매칭테이블!D:E,2,0)</f>
        <v/>
      </c>
      <c r="J317" s="16" t="n">
        <v>201210</v>
      </c>
      <c r="L317" s="19">
        <f>VLOOKUP($P317,매칭테이블!$G:$J,2,0)*H317</f>
        <v/>
      </c>
      <c r="M317" s="19">
        <f>L317-L317*VLOOKUP($P317,매칭테이블!$G:$J,3,0)</f>
        <v/>
      </c>
      <c r="N317" s="19">
        <f>VLOOKUP($P317,매칭테이블!$G:$J,4,0)*H317</f>
        <v/>
      </c>
      <c r="O317" s="37">
        <f>L317/1.1</f>
        <v/>
      </c>
      <c r="P317" s="19">
        <f>F317&amp;E317&amp;G317&amp;J317</f>
        <v/>
      </c>
    </row>
    <row r="318">
      <c r="B318" s="34" t="n">
        <v>44175</v>
      </c>
      <c r="C318" s="19">
        <f>TEXT(B318,"aaa")</f>
        <v/>
      </c>
      <c r="E318" s="19">
        <f>INDEX(매칭테이블!C:C,MATCH(RD!G318,매칭테이블!D:D,0))</f>
        <v/>
      </c>
      <c r="F318" s="16" t="inlineStr">
        <is>
          <t>카페24</t>
        </is>
      </c>
      <c r="G318" s="16" t="inlineStr">
        <is>
          <t>HAIR RÉ:COVERY 15 Revital Shampoo [라베나 리커버리 15 리바이탈 샴푸]제품선택=헤어 리커버리 15 리바이탈 샴푸 - 500ml</t>
        </is>
      </c>
      <c r="H318" s="16" t="n">
        <v>20</v>
      </c>
      <c r="I318" s="19">
        <f>VLOOKUP(G318,매칭테이블!D:E,2,0)</f>
        <v/>
      </c>
      <c r="J318" s="16" t="n">
        <v>201210</v>
      </c>
      <c r="L318" s="19">
        <f>VLOOKUP($P318,매칭테이블!$G:$J,2,0)*H318</f>
        <v/>
      </c>
      <c r="M318" s="19">
        <f>L318-L318*VLOOKUP($P318,매칭테이블!$G:$J,3,0)</f>
        <v/>
      </c>
      <c r="N318" s="19">
        <f>VLOOKUP($P318,매칭테이블!$G:$J,4,0)*H318</f>
        <v/>
      </c>
      <c r="O318" s="37">
        <f>L318/1.1</f>
        <v/>
      </c>
      <c r="P318" s="19">
        <f>F318&amp;E318&amp;G318&amp;J318</f>
        <v/>
      </c>
    </row>
    <row r="319">
      <c r="B319" s="34" t="n">
        <v>44175</v>
      </c>
      <c r="C319" s="19">
        <f>TEXT(B319,"aaa")</f>
        <v/>
      </c>
      <c r="E319" s="19">
        <f>INDEX(매칭테이블!C:C,MATCH(RD!G319,매칭테이블!D:D,0))</f>
        <v/>
      </c>
      <c r="F319" s="16" t="inlineStr">
        <is>
          <t>카페24</t>
        </is>
      </c>
      <c r="G319" s="16" t="inlineStr">
        <is>
          <t>HAIR RÉ:COVERY 15 Revital Shampoo [라베나 리커버리 15 리바이탈 샴푸]제품선택=리바이탈 샴푸 2개 세트 5%추가할인</t>
        </is>
      </c>
      <c r="H319" s="16" t="n">
        <v>7</v>
      </c>
      <c r="I319" s="19">
        <f>VLOOKUP(G319,매칭테이블!D:E,2,0)</f>
        <v/>
      </c>
      <c r="J319" s="16" t="n">
        <v>201210</v>
      </c>
      <c r="L319" s="19">
        <f>VLOOKUP($P319,매칭테이블!$G:$J,2,0)*H319</f>
        <v/>
      </c>
      <c r="M319" s="19">
        <f>L319-L319*VLOOKUP($P319,매칭테이블!$G:$J,3,0)</f>
        <v/>
      </c>
      <c r="N319" s="19">
        <f>VLOOKUP($P319,매칭테이블!$G:$J,4,0)*H319</f>
        <v/>
      </c>
      <c r="O319" s="37">
        <f>L319/1.1</f>
        <v/>
      </c>
      <c r="P319" s="19">
        <f>F319&amp;E319&amp;G319&amp;J319</f>
        <v/>
      </c>
    </row>
    <row r="320">
      <c r="B320" s="34" t="n">
        <v>44175</v>
      </c>
      <c r="C320" s="19">
        <f>TEXT(B320,"aaa")</f>
        <v/>
      </c>
      <c r="E320" s="19">
        <f>INDEX(매칭테이블!C:C,MATCH(RD!G320,매칭테이블!D:D,0))</f>
        <v/>
      </c>
      <c r="F320" s="16" t="inlineStr">
        <is>
          <t>카페24</t>
        </is>
      </c>
      <c r="G320" s="16" t="inlineStr">
        <is>
          <t>HAIR RÉ:COVERY 15 Revital Shampoo [라베나 리커버리 15 리바이탈 샴푸]제품선택=리바이탈 샴푸 3개 세트 10% 추가할인</t>
        </is>
      </c>
      <c r="H320" s="16" t="n">
        <v>11</v>
      </c>
      <c r="I320" s="19">
        <f>VLOOKUP(G320,매칭테이블!D:E,2,0)</f>
        <v/>
      </c>
      <c r="J320" s="16" t="n">
        <v>201210</v>
      </c>
      <c r="L320" s="19">
        <f>VLOOKUP($P320,매칭테이블!$G:$J,2,0)*H320</f>
        <v/>
      </c>
      <c r="M320" s="19">
        <f>L320-L320*VLOOKUP($P320,매칭테이블!$G:$J,3,0)</f>
        <v/>
      </c>
      <c r="N320" s="19">
        <f>VLOOKUP($P320,매칭테이블!$G:$J,4,0)*H320</f>
        <v/>
      </c>
      <c r="O320" s="37">
        <f>L320/1.1</f>
        <v/>
      </c>
      <c r="P320" s="19">
        <f>F320&amp;E320&amp;G320&amp;J320</f>
        <v/>
      </c>
    </row>
    <row r="321">
      <c r="B321" s="34" t="n">
        <v>44176</v>
      </c>
      <c r="C321" s="19">
        <f>TEXT(B321,"aaa")</f>
        <v/>
      </c>
      <c r="E321" s="19">
        <f>INDEX(매칭테이블!C:C,MATCH(RD!G321,매칭테이블!D:D,0))</f>
        <v/>
      </c>
      <c r="F321" s="16" t="inlineStr">
        <is>
          <t>카페24</t>
        </is>
      </c>
      <c r="G321" s="16" t="inlineStr">
        <is>
          <t>(플친전용)HAIR RÉ:COVERY 15 Hairpack Treatment [헤어 리커버리 15 헤어팩 트리트먼트]제품선택=헤어 리커버리 15 헤어팩 트리트먼트</t>
        </is>
      </c>
      <c r="H321" s="16" t="n">
        <v>2</v>
      </c>
      <c r="I321" s="19">
        <f>VLOOKUP(G321,매칭테이블!D:E,2,0)</f>
        <v/>
      </c>
      <c r="J321" s="16" t="n">
        <v>201210</v>
      </c>
      <c r="L321" s="19">
        <f>VLOOKUP($P321,매칭테이블!$G:$J,2,0)*H321</f>
        <v/>
      </c>
      <c r="M321" s="19">
        <f>L321-L321*VLOOKUP($P321,매칭테이블!$G:$J,3,0)</f>
        <v/>
      </c>
      <c r="N321" s="19">
        <f>VLOOKUP($P321,매칭테이블!$G:$J,4,0)*H321</f>
        <v/>
      </c>
      <c r="O321" s="37">
        <f>L321/1.1</f>
        <v/>
      </c>
      <c r="P321" s="19">
        <f>F321&amp;E321&amp;G321&amp;J321</f>
        <v/>
      </c>
    </row>
    <row r="322">
      <c r="B322" s="34" t="n">
        <v>44176</v>
      </c>
      <c r="C322" s="19">
        <f>TEXT(B322,"aaa")</f>
        <v/>
      </c>
      <c r="E322" s="19">
        <f>INDEX(매칭테이블!C:C,MATCH(RD!G322,매칭테이블!D:D,0))</f>
        <v/>
      </c>
      <c r="F322" s="16" t="inlineStr">
        <is>
          <t>카페24</t>
        </is>
      </c>
      <c r="G322" s="16" t="inlineStr">
        <is>
          <t>(플친전용)HAIR RÉ:COVERY 15 Hairpack Treatment [헤어 리커버리 15 헤어팩 트리트먼트]제품선택=헤어팩 트리트먼트 1개 + 뉴트리셔스 밤 1개 세트</t>
        </is>
      </c>
      <c r="H322" s="16" t="n">
        <v>1</v>
      </c>
      <c r="I322" s="19">
        <f>VLOOKUP(G322,매칭테이블!D:E,2,0)</f>
        <v/>
      </c>
      <c r="J322" s="16" t="n">
        <v>201210</v>
      </c>
      <c r="L322" s="19">
        <f>VLOOKUP($P322,매칭테이블!$G:$J,2,0)*H322</f>
        <v/>
      </c>
      <c r="M322" s="19">
        <f>L322-L322*VLOOKUP($P322,매칭테이블!$G:$J,3,0)</f>
        <v/>
      </c>
      <c r="N322" s="19">
        <f>VLOOKUP($P322,매칭테이블!$G:$J,4,0)*H322</f>
        <v/>
      </c>
      <c r="O322" s="37">
        <f>L322/1.1</f>
        <v/>
      </c>
      <c r="P322" s="19">
        <f>F322&amp;E322&amp;G322&amp;J322</f>
        <v/>
      </c>
    </row>
    <row r="323">
      <c r="B323" s="34" t="n">
        <v>44176</v>
      </c>
      <c r="C323" s="19">
        <f>TEXT(B323,"aaa")</f>
        <v/>
      </c>
      <c r="E323" s="19">
        <f>INDEX(매칭테이블!C:C,MATCH(RD!G323,매칭테이블!D:D,0))</f>
        <v/>
      </c>
      <c r="F323" s="16" t="inlineStr">
        <is>
          <t>카페24</t>
        </is>
      </c>
      <c r="G323" s="16" t="inlineStr">
        <is>
          <t>(플친전용)HAIR RÉ:COVERY 15 Nutritious Balm [헤어 리커버리 15 뉴트리셔스 밤]제품선택=헤어 리커버리 15 뉴트리셔스 밤</t>
        </is>
      </c>
      <c r="H323" s="16" t="n">
        <v>2</v>
      </c>
      <c r="I323" s="19">
        <f>VLOOKUP(G323,매칭테이블!D:E,2,0)</f>
        <v/>
      </c>
      <c r="J323" s="16" t="n">
        <v>201210</v>
      </c>
      <c r="L323" s="19">
        <f>VLOOKUP($P323,매칭테이블!$G:$J,2,0)*H323</f>
        <v/>
      </c>
      <c r="M323" s="19">
        <f>L323-L323*VLOOKUP($P323,매칭테이블!$G:$J,3,0)</f>
        <v/>
      </c>
      <c r="N323" s="19">
        <f>VLOOKUP($P323,매칭테이블!$G:$J,4,0)*H323</f>
        <v/>
      </c>
      <c r="O323" s="37">
        <f>L323/1.1</f>
        <v/>
      </c>
      <c r="P323" s="19">
        <f>F323&amp;E323&amp;G323&amp;J323</f>
        <v/>
      </c>
    </row>
    <row r="324">
      <c r="B324" s="34" t="n">
        <v>44176</v>
      </c>
      <c r="C324" s="19">
        <f>TEXT(B324,"aaa")</f>
        <v/>
      </c>
      <c r="E324" s="19">
        <f>INDEX(매칭테이블!C:C,MATCH(RD!G324,매칭테이블!D:D,0))</f>
        <v/>
      </c>
      <c r="F324" s="16" t="inlineStr">
        <is>
          <t>카페24</t>
        </is>
      </c>
      <c r="G324" s="16" t="inlineStr">
        <is>
          <t>(플친전용)HAIR RÉ:COVERY 15 Nutritious Balm [헤어 리커버리 15 뉴트리셔스 밤]제품선택=뉴트리셔스밤 1개 + 헤어팩 트리트먼트 1개 세트</t>
        </is>
      </c>
      <c r="H324" s="16" t="n">
        <v>1</v>
      </c>
      <c r="I324" s="19">
        <f>VLOOKUP(G324,매칭테이블!D:E,2,0)</f>
        <v/>
      </c>
      <c r="J324" s="16" t="n">
        <v>201210</v>
      </c>
      <c r="L324" s="19">
        <f>VLOOKUP($P324,매칭테이블!$G:$J,2,0)*H324</f>
        <v/>
      </c>
      <c r="M324" s="19">
        <f>L324-L324*VLOOKUP($P324,매칭테이블!$G:$J,3,0)</f>
        <v/>
      </c>
      <c r="N324" s="19">
        <f>VLOOKUP($P324,매칭테이블!$G:$J,4,0)*H324</f>
        <v/>
      </c>
      <c r="O324" s="37">
        <f>L324/1.1</f>
        <v/>
      </c>
      <c r="P324" s="19">
        <f>F324&amp;E324&amp;G324&amp;J324</f>
        <v/>
      </c>
    </row>
    <row r="325">
      <c r="B325" s="34" t="n">
        <v>44176</v>
      </c>
      <c r="C325" s="19">
        <f>TEXT(B325,"aaa")</f>
        <v/>
      </c>
      <c r="E325" s="19">
        <f>INDEX(매칭테이블!C:C,MATCH(RD!G325,매칭테이블!D:D,0))</f>
        <v/>
      </c>
      <c r="F325" s="16" t="inlineStr">
        <is>
          <t>카페24</t>
        </is>
      </c>
      <c r="G325" s="16" t="inlineStr">
        <is>
          <t>HAIR RÉ:COVERY 15 Hairpack Treatment [헤어 리커버리 15 헤어팩 트리트먼트]제품선택=헤어 리커버리 15 헤어팩 트리트먼트</t>
        </is>
      </c>
      <c r="H325" s="16" t="n">
        <v>7</v>
      </c>
      <c r="I325" s="19">
        <f>VLOOKUP(G325,매칭테이블!D:E,2,0)</f>
        <v/>
      </c>
      <c r="J325" s="16" t="n">
        <v>201210</v>
      </c>
      <c r="L325" s="19">
        <f>VLOOKUP($P325,매칭테이블!$G:$J,2,0)*H325</f>
        <v/>
      </c>
      <c r="M325" s="19">
        <f>L325-L325*VLOOKUP($P325,매칭테이블!$G:$J,3,0)</f>
        <v/>
      </c>
      <c r="N325" s="19">
        <f>VLOOKUP($P325,매칭테이블!$G:$J,4,0)*H325</f>
        <v/>
      </c>
      <c r="O325" s="37">
        <f>L325/1.1</f>
        <v/>
      </c>
      <c r="P325" s="19">
        <f>F325&amp;E325&amp;G325&amp;J325</f>
        <v/>
      </c>
    </row>
    <row r="326">
      <c r="B326" s="34" t="n">
        <v>44176</v>
      </c>
      <c r="C326" s="19">
        <f>TEXT(B326,"aaa")</f>
        <v/>
      </c>
      <c r="E326" s="19">
        <f>INDEX(매칭테이블!C:C,MATCH(RD!G326,매칭테이블!D:D,0))</f>
        <v/>
      </c>
      <c r="F326" s="16" t="inlineStr">
        <is>
          <t>카페24</t>
        </is>
      </c>
      <c r="G326" s="16" t="inlineStr">
        <is>
          <t>HAIR RÉ:COVERY 15 Hairpack Treatment [헤어 리커버리 15 헤어팩 트리트먼트]제품선택=헤어팩 트리트먼트 3개 세트 10% 추가할인</t>
        </is>
      </c>
      <c r="H326" s="16" t="n">
        <v>2</v>
      </c>
      <c r="I326" s="19">
        <f>VLOOKUP(G326,매칭테이블!D:E,2,0)</f>
        <v/>
      </c>
      <c r="J326" s="16" t="n">
        <v>201210</v>
      </c>
      <c r="L326" s="19">
        <f>VLOOKUP($P326,매칭테이블!$G:$J,2,0)*H326</f>
        <v/>
      </c>
      <c r="M326" s="19">
        <f>L326-L326*VLOOKUP($P326,매칭테이블!$G:$J,3,0)</f>
        <v/>
      </c>
      <c r="N326" s="19">
        <f>VLOOKUP($P326,매칭테이블!$G:$J,4,0)*H326</f>
        <v/>
      </c>
      <c r="O326" s="37">
        <f>L326/1.1</f>
        <v/>
      </c>
      <c r="P326" s="19">
        <f>F326&amp;E326&amp;G326&amp;J326</f>
        <v/>
      </c>
    </row>
    <row r="327">
      <c r="B327" s="34" t="n">
        <v>44176</v>
      </c>
      <c r="C327" s="19">
        <f>TEXT(B327,"aaa")</f>
        <v/>
      </c>
      <c r="E327" s="19">
        <f>INDEX(매칭테이블!C:C,MATCH(RD!G327,매칭테이블!D:D,0))</f>
        <v/>
      </c>
      <c r="F327" s="16" t="inlineStr">
        <is>
          <t>카페24</t>
        </is>
      </c>
      <c r="G327" s="16" t="inlineStr">
        <is>
          <t>HAIR RÉ:COVERY 15 Nutritious Balm [헤어 리커버리 15 뉴트리셔스 밤]제품선택=헤어 리커버리 15 뉴트리셔스 밤</t>
        </is>
      </c>
      <c r="H327" s="16" t="n">
        <v>2</v>
      </c>
      <c r="I327" s="19">
        <f>VLOOKUP(G327,매칭테이블!D:E,2,0)</f>
        <v/>
      </c>
      <c r="J327" s="16" t="n">
        <v>201210</v>
      </c>
      <c r="L327" s="19">
        <f>VLOOKUP($P327,매칭테이블!$G:$J,2,0)*H327</f>
        <v/>
      </c>
      <c r="M327" s="19">
        <f>L327-L327*VLOOKUP($P327,매칭테이블!$G:$J,3,0)</f>
        <v/>
      </c>
      <c r="N327" s="19">
        <f>VLOOKUP($P327,매칭테이블!$G:$J,4,0)*H327</f>
        <v/>
      </c>
      <c r="O327" s="37">
        <f>L327/1.1</f>
        <v/>
      </c>
      <c r="P327" s="19">
        <f>F327&amp;E327&amp;G327&amp;J327</f>
        <v/>
      </c>
    </row>
    <row r="328">
      <c r="B328" s="34" t="n">
        <v>44176</v>
      </c>
      <c r="C328" s="19">
        <f>TEXT(B328,"aaa")</f>
        <v/>
      </c>
      <c r="E328" s="19">
        <f>INDEX(매칭테이블!C:C,MATCH(RD!G328,매칭테이블!D:D,0))</f>
        <v/>
      </c>
      <c r="F328" s="16" t="inlineStr">
        <is>
          <t>카페24</t>
        </is>
      </c>
      <c r="G328" s="16" t="inlineStr">
        <is>
          <t>HAIR RÉ:COVERY 15 Nutritious Balm [헤어 리커버리 15 뉴트리셔스 밤]제품선택=뉴트리셔스 밤 3개 세트 10% 추가할인</t>
        </is>
      </c>
      <c r="H328" s="16" t="n">
        <v>2</v>
      </c>
      <c r="I328" s="19">
        <f>VLOOKUP(G328,매칭테이블!D:E,2,0)</f>
        <v/>
      </c>
      <c r="J328" s="16" t="n">
        <v>201210</v>
      </c>
      <c r="L328" s="19">
        <f>VLOOKUP($P328,매칭테이블!$G:$J,2,0)*H328</f>
        <v/>
      </c>
      <c r="M328" s="19">
        <f>L328-L328*VLOOKUP($P328,매칭테이블!$G:$J,3,0)</f>
        <v/>
      </c>
      <c r="N328" s="19">
        <f>VLOOKUP($P328,매칭테이블!$G:$J,4,0)*H328</f>
        <v/>
      </c>
      <c r="O328" s="37">
        <f>L328/1.1</f>
        <v/>
      </c>
      <c r="P328" s="19">
        <f>F328&amp;E328&amp;G328&amp;J328</f>
        <v/>
      </c>
    </row>
    <row r="329">
      <c r="B329" s="34" t="n">
        <v>44176</v>
      </c>
      <c r="C329" s="19">
        <f>TEXT(B329,"aaa")</f>
        <v/>
      </c>
      <c r="E329" s="19">
        <f>INDEX(매칭테이블!C:C,MATCH(RD!G329,매칭테이블!D:D,0))</f>
        <v/>
      </c>
      <c r="F329" s="16" t="inlineStr">
        <is>
          <t>카페24</t>
        </is>
      </c>
      <c r="G329" s="16" t="inlineStr">
        <is>
          <t>HAIR RÉ:COVERY 15 Nutritious Balm [헤어 리커버리 15 뉴트리셔스 밤]제품선택=뉴트리셔스밤 1개 + 헤어팩 트리트먼트 1개 세트 5%추가할인</t>
        </is>
      </c>
      <c r="H329" s="16" t="n">
        <v>1</v>
      </c>
      <c r="I329" s="19">
        <f>VLOOKUP(G329,매칭테이블!D:E,2,0)</f>
        <v/>
      </c>
      <c r="J329" s="16" t="n">
        <v>201210</v>
      </c>
      <c r="L329" s="19">
        <f>VLOOKUP($P329,매칭테이블!$G:$J,2,0)*H329</f>
        <v/>
      </c>
      <c r="M329" s="19">
        <f>L329-L329*VLOOKUP($P329,매칭테이블!$G:$J,3,0)</f>
        <v/>
      </c>
      <c r="N329" s="19">
        <f>VLOOKUP($P329,매칭테이블!$G:$J,4,0)*H329</f>
        <v/>
      </c>
      <c r="O329" s="37">
        <f>L329/1.1</f>
        <v/>
      </c>
      <c r="P329" s="19">
        <f>F329&amp;E329&amp;G329&amp;J329</f>
        <v/>
      </c>
    </row>
    <row r="330">
      <c r="B330" s="34" t="n">
        <v>44176</v>
      </c>
      <c r="C330" s="19">
        <f>TEXT(B330,"aaa")</f>
        <v/>
      </c>
      <c r="E330" s="19">
        <f>INDEX(매칭테이블!C:C,MATCH(RD!G330,매칭테이블!D:D,0))</f>
        <v/>
      </c>
      <c r="F330" s="16" t="inlineStr">
        <is>
          <t>카페24</t>
        </is>
      </c>
      <c r="G330" s="16" t="inlineStr">
        <is>
          <t>HAIR RÉ:COVERY 15 Revital Shampoo [라베나 리커버리 15 리바이탈 샴푸]제품선택=헤어 리커버리 15 리바이탈 샴푸 - 500ml</t>
        </is>
      </c>
      <c r="H330" s="16" t="n">
        <v>21</v>
      </c>
      <c r="I330" s="19">
        <f>VLOOKUP(G330,매칭테이블!D:E,2,0)</f>
        <v/>
      </c>
      <c r="J330" s="16" t="n">
        <v>201210</v>
      </c>
      <c r="L330" s="19">
        <f>VLOOKUP($P330,매칭테이블!$G:$J,2,0)*H330</f>
        <v/>
      </c>
      <c r="M330" s="19">
        <f>L330-L330*VLOOKUP($P330,매칭테이블!$G:$J,3,0)</f>
        <v/>
      </c>
      <c r="N330" s="19">
        <f>VLOOKUP($P330,매칭테이블!$G:$J,4,0)*H330</f>
        <v/>
      </c>
      <c r="O330" s="37">
        <f>L330/1.1</f>
        <v/>
      </c>
      <c r="P330" s="19">
        <f>F330&amp;E330&amp;G330&amp;J330</f>
        <v/>
      </c>
    </row>
    <row r="331">
      <c r="B331" s="34" t="n">
        <v>44176</v>
      </c>
      <c r="C331" s="19">
        <f>TEXT(B331,"aaa")</f>
        <v/>
      </c>
      <c r="E331" s="19">
        <f>INDEX(매칭테이블!C:C,MATCH(RD!G331,매칭테이블!D:D,0))</f>
        <v/>
      </c>
      <c r="F331" s="16" t="inlineStr">
        <is>
          <t>카페24</t>
        </is>
      </c>
      <c r="G331" s="16" t="inlineStr">
        <is>
          <t>HAIR RÉ:COVERY 15 Revital Shampoo [라베나 리커버리 15 리바이탈 샴푸]제품선택=리바이탈 샴푸 2개 세트 5%추가할인</t>
        </is>
      </c>
      <c r="H331" s="16" t="n">
        <v>7</v>
      </c>
      <c r="I331" s="19">
        <f>VLOOKUP(G331,매칭테이블!D:E,2,0)</f>
        <v/>
      </c>
      <c r="J331" s="16" t="n">
        <v>201210</v>
      </c>
      <c r="L331" s="19">
        <f>VLOOKUP($P331,매칭테이블!$G:$J,2,0)*H331</f>
        <v/>
      </c>
      <c r="M331" s="19">
        <f>L331-L331*VLOOKUP($P331,매칭테이블!$G:$J,3,0)</f>
        <v/>
      </c>
      <c r="N331" s="19">
        <f>VLOOKUP($P331,매칭테이블!$G:$J,4,0)*H331</f>
        <v/>
      </c>
      <c r="O331" s="37">
        <f>L331/1.1</f>
        <v/>
      </c>
      <c r="P331" s="19">
        <f>F331&amp;E331&amp;G331&amp;J331</f>
        <v/>
      </c>
    </row>
    <row r="332">
      <c r="B332" s="34" t="n">
        <v>44176</v>
      </c>
      <c r="C332" s="19">
        <f>TEXT(B332,"aaa")</f>
        <v/>
      </c>
      <c r="E332" s="19">
        <f>INDEX(매칭테이블!C:C,MATCH(RD!G332,매칭테이블!D:D,0))</f>
        <v/>
      </c>
      <c r="F332" s="16" t="inlineStr">
        <is>
          <t>카페24</t>
        </is>
      </c>
      <c r="G332" s="16" t="inlineStr">
        <is>
          <t>HAIR RÉ:COVERY 15 Revital Shampoo [라베나 리커버리 15 리바이탈 샴푸]제품선택=리바이탈 샴푸 3개 세트 10% 추가할인</t>
        </is>
      </c>
      <c r="H332" s="16" t="n">
        <v>12</v>
      </c>
      <c r="I332" s="19">
        <f>VLOOKUP(G332,매칭테이블!D:E,2,0)</f>
        <v/>
      </c>
      <c r="J332" s="16" t="n">
        <v>201210</v>
      </c>
      <c r="L332" s="19">
        <f>VLOOKUP($P332,매칭테이블!$G:$J,2,0)*H332</f>
        <v/>
      </c>
      <c r="M332" s="19">
        <f>L332-L332*VLOOKUP($P332,매칭테이블!$G:$J,3,0)</f>
        <v/>
      </c>
      <c r="N332" s="19">
        <f>VLOOKUP($P332,매칭테이블!$G:$J,4,0)*H332</f>
        <v/>
      </c>
      <c r="O332" s="37">
        <f>L332/1.1</f>
        <v/>
      </c>
      <c r="P332" s="19">
        <f>F332&amp;E332&amp;G332&amp;J332</f>
        <v/>
      </c>
    </row>
    <row r="333">
      <c r="B333" s="34" t="n">
        <v>44177</v>
      </c>
      <c r="C333" s="19">
        <f>TEXT(B333,"aaa")</f>
        <v/>
      </c>
      <c r="E333" s="19">
        <f>INDEX(매칭테이블!C:C,MATCH(RD!G333,매칭테이블!D:D,0))</f>
        <v/>
      </c>
      <c r="F333" s="16" t="inlineStr">
        <is>
          <t>카페24</t>
        </is>
      </c>
      <c r="G333" s="16" t="inlineStr">
        <is>
          <t>HAIR RÉ:COVERY 15 Hairpack Treatment [헤어 리커버리 15 헤어팩 트리트먼트]제품선택=헤어 리커버리 15 헤어팩 트리트먼트</t>
        </is>
      </c>
      <c r="H333" s="16" t="n">
        <v>7</v>
      </c>
      <c r="I333" s="19">
        <f>VLOOKUP(G333,매칭테이블!D:E,2,0)</f>
        <v/>
      </c>
      <c r="J333" s="16" t="n">
        <v>201210</v>
      </c>
      <c r="L333" s="19">
        <f>VLOOKUP($P333,매칭테이블!$G:$J,2,0)*H333</f>
        <v/>
      </c>
      <c r="M333" s="19">
        <f>L333-L333*VLOOKUP($P333,매칭테이블!$G:$J,3,0)</f>
        <v/>
      </c>
      <c r="N333" s="19">
        <f>VLOOKUP($P333,매칭테이블!$G:$J,4,0)*H333</f>
        <v/>
      </c>
      <c r="O333" s="37">
        <f>L333/1.1</f>
        <v/>
      </c>
      <c r="P333" s="19">
        <f>F333&amp;E333&amp;G333&amp;J333</f>
        <v/>
      </c>
    </row>
    <row r="334">
      <c r="B334" s="34" t="n">
        <v>44177</v>
      </c>
      <c r="C334" s="19">
        <f>TEXT(B334,"aaa")</f>
        <v/>
      </c>
      <c r="E334" s="19">
        <f>INDEX(매칭테이블!C:C,MATCH(RD!G334,매칭테이블!D:D,0))</f>
        <v/>
      </c>
      <c r="F334" s="16" t="inlineStr">
        <is>
          <t>카페24</t>
        </is>
      </c>
      <c r="G334" s="16" t="inlineStr">
        <is>
          <t>HAIR RÉ:COVERY 15 Hairpack Treatment [헤어 리커버리 15 헤어팩 트리트먼트]제품선택=헤어팩 트리트먼트 2개 세트 5% 추가할인</t>
        </is>
      </c>
      <c r="H334" s="16" t="n">
        <v>1</v>
      </c>
      <c r="I334" s="19">
        <f>VLOOKUP(G334,매칭테이블!D:E,2,0)</f>
        <v/>
      </c>
      <c r="J334" s="16" t="n">
        <v>201210</v>
      </c>
      <c r="L334" s="19">
        <f>VLOOKUP($P334,매칭테이블!$G:$J,2,0)*H334</f>
        <v/>
      </c>
      <c r="M334" s="19">
        <f>L334-L334*VLOOKUP($P334,매칭테이블!$G:$J,3,0)</f>
        <v/>
      </c>
      <c r="N334" s="19">
        <f>VLOOKUP($P334,매칭테이블!$G:$J,4,0)*H334</f>
        <v/>
      </c>
      <c r="O334" s="37">
        <f>L334/1.1</f>
        <v/>
      </c>
      <c r="P334" s="19">
        <f>F334&amp;E334&amp;G334&amp;J334</f>
        <v/>
      </c>
    </row>
    <row r="335">
      <c r="B335" s="34" t="n">
        <v>44177</v>
      </c>
      <c r="C335" s="19">
        <f>TEXT(B335,"aaa")</f>
        <v/>
      </c>
      <c r="E335" s="19">
        <f>INDEX(매칭테이블!C:C,MATCH(RD!G335,매칭테이블!D:D,0))</f>
        <v/>
      </c>
      <c r="F335" s="16" t="inlineStr">
        <is>
          <t>카페24</t>
        </is>
      </c>
      <c r="G335" s="16" t="inlineStr">
        <is>
          <t>HAIR RÉ:COVERY 15 Hairpack Treatment [헤어 리커버리 15 헤어팩 트리트먼트]제품선택=헤어팩 트리트먼트 3개 세트 10% 추가할인</t>
        </is>
      </c>
      <c r="H335" s="16" t="n">
        <v>1</v>
      </c>
      <c r="I335" s="19">
        <f>VLOOKUP(G335,매칭테이블!D:E,2,0)</f>
        <v/>
      </c>
      <c r="J335" s="16" t="n">
        <v>201210</v>
      </c>
      <c r="L335" s="19">
        <f>VLOOKUP($P335,매칭테이블!$G:$J,2,0)*H335</f>
        <v/>
      </c>
      <c r="M335" s="19">
        <f>L335-L335*VLOOKUP($P335,매칭테이블!$G:$J,3,0)</f>
        <v/>
      </c>
      <c r="N335" s="19">
        <f>VLOOKUP($P335,매칭테이블!$G:$J,4,0)*H335</f>
        <v/>
      </c>
      <c r="O335" s="37">
        <f>L335/1.1</f>
        <v/>
      </c>
      <c r="P335" s="19">
        <f>F335&amp;E335&amp;G335&amp;J335</f>
        <v/>
      </c>
    </row>
    <row r="336">
      <c r="B336" s="34" t="n">
        <v>44177</v>
      </c>
      <c r="C336" s="19">
        <f>TEXT(B336,"aaa")</f>
        <v/>
      </c>
      <c r="E336" s="19">
        <f>INDEX(매칭테이블!C:C,MATCH(RD!G336,매칭테이블!D:D,0))</f>
        <v/>
      </c>
      <c r="F336" s="16" t="inlineStr">
        <is>
          <t>카페24</t>
        </is>
      </c>
      <c r="G336" s="16" t="inlineStr">
        <is>
          <t>HAIR RÉ:COVERY 15 Hairpack Treatment [헤어 리커버리 15 헤어팩 트리트먼트]제품선택=헤어팩 트리트먼트 1개 + 뉴트리셔스밤 1개 세트 5% 추가할인</t>
        </is>
      </c>
      <c r="H336" s="16" t="n">
        <v>2</v>
      </c>
      <c r="I336" s="19">
        <f>VLOOKUP(G336,매칭테이블!D:E,2,0)</f>
        <v/>
      </c>
      <c r="J336" s="16" t="n">
        <v>201210</v>
      </c>
      <c r="L336" s="19">
        <f>VLOOKUP($P336,매칭테이블!$G:$J,2,0)*H336</f>
        <v/>
      </c>
      <c r="M336" s="19">
        <f>L336-L336*VLOOKUP($P336,매칭테이블!$G:$J,3,0)</f>
        <v/>
      </c>
      <c r="N336" s="19">
        <f>VLOOKUP($P336,매칭테이블!$G:$J,4,0)*H336</f>
        <v/>
      </c>
      <c r="O336" s="37">
        <f>L336/1.1</f>
        <v/>
      </c>
      <c r="P336" s="19">
        <f>F336&amp;E336&amp;G336&amp;J336</f>
        <v/>
      </c>
    </row>
    <row r="337">
      <c r="B337" s="34" t="n">
        <v>44177</v>
      </c>
      <c r="C337" s="19">
        <f>TEXT(B337,"aaa")</f>
        <v/>
      </c>
      <c r="E337" s="19">
        <f>INDEX(매칭테이블!C:C,MATCH(RD!G337,매칭테이블!D:D,0))</f>
        <v/>
      </c>
      <c r="F337" s="16" t="inlineStr">
        <is>
          <t>카페24</t>
        </is>
      </c>
      <c r="G337" s="16" t="inlineStr">
        <is>
          <t>HAIR RÉ:COVERY 15 Nutritious Balm [헤어 리커버리 15 뉴트리셔스 밤]제품선택=헤어 리커버리 15 뉴트리셔스 밤</t>
        </is>
      </c>
      <c r="H337" s="16" t="n">
        <v>4</v>
      </c>
      <c r="I337" s="19">
        <f>VLOOKUP(G337,매칭테이블!D:E,2,0)</f>
        <v/>
      </c>
      <c r="J337" s="16" t="n">
        <v>201210</v>
      </c>
      <c r="L337" s="19">
        <f>VLOOKUP($P337,매칭테이블!$G:$J,2,0)*H337</f>
        <v/>
      </c>
      <c r="M337" s="19">
        <f>L337-L337*VLOOKUP($P337,매칭테이블!$G:$J,3,0)</f>
        <v/>
      </c>
      <c r="N337" s="19">
        <f>VLOOKUP($P337,매칭테이블!$G:$J,4,0)*H337</f>
        <v/>
      </c>
      <c r="O337" s="37">
        <f>L337/1.1</f>
        <v/>
      </c>
      <c r="P337" s="19">
        <f>F337&amp;E337&amp;G337&amp;J337</f>
        <v/>
      </c>
    </row>
    <row r="338">
      <c r="B338" s="34" t="n">
        <v>44177</v>
      </c>
      <c r="C338" s="19">
        <f>TEXT(B338,"aaa")</f>
        <v/>
      </c>
      <c r="E338" s="19">
        <f>INDEX(매칭테이블!C:C,MATCH(RD!G338,매칭테이블!D:D,0))</f>
        <v/>
      </c>
      <c r="F338" s="16" t="inlineStr">
        <is>
          <t>카페24</t>
        </is>
      </c>
      <c r="G338" s="16" t="inlineStr">
        <is>
          <t>HAIR RÉ:COVERY 15 Nutritious Balm [헤어 리커버리 15 뉴트리셔스 밤]제품선택=뉴트리셔스밤 1개 + 헤어팩 트리트먼트 1개 세트 5%추가할인</t>
        </is>
      </c>
      <c r="H338" s="16" t="n">
        <v>1</v>
      </c>
      <c r="I338" s="19">
        <f>VLOOKUP(G338,매칭테이블!D:E,2,0)</f>
        <v/>
      </c>
      <c r="J338" s="16" t="n">
        <v>201210</v>
      </c>
      <c r="L338" s="19">
        <f>VLOOKUP($P338,매칭테이블!$G:$J,2,0)*H338</f>
        <v/>
      </c>
      <c r="M338" s="19">
        <f>L338-L338*VLOOKUP($P338,매칭테이블!$G:$J,3,0)</f>
        <v/>
      </c>
      <c r="N338" s="19">
        <f>VLOOKUP($P338,매칭테이블!$G:$J,4,0)*H338</f>
        <v/>
      </c>
      <c r="O338" s="37">
        <f>L338/1.1</f>
        <v/>
      </c>
      <c r="P338" s="19">
        <f>F338&amp;E338&amp;G338&amp;J338</f>
        <v/>
      </c>
    </row>
    <row r="339">
      <c r="B339" s="34" t="n">
        <v>44177</v>
      </c>
      <c r="C339" s="19">
        <f>TEXT(B339,"aaa")</f>
        <v/>
      </c>
      <c r="E339" s="19">
        <f>INDEX(매칭테이블!C:C,MATCH(RD!G339,매칭테이블!D:D,0))</f>
        <v/>
      </c>
      <c r="F339" s="16" t="inlineStr">
        <is>
          <t>카페24</t>
        </is>
      </c>
      <c r="G339" s="16" t="inlineStr">
        <is>
          <t>HAIR RÉ:COVERY 15 Revital Shampoo [라베나 리커버리 15 리바이탈 샴푸]제품선택=헤어 리커버리 15 리바이탈 샴푸 - 500ml</t>
        </is>
      </c>
      <c r="H339" s="16" t="n">
        <v>15</v>
      </c>
      <c r="I339" s="19">
        <f>VLOOKUP(G339,매칭테이블!D:E,2,0)</f>
        <v/>
      </c>
      <c r="J339" s="16" t="n">
        <v>201210</v>
      </c>
      <c r="L339" s="19">
        <f>VLOOKUP($P339,매칭테이블!$G:$J,2,0)*H339</f>
        <v/>
      </c>
      <c r="M339" s="19">
        <f>L339-L339*VLOOKUP($P339,매칭테이블!$G:$J,3,0)</f>
        <v/>
      </c>
      <c r="N339" s="19">
        <f>VLOOKUP($P339,매칭테이블!$G:$J,4,0)*H339</f>
        <v/>
      </c>
      <c r="O339" s="37">
        <f>L339/1.1</f>
        <v/>
      </c>
      <c r="P339" s="19">
        <f>F339&amp;E339&amp;G339&amp;J339</f>
        <v/>
      </c>
    </row>
    <row r="340">
      <c r="B340" s="34" t="n">
        <v>44177</v>
      </c>
      <c r="C340" s="19">
        <f>TEXT(B340,"aaa")</f>
        <v/>
      </c>
      <c r="E340" s="19">
        <f>INDEX(매칭테이블!C:C,MATCH(RD!G340,매칭테이블!D:D,0))</f>
        <v/>
      </c>
      <c r="F340" s="16" t="inlineStr">
        <is>
          <t>카페24</t>
        </is>
      </c>
      <c r="G340" s="16" t="inlineStr">
        <is>
          <t>HAIR RÉ:COVERY 15 Revital Shampoo [라베나 리커버리 15 리바이탈 샴푸]제품선택=리바이탈 샴푸 2개 세트 5%추가할인</t>
        </is>
      </c>
      <c r="H340" s="16" t="n">
        <v>10</v>
      </c>
      <c r="I340" s="19">
        <f>VLOOKUP(G340,매칭테이블!D:E,2,0)</f>
        <v/>
      </c>
      <c r="J340" s="16" t="n">
        <v>201210</v>
      </c>
      <c r="L340" s="19">
        <f>VLOOKUP($P340,매칭테이블!$G:$J,2,0)*H340</f>
        <v/>
      </c>
      <c r="M340" s="19">
        <f>L340-L340*VLOOKUP($P340,매칭테이블!$G:$J,3,0)</f>
        <v/>
      </c>
      <c r="N340" s="19">
        <f>VLOOKUP($P340,매칭테이블!$G:$J,4,0)*H340</f>
        <v/>
      </c>
      <c r="O340" s="37">
        <f>L340/1.1</f>
        <v/>
      </c>
      <c r="P340" s="19">
        <f>F340&amp;E340&amp;G340&amp;J340</f>
        <v/>
      </c>
    </row>
    <row r="341">
      <c r="B341" s="34" t="n">
        <v>44177</v>
      </c>
      <c r="C341" s="19">
        <f>TEXT(B341,"aaa")</f>
        <v/>
      </c>
      <c r="E341" s="19">
        <f>INDEX(매칭테이블!C:C,MATCH(RD!G341,매칭테이블!D:D,0))</f>
        <v/>
      </c>
      <c r="F341" s="16" t="inlineStr">
        <is>
          <t>카페24</t>
        </is>
      </c>
      <c r="G341" s="16" t="inlineStr">
        <is>
          <t>HAIR RÉ:COVERY 15 Revital Shampoo [라베나 리커버리 15 리바이탈 샴푸]제품선택=리바이탈 샴푸 3개 세트 10% 추가할인</t>
        </is>
      </c>
      <c r="H341" s="16" t="n">
        <v>2</v>
      </c>
      <c r="I341" s="19">
        <f>VLOOKUP(G341,매칭테이블!D:E,2,0)</f>
        <v/>
      </c>
      <c r="J341" s="16" t="n">
        <v>201210</v>
      </c>
      <c r="L341" s="19">
        <f>VLOOKUP($P341,매칭테이블!$G:$J,2,0)*H341</f>
        <v/>
      </c>
      <c r="M341" s="19">
        <f>L341-L341*VLOOKUP($P341,매칭테이블!$G:$J,3,0)</f>
        <v/>
      </c>
      <c r="N341" s="19">
        <f>VLOOKUP($P341,매칭테이블!$G:$J,4,0)*H341</f>
        <v/>
      </c>
      <c r="O341" s="37">
        <f>L341/1.1</f>
        <v/>
      </c>
      <c r="P341" s="19">
        <f>F341&amp;E341&amp;G341&amp;J341</f>
        <v/>
      </c>
    </row>
    <row r="342">
      <c r="B342" s="34" t="n">
        <v>44178</v>
      </c>
      <c r="C342" s="19">
        <f>TEXT(B342,"aaa")</f>
        <v/>
      </c>
      <c r="E342" s="19">
        <f>INDEX(매칭테이블!C:C,MATCH(RD!G342,매칭테이블!D:D,0))</f>
        <v/>
      </c>
      <c r="F342" s="16" t="inlineStr">
        <is>
          <t>카페24</t>
        </is>
      </c>
      <c r="G342" s="16" t="inlineStr">
        <is>
          <t>HAIR RÉ:COVERY 15 Hairpack Treatment [헤어 리커버리 15 헤어팩 트리트먼트]제품선택=헤어 리커버리 15 헤어팩 트리트먼트</t>
        </is>
      </c>
      <c r="H342" s="16" t="n">
        <v>3</v>
      </c>
      <c r="I342" s="19">
        <f>VLOOKUP(G342,매칭테이블!D:E,2,0)</f>
        <v/>
      </c>
      <c r="J342" s="16" t="n">
        <v>201210</v>
      </c>
      <c r="L342" s="19">
        <f>VLOOKUP($P342,매칭테이블!$G:$J,2,0)*H342</f>
        <v/>
      </c>
      <c r="M342" s="19">
        <f>L342-L342*VLOOKUP($P342,매칭테이블!$G:$J,3,0)</f>
        <v/>
      </c>
      <c r="N342" s="19">
        <f>VLOOKUP($P342,매칭테이블!$G:$J,4,0)*H342</f>
        <v/>
      </c>
      <c r="O342" s="37">
        <f>L342/1.1</f>
        <v/>
      </c>
      <c r="P342" s="19">
        <f>F342&amp;E342&amp;G342&amp;J342</f>
        <v/>
      </c>
    </row>
    <row r="343">
      <c r="B343" s="34" t="n">
        <v>44178</v>
      </c>
      <c r="C343" s="19">
        <f>TEXT(B343,"aaa")</f>
        <v/>
      </c>
      <c r="E343" s="19">
        <f>INDEX(매칭테이블!C:C,MATCH(RD!G343,매칭테이블!D:D,0))</f>
        <v/>
      </c>
      <c r="F343" s="16" t="inlineStr">
        <is>
          <t>카페24</t>
        </is>
      </c>
      <c r="G343" s="16" t="inlineStr">
        <is>
          <t>HAIR RÉ:COVERY 15 Hairpack Treatment [헤어 리커버리 15 헤어팩 트리트먼트]제품선택=헤어팩 트리트먼트 3개 세트 10% 추가할인</t>
        </is>
      </c>
      <c r="H343" s="16" t="n">
        <v>1</v>
      </c>
      <c r="I343" s="19">
        <f>VLOOKUP(G343,매칭테이블!D:E,2,0)</f>
        <v/>
      </c>
      <c r="J343" s="16" t="n">
        <v>201210</v>
      </c>
      <c r="L343" s="19">
        <f>VLOOKUP($P343,매칭테이블!$G:$J,2,0)*H343</f>
        <v/>
      </c>
      <c r="M343" s="19">
        <f>L343-L343*VLOOKUP($P343,매칭테이블!$G:$J,3,0)</f>
        <v/>
      </c>
      <c r="N343" s="19">
        <f>VLOOKUP($P343,매칭테이블!$G:$J,4,0)*H343</f>
        <v/>
      </c>
      <c r="O343" s="37">
        <f>L343/1.1</f>
        <v/>
      </c>
      <c r="P343" s="19">
        <f>F343&amp;E343&amp;G343&amp;J343</f>
        <v/>
      </c>
    </row>
    <row r="344">
      <c r="B344" s="34" t="n">
        <v>44178</v>
      </c>
      <c r="C344" s="19">
        <f>TEXT(B344,"aaa")</f>
        <v/>
      </c>
      <c r="E344" s="19">
        <f>INDEX(매칭테이블!C:C,MATCH(RD!G344,매칭테이블!D:D,0))</f>
        <v/>
      </c>
      <c r="F344" s="16" t="inlineStr">
        <is>
          <t>카페24</t>
        </is>
      </c>
      <c r="G344" s="16" t="inlineStr">
        <is>
          <t>HAIR RÉ:COVERY 15 Nutritious Balm [헤어 리커버리 15 뉴트리셔스 밤]제품선택=헤어 리커버리 15 뉴트리셔스 밤</t>
        </is>
      </c>
      <c r="H344" s="16" t="n">
        <v>4</v>
      </c>
      <c r="I344" s="19">
        <f>VLOOKUP(G344,매칭테이블!D:E,2,0)</f>
        <v/>
      </c>
      <c r="J344" s="16" t="n">
        <v>201210</v>
      </c>
      <c r="L344" s="19">
        <f>VLOOKUP($P344,매칭테이블!$G:$J,2,0)*H344</f>
        <v/>
      </c>
      <c r="M344" s="19">
        <f>L344-L344*VLOOKUP($P344,매칭테이블!$G:$J,3,0)</f>
        <v/>
      </c>
      <c r="N344" s="19">
        <f>VLOOKUP($P344,매칭테이블!$G:$J,4,0)*H344</f>
        <v/>
      </c>
      <c r="O344" s="37">
        <f>L344/1.1</f>
        <v/>
      </c>
      <c r="P344" s="19">
        <f>F344&amp;E344&amp;G344&amp;J344</f>
        <v/>
      </c>
    </row>
    <row r="345">
      <c r="B345" s="34" t="n">
        <v>44178</v>
      </c>
      <c r="C345" s="19">
        <f>TEXT(B345,"aaa")</f>
        <v/>
      </c>
      <c r="E345" s="19">
        <f>INDEX(매칭테이블!C:C,MATCH(RD!G345,매칭테이블!D:D,0))</f>
        <v/>
      </c>
      <c r="F345" s="16" t="inlineStr">
        <is>
          <t>카페24</t>
        </is>
      </c>
      <c r="G345" s="16" t="inlineStr">
        <is>
          <t>HAIR RÉ:COVERY 15 Nutritious Balm [헤어 리커버리 15 뉴트리셔스 밤]제품선택=뉴트리셔스밤 1개 + 헤어팩 트리트먼트 1개 세트 5%추가할인</t>
        </is>
      </c>
      <c r="H345" s="16" t="n">
        <v>1</v>
      </c>
      <c r="I345" s="19">
        <f>VLOOKUP(G345,매칭테이블!D:E,2,0)</f>
        <v/>
      </c>
      <c r="J345" s="16" t="n">
        <v>201210</v>
      </c>
      <c r="L345" s="19">
        <f>VLOOKUP($P345,매칭테이블!$G:$J,2,0)*H345</f>
        <v/>
      </c>
      <c r="M345" s="19">
        <f>L345-L345*VLOOKUP($P345,매칭테이블!$G:$J,3,0)</f>
        <v/>
      </c>
      <c r="N345" s="19">
        <f>VLOOKUP($P345,매칭테이블!$G:$J,4,0)*H345</f>
        <v/>
      </c>
      <c r="O345" s="37">
        <f>L345/1.1</f>
        <v/>
      </c>
      <c r="P345" s="19">
        <f>F345&amp;E345&amp;G345&amp;J345</f>
        <v/>
      </c>
    </row>
    <row r="346">
      <c r="B346" s="34" t="n">
        <v>44178</v>
      </c>
      <c r="C346" s="19">
        <f>TEXT(B346,"aaa")</f>
        <v/>
      </c>
      <c r="E346" s="19">
        <f>INDEX(매칭테이블!C:C,MATCH(RD!G346,매칭테이블!D:D,0))</f>
        <v/>
      </c>
      <c r="F346" s="16" t="inlineStr">
        <is>
          <t>카페24</t>
        </is>
      </c>
      <c r="G346" s="16" t="inlineStr">
        <is>
          <t>HAIR RÉ:COVERY 15 Revital Shampoo [라베나 리커버리 15 리바이탈 샴푸]제품선택=헤어 리커버리 15 리바이탈 샴푸 - 500ml</t>
        </is>
      </c>
      <c r="H346" s="16" t="n">
        <v>20</v>
      </c>
      <c r="I346" s="19">
        <f>VLOOKUP(G346,매칭테이블!D:E,2,0)</f>
        <v/>
      </c>
      <c r="J346" s="16" t="n">
        <v>201210</v>
      </c>
      <c r="L346" s="19">
        <f>VLOOKUP($P346,매칭테이블!$G:$J,2,0)*H346</f>
        <v/>
      </c>
      <c r="M346" s="19">
        <f>L346-L346*VLOOKUP($P346,매칭테이블!$G:$J,3,0)</f>
        <v/>
      </c>
      <c r="N346" s="19">
        <f>VLOOKUP($P346,매칭테이블!$G:$J,4,0)*H346</f>
        <v/>
      </c>
      <c r="O346" s="37">
        <f>L346/1.1</f>
        <v/>
      </c>
      <c r="P346" s="19">
        <f>F346&amp;E346&amp;G346&amp;J346</f>
        <v/>
      </c>
    </row>
    <row r="347">
      <c r="B347" s="34" t="n">
        <v>44178</v>
      </c>
      <c r="C347" s="19">
        <f>TEXT(B347,"aaa")</f>
        <v/>
      </c>
      <c r="E347" s="19">
        <f>INDEX(매칭테이블!C:C,MATCH(RD!G347,매칭테이블!D:D,0))</f>
        <v/>
      </c>
      <c r="F347" s="16" t="inlineStr">
        <is>
          <t>카페24</t>
        </is>
      </c>
      <c r="G347" s="16" t="inlineStr">
        <is>
          <t>HAIR RÉ:COVERY 15 Revital Shampoo [라베나 리커버리 15 리바이탈 샴푸]제품선택=리바이탈 샴푸 2개 세트 5%추가할인</t>
        </is>
      </c>
      <c r="H347" s="16" t="n">
        <v>3</v>
      </c>
      <c r="I347" s="19">
        <f>VLOOKUP(G347,매칭테이블!D:E,2,0)</f>
        <v/>
      </c>
      <c r="J347" s="16" t="n">
        <v>201210</v>
      </c>
      <c r="L347" s="19">
        <f>VLOOKUP($P347,매칭테이블!$G:$J,2,0)*H347</f>
        <v/>
      </c>
      <c r="M347" s="19">
        <f>L347-L347*VLOOKUP($P347,매칭테이블!$G:$J,3,0)</f>
        <v/>
      </c>
      <c r="N347" s="19">
        <f>VLOOKUP($P347,매칭테이블!$G:$J,4,0)*H347</f>
        <v/>
      </c>
      <c r="O347" s="37">
        <f>L347/1.1</f>
        <v/>
      </c>
      <c r="P347" s="19">
        <f>F347&amp;E347&amp;G347&amp;J347</f>
        <v/>
      </c>
    </row>
    <row r="348">
      <c r="B348" s="34" t="n">
        <v>44178</v>
      </c>
      <c r="C348" s="19">
        <f>TEXT(B348,"aaa")</f>
        <v/>
      </c>
      <c r="E348" s="19">
        <f>INDEX(매칭테이블!C:C,MATCH(RD!G348,매칭테이블!D:D,0))</f>
        <v/>
      </c>
      <c r="F348" s="16" t="inlineStr">
        <is>
          <t>카페24</t>
        </is>
      </c>
      <c r="G348" s="16" t="inlineStr">
        <is>
          <t>HAIR RÉ:COVERY 15 Revital Shampoo [라베나 리커버리 15 리바이탈 샴푸]제품선택=리바이탈 샴푸 3개 세트 10% 추가할인</t>
        </is>
      </c>
      <c r="H348" s="16" t="n">
        <v>2</v>
      </c>
      <c r="I348" s="19">
        <f>VLOOKUP(G348,매칭테이블!D:E,2,0)</f>
        <v/>
      </c>
      <c r="J348" s="16" t="n">
        <v>201210</v>
      </c>
      <c r="L348" s="19">
        <f>VLOOKUP($P348,매칭테이블!$G:$J,2,0)*H348</f>
        <v/>
      </c>
      <c r="M348" s="19">
        <f>L348-L348*VLOOKUP($P348,매칭테이블!$G:$J,3,0)</f>
        <v/>
      </c>
      <c r="N348" s="19">
        <f>VLOOKUP($P348,매칭테이블!$G:$J,4,0)*H348</f>
        <v/>
      </c>
      <c r="O348" s="37">
        <f>L348/1.1</f>
        <v/>
      </c>
      <c r="P348" s="19">
        <f>F348&amp;E348&amp;G348&amp;J348</f>
        <v/>
      </c>
    </row>
    <row r="349">
      <c r="B349" s="34" t="n">
        <v>44179</v>
      </c>
      <c r="C349" s="19">
        <f>TEXT(B349,"aaa")</f>
        <v/>
      </c>
      <c r="E349" s="19">
        <f>INDEX(매칭테이블!C:C,MATCH(RD!G349,매칭테이블!D:D,0))</f>
        <v/>
      </c>
      <c r="F349" s="16" t="inlineStr">
        <is>
          <t>라베나 CS</t>
        </is>
      </c>
      <c r="G349" s="16" t="inlineStr">
        <is>
          <t>헤어 리커버리 15 뉴트리셔스 밤</t>
        </is>
      </c>
      <c r="H349" s="16" t="n">
        <v>5</v>
      </c>
      <c r="I349" s="19">
        <f>VLOOKUP(G349,매칭테이블!D:E,2,0)</f>
        <v/>
      </c>
      <c r="J349" s="16" t="n">
        <v>201210</v>
      </c>
      <c r="L349" s="19">
        <f>VLOOKUP($P349,매칭테이블!$G:$J,2,0)*H349</f>
        <v/>
      </c>
      <c r="M349" s="19">
        <f>L349-L349*VLOOKUP($P349,매칭테이블!$G:$J,3,0)</f>
        <v/>
      </c>
      <c r="N349" s="19">
        <f>VLOOKUP($P349,매칭테이블!$G:$J,4,0)*H349</f>
        <v/>
      </c>
      <c r="O349" s="37">
        <f>L349/1.1</f>
        <v/>
      </c>
      <c r="P349" s="19">
        <f>F349&amp;E349&amp;G349&amp;J349</f>
        <v/>
      </c>
    </row>
    <row r="350">
      <c r="B350" s="34" t="n">
        <v>44179</v>
      </c>
      <c r="C350" s="19">
        <f>TEXT(B350,"aaa")</f>
        <v/>
      </c>
      <c r="E350" s="19">
        <f>INDEX(매칭테이블!C:C,MATCH(RD!G350,매칭테이블!D:D,0))</f>
        <v/>
      </c>
      <c r="F350" s="16" t="inlineStr">
        <is>
          <t>카페24</t>
        </is>
      </c>
      <c r="G350" s="16" t="inlineStr">
        <is>
          <t>HAIR RÉ:COVERY 15 Hairpack Treatment [라베나 리커버리 15 헤어팩 트리트먼트]제품선택=헤어 리커버리 15 헤어팩 트리트먼트</t>
        </is>
      </c>
      <c r="H350" s="16" t="n">
        <v>2</v>
      </c>
      <c r="I350" s="19">
        <f>VLOOKUP(G350,매칭테이블!D:E,2,0)</f>
        <v/>
      </c>
      <c r="J350" s="16" t="n">
        <v>201210</v>
      </c>
      <c r="L350" s="19">
        <f>VLOOKUP($P350,매칭테이블!$G:$J,2,0)*H350</f>
        <v/>
      </c>
      <c r="M350" s="19">
        <f>L350-L350*VLOOKUP($P350,매칭테이블!$G:$J,3,0)</f>
        <v/>
      </c>
      <c r="N350" s="19">
        <f>VLOOKUP($P350,매칭테이블!$G:$J,4,0)*H350</f>
        <v/>
      </c>
      <c r="O350" s="37">
        <f>L350/1.1</f>
        <v/>
      </c>
      <c r="P350" s="19">
        <f>F350&amp;E350&amp;G350&amp;J350</f>
        <v/>
      </c>
    </row>
    <row r="351">
      <c r="B351" s="34" t="n">
        <v>44179</v>
      </c>
      <c r="C351" s="19">
        <f>TEXT(B351,"aaa")</f>
        <v/>
      </c>
      <c r="E351" s="19">
        <f>INDEX(매칭테이블!C:C,MATCH(RD!G351,매칭테이블!D:D,0))</f>
        <v/>
      </c>
      <c r="F351" s="16" t="inlineStr">
        <is>
          <t>카페24</t>
        </is>
      </c>
      <c r="G351" s="16" t="inlineStr">
        <is>
          <t>HAIR RÉ:COVERY 15 Hairpack Treatment [라베나 리커버리 15 헤어팩 트리트먼트]제품선택=헤어팩 트리트먼트 2개 세트 5% 추가할인</t>
        </is>
      </c>
      <c r="H351" s="16" t="n">
        <v>1</v>
      </c>
      <c r="I351" s="19">
        <f>VLOOKUP(G351,매칭테이블!D:E,2,0)</f>
        <v/>
      </c>
      <c r="J351" s="16" t="n">
        <v>201210</v>
      </c>
      <c r="L351" s="19">
        <f>VLOOKUP($P351,매칭테이블!$G:$J,2,0)*H351</f>
        <v/>
      </c>
      <c r="M351" s="19">
        <f>L351-L351*VLOOKUP($P351,매칭테이블!$G:$J,3,0)</f>
        <v/>
      </c>
      <c r="N351" s="19">
        <f>VLOOKUP($P351,매칭테이블!$G:$J,4,0)*H351</f>
        <v/>
      </c>
      <c r="O351" s="37">
        <f>L351/1.1</f>
        <v/>
      </c>
      <c r="P351" s="19">
        <f>F351&amp;E351&amp;G351&amp;J351</f>
        <v/>
      </c>
    </row>
    <row r="352">
      <c r="B352" s="34" t="n">
        <v>44179</v>
      </c>
      <c r="C352" s="19">
        <f>TEXT(B352,"aaa")</f>
        <v/>
      </c>
      <c r="E352" s="19">
        <f>INDEX(매칭테이블!C:C,MATCH(RD!G352,매칭테이블!D:D,0))</f>
        <v/>
      </c>
      <c r="F352" s="16" t="inlineStr">
        <is>
          <t>카페24</t>
        </is>
      </c>
      <c r="G352" s="16" t="inlineStr">
        <is>
          <t>HAIR RÉ:COVERY 15 Hairpack Treatment [라베나 리커버리 15 헤어팩 트리트먼트]제품선택=헤어팩 트리트먼트 1개 + 뉴트리셔스밤 1개 세트 5% 추가할인</t>
        </is>
      </c>
      <c r="H352" s="16" t="n">
        <v>1</v>
      </c>
      <c r="I352" s="19">
        <f>VLOOKUP(G352,매칭테이블!D:E,2,0)</f>
        <v/>
      </c>
      <c r="J352" s="16" t="n">
        <v>201210</v>
      </c>
      <c r="L352" s="19">
        <f>VLOOKUP($P352,매칭테이블!$G:$J,2,0)*H352</f>
        <v/>
      </c>
      <c r="M352" s="19">
        <f>L352-L352*VLOOKUP($P352,매칭테이블!$G:$J,3,0)</f>
        <v/>
      </c>
      <c r="N352" s="19">
        <f>VLOOKUP($P352,매칭테이블!$G:$J,4,0)*H352</f>
        <v/>
      </c>
      <c r="O352" s="37">
        <f>L352/1.1</f>
        <v/>
      </c>
      <c r="P352" s="19">
        <f>F352&amp;E352&amp;G352&amp;J352</f>
        <v/>
      </c>
    </row>
    <row r="353">
      <c r="B353" s="34" t="n">
        <v>44179</v>
      </c>
      <c r="C353" s="19">
        <f>TEXT(B353,"aaa")</f>
        <v/>
      </c>
      <c r="E353" s="19">
        <f>INDEX(매칭테이블!C:C,MATCH(RD!G353,매칭테이블!D:D,0))</f>
        <v/>
      </c>
      <c r="F353" s="16" t="inlineStr">
        <is>
          <t>카페24</t>
        </is>
      </c>
      <c r="G353" s="16" t="inlineStr">
        <is>
          <t>HAIR RÉ:COVERY 15 Nutritious Balm [라베나 리커버리 15 뉴트리셔스 밤]제품선택=헤어 리커버리 15 뉴트리셔스 밤</t>
        </is>
      </c>
      <c r="H353" s="16" t="n">
        <v>2</v>
      </c>
      <c r="I353" s="19">
        <f>VLOOKUP(G353,매칭테이블!D:E,2,0)</f>
        <v/>
      </c>
      <c r="J353" s="16" t="n">
        <v>201210</v>
      </c>
      <c r="L353" s="19">
        <f>VLOOKUP($P353,매칭테이블!$G:$J,2,0)*H353</f>
        <v/>
      </c>
      <c r="M353" s="19">
        <f>L353-L353*VLOOKUP($P353,매칭테이블!$G:$J,3,0)</f>
        <v/>
      </c>
      <c r="N353" s="19">
        <f>VLOOKUP($P353,매칭테이블!$G:$J,4,0)*H353</f>
        <v/>
      </c>
      <c r="O353" s="37">
        <f>L353/1.1</f>
        <v/>
      </c>
      <c r="P353" s="19">
        <f>F353&amp;E353&amp;G353&amp;J353</f>
        <v/>
      </c>
    </row>
    <row r="354">
      <c r="B354" s="34" t="n">
        <v>44179</v>
      </c>
      <c r="C354" s="19">
        <f>TEXT(B354,"aaa")</f>
        <v/>
      </c>
      <c r="E354" s="19">
        <f>INDEX(매칭테이블!C:C,MATCH(RD!G354,매칭테이블!D:D,0))</f>
        <v/>
      </c>
      <c r="F354" s="16" t="inlineStr">
        <is>
          <t>카페24</t>
        </is>
      </c>
      <c r="G354" s="16" t="inlineStr">
        <is>
          <t>HAIR RÉ:COVERY 15 Hairpack Treatment [헤어 리커버리 15 헤어팩 트리트먼트]제품선택=헤어 리커버리 15 헤어팩 트리트먼트</t>
        </is>
      </c>
      <c r="H354" s="16" t="n">
        <v>1</v>
      </c>
      <c r="I354" s="19">
        <f>VLOOKUP(G354,매칭테이블!D:E,2,0)</f>
        <v/>
      </c>
      <c r="J354" s="16" t="n">
        <v>201210</v>
      </c>
      <c r="L354" s="19">
        <f>VLOOKUP($P354,매칭테이블!$G:$J,2,0)*H354</f>
        <v/>
      </c>
      <c r="M354" s="19">
        <f>L354-L354*VLOOKUP($P354,매칭테이블!$G:$J,3,0)</f>
        <v/>
      </c>
      <c r="N354" s="19">
        <f>VLOOKUP($P354,매칭테이블!$G:$J,4,0)*H354</f>
        <v/>
      </c>
      <c r="O354" s="37">
        <f>L354/1.1</f>
        <v/>
      </c>
      <c r="P354" s="19">
        <f>F354&amp;E354&amp;G354&amp;J354</f>
        <v/>
      </c>
    </row>
    <row r="355">
      <c r="B355" s="34" t="n">
        <v>44179</v>
      </c>
      <c r="C355" s="19">
        <f>TEXT(B355,"aaa")</f>
        <v/>
      </c>
      <c r="E355" s="19">
        <f>INDEX(매칭테이블!C:C,MATCH(RD!G355,매칭테이블!D:D,0))</f>
        <v/>
      </c>
      <c r="F355" s="16" t="inlineStr">
        <is>
          <t>카페24</t>
        </is>
      </c>
      <c r="G355" s="16" t="inlineStr">
        <is>
          <t>HAIR RÉ:COVERY 15 Hairpack Treatment [헤어 리커버리 15 헤어팩 트리트먼트]제품선택=헤어팩 트리트먼트 2개 세트 5% 추가할인</t>
        </is>
      </c>
      <c r="H355" s="16" t="n">
        <v>3</v>
      </c>
      <c r="I355" s="19">
        <f>VLOOKUP(G355,매칭테이블!D:E,2,0)</f>
        <v/>
      </c>
      <c r="J355" s="16" t="n">
        <v>201210</v>
      </c>
      <c r="L355" s="19">
        <f>VLOOKUP($P355,매칭테이블!$G:$J,2,0)*H355</f>
        <v/>
      </c>
      <c r="M355" s="19">
        <f>L355-L355*VLOOKUP($P355,매칭테이블!$G:$J,3,0)</f>
        <v/>
      </c>
      <c r="N355" s="19">
        <f>VLOOKUP($P355,매칭테이블!$G:$J,4,0)*H355</f>
        <v/>
      </c>
      <c r="O355" s="37">
        <f>L355/1.1</f>
        <v/>
      </c>
      <c r="P355" s="19">
        <f>F355&amp;E355&amp;G355&amp;J355</f>
        <v/>
      </c>
    </row>
    <row r="356">
      <c r="B356" s="34" t="n">
        <v>44179</v>
      </c>
      <c r="C356" s="19">
        <f>TEXT(B356,"aaa")</f>
        <v/>
      </c>
      <c r="E356" s="19">
        <f>INDEX(매칭테이블!C:C,MATCH(RD!G356,매칭테이블!D:D,0))</f>
        <v/>
      </c>
      <c r="F356" s="16" t="inlineStr">
        <is>
          <t>카페24</t>
        </is>
      </c>
      <c r="G356" s="16" t="inlineStr">
        <is>
          <t>HAIR RÉ:COVERY 15 Hairpack Treatment [헤어 리커버리 15 헤어팩 트리트먼트]제품선택=헤어팩 트리트먼트 1개 + 뉴트리셔스밤 1개 세트 5% 추가할인</t>
        </is>
      </c>
      <c r="H356" s="16" t="n">
        <v>1</v>
      </c>
      <c r="I356" s="19">
        <f>VLOOKUP(G356,매칭테이블!D:E,2,0)</f>
        <v/>
      </c>
      <c r="J356" s="16" t="n">
        <v>201210</v>
      </c>
      <c r="L356" s="19">
        <f>VLOOKUP($P356,매칭테이블!$G:$J,2,0)*H356</f>
        <v/>
      </c>
      <c r="M356" s="19">
        <f>L356-L356*VLOOKUP($P356,매칭테이블!$G:$J,3,0)</f>
        <v/>
      </c>
      <c r="N356" s="19">
        <f>VLOOKUP($P356,매칭테이블!$G:$J,4,0)*H356</f>
        <v/>
      </c>
      <c r="O356" s="37">
        <f>L356/1.1</f>
        <v/>
      </c>
      <c r="P356" s="19">
        <f>F356&amp;E356&amp;G356&amp;J356</f>
        <v/>
      </c>
    </row>
    <row r="357">
      <c r="B357" s="34" t="n">
        <v>44179</v>
      </c>
      <c r="C357" s="19">
        <f>TEXT(B357,"aaa")</f>
        <v/>
      </c>
      <c r="E357" s="19">
        <f>INDEX(매칭테이블!C:C,MATCH(RD!G357,매칭테이블!D:D,0))</f>
        <v/>
      </c>
      <c r="F357" s="16" t="inlineStr">
        <is>
          <t>카페24</t>
        </is>
      </c>
      <c r="G357" s="16" t="inlineStr">
        <is>
          <t>HAIR RÉ:COVERY 15 Nutritious Balm [헤어 리커버리 15 뉴트리셔스 밤]제품선택=헤어 리커버리 15 뉴트리셔스 밤</t>
        </is>
      </c>
      <c r="H357" s="16" t="n">
        <v>3</v>
      </c>
      <c r="I357" s="19">
        <f>VLOOKUP(G357,매칭테이블!D:E,2,0)</f>
        <v/>
      </c>
      <c r="J357" s="16" t="n">
        <v>201210</v>
      </c>
      <c r="L357" s="19">
        <f>VLOOKUP($P357,매칭테이블!$G:$J,2,0)*H357</f>
        <v/>
      </c>
      <c r="M357" s="19">
        <f>L357-L357*VLOOKUP($P357,매칭테이블!$G:$J,3,0)</f>
        <v/>
      </c>
      <c r="N357" s="19">
        <f>VLOOKUP($P357,매칭테이블!$G:$J,4,0)*H357</f>
        <v/>
      </c>
      <c r="O357" s="37">
        <f>L357/1.1</f>
        <v/>
      </c>
      <c r="P357" s="19">
        <f>F357&amp;E357&amp;G357&amp;J357</f>
        <v/>
      </c>
    </row>
    <row r="358">
      <c r="B358" s="34" t="n">
        <v>44179</v>
      </c>
      <c r="C358" s="19">
        <f>TEXT(B358,"aaa")</f>
        <v/>
      </c>
      <c r="E358" s="19">
        <f>INDEX(매칭테이블!C:C,MATCH(RD!G358,매칭테이블!D:D,0))</f>
        <v/>
      </c>
      <c r="F358" s="16" t="inlineStr">
        <is>
          <t>카페24</t>
        </is>
      </c>
      <c r="G358" s="16" t="inlineStr">
        <is>
          <t>HAIR RÉ:COVERY 15 Nutritious Balm [헤어 리커버리 15 뉴트리셔스 밤]제품선택=뉴트리셔스 밤 3개 세트 10% 추가할인</t>
        </is>
      </c>
      <c r="H358" s="16" t="n">
        <v>1</v>
      </c>
      <c r="I358" s="19">
        <f>VLOOKUP(G358,매칭테이블!D:E,2,0)</f>
        <v/>
      </c>
      <c r="J358" s="16" t="n">
        <v>201210</v>
      </c>
      <c r="L358" s="19">
        <f>VLOOKUP($P358,매칭테이블!$G:$J,2,0)*H358</f>
        <v/>
      </c>
      <c r="M358" s="19">
        <f>L358-L358*VLOOKUP($P358,매칭테이블!$G:$J,3,0)</f>
        <v/>
      </c>
      <c r="N358" s="19">
        <f>VLOOKUP($P358,매칭테이블!$G:$J,4,0)*H358</f>
        <v/>
      </c>
      <c r="O358" s="37">
        <f>L358/1.1</f>
        <v/>
      </c>
      <c r="P358" s="19">
        <f>F358&amp;E358&amp;G358&amp;J358</f>
        <v/>
      </c>
    </row>
    <row r="359">
      <c r="B359" s="34" t="n">
        <v>44179</v>
      </c>
      <c r="C359" s="19">
        <f>TEXT(B359,"aaa")</f>
        <v/>
      </c>
      <c r="E359" s="19">
        <f>INDEX(매칭테이블!C:C,MATCH(RD!G359,매칭테이블!D:D,0))</f>
        <v/>
      </c>
      <c r="F359" s="16" t="inlineStr">
        <is>
          <t>카페24</t>
        </is>
      </c>
      <c r="G359" s="16" t="inlineStr">
        <is>
          <t>HAIR RÉ:COVERY 15 Nutritious Balm [헤어 리커버리 15 뉴트리셔스 밤]제품선택=뉴트리셔스밤 1개 + 헤어팩 트리트먼트 1개 세트 5%추가할인</t>
        </is>
      </c>
      <c r="H359" s="16" t="n">
        <v>2</v>
      </c>
      <c r="I359" s="19">
        <f>VLOOKUP(G359,매칭테이블!D:E,2,0)</f>
        <v/>
      </c>
      <c r="J359" s="16" t="n">
        <v>201210</v>
      </c>
      <c r="L359" s="19">
        <f>VLOOKUP($P359,매칭테이블!$G:$J,2,0)*H359</f>
        <v/>
      </c>
      <c r="M359" s="19">
        <f>L359-L359*VLOOKUP($P359,매칭테이블!$G:$J,3,0)</f>
        <v/>
      </c>
      <c r="N359" s="19">
        <f>VLOOKUP($P359,매칭테이블!$G:$J,4,0)*H359</f>
        <v/>
      </c>
      <c r="O359" s="37">
        <f>L359/1.1</f>
        <v/>
      </c>
      <c r="P359" s="19">
        <f>F359&amp;E359&amp;G359&amp;J359</f>
        <v/>
      </c>
    </row>
    <row r="360">
      <c r="B360" s="34" t="n">
        <v>44179</v>
      </c>
      <c r="C360" s="19">
        <f>TEXT(B360,"aaa")</f>
        <v/>
      </c>
      <c r="E360" s="19">
        <f>INDEX(매칭테이블!C:C,MATCH(RD!G360,매칭테이블!D:D,0))</f>
        <v/>
      </c>
      <c r="F360" s="16" t="inlineStr">
        <is>
          <t>카페24</t>
        </is>
      </c>
      <c r="G360" s="16" t="inlineStr">
        <is>
          <t>HAIR RÉ:COVERY 15 Revital Shampoo [라베나 리커버리 15 리바이탈 샴푸]제품선택=헤어 리커버리 15 리바이탈 샴푸 - 500ml</t>
        </is>
      </c>
      <c r="H360" s="16" t="n">
        <v>23</v>
      </c>
      <c r="I360" s="19">
        <f>VLOOKUP(G360,매칭테이블!D:E,2,0)</f>
        <v/>
      </c>
      <c r="J360" s="16" t="n">
        <v>201210</v>
      </c>
      <c r="L360" s="19">
        <f>VLOOKUP($P360,매칭테이블!$G:$J,2,0)*H360</f>
        <v/>
      </c>
      <c r="M360" s="19">
        <f>L360-L360*VLOOKUP($P360,매칭테이블!$G:$J,3,0)</f>
        <v/>
      </c>
      <c r="N360" s="19">
        <f>VLOOKUP($P360,매칭테이블!$G:$J,4,0)*H360</f>
        <v/>
      </c>
      <c r="O360" s="37">
        <f>L360/1.1</f>
        <v/>
      </c>
      <c r="P360" s="19">
        <f>F360&amp;E360&amp;G360&amp;J360</f>
        <v/>
      </c>
    </row>
    <row r="361">
      <c r="B361" s="34" t="n">
        <v>44179</v>
      </c>
      <c r="C361" s="19">
        <f>TEXT(B361,"aaa")</f>
        <v/>
      </c>
      <c r="E361" s="19">
        <f>INDEX(매칭테이블!C:C,MATCH(RD!G361,매칭테이블!D:D,0))</f>
        <v/>
      </c>
      <c r="F361" s="16" t="inlineStr">
        <is>
          <t>카페24</t>
        </is>
      </c>
      <c r="G361" s="16" t="inlineStr">
        <is>
          <t>HAIR RÉ:COVERY 15 Revital Shampoo [라베나 리커버리 15 리바이탈 샴푸]제품선택=리바이탈 샴푸 2개 세트 5%추가할인</t>
        </is>
      </c>
      <c r="H361" s="16" t="n">
        <v>6</v>
      </c>
      <c r="I361" s="19">
        <f>VLOOKUP(G361,매칭테이블!D:E,2,0)</f>
        <v/>
      </c>
      <c r="J361" s="16" t="n">
        <v>201210</v>
      </c>
      <c r="L361" s="19">
        <f>VLOOKUP($P361,매칭테이블!$G:$J,2,0)*H361</f>
        <v/>
      </c>
      <c r="M361" s="19">
        <f>L361-L361*VLOOKUP($P361,매칭테이블!$G:$J,3,0)</f>
        <v/>
      </c>
      <c r="N361" s="19">
        <f>VLOOKUP($P361,매칭테이블!$G:$J,4,0)*H361</f>
        <v/>
      </c>
      <c r="O361" s="37">
        <f>L361/1.1</f>
        <v/>
      </c>
      <c r="P361" s="19">
        <f>F361&amp;E361&amp;G361&amp;J361</f>
        <v/>
      </c>
    </row>
    <row r="362">
      <c r="B362" s="34" t="n">
        <v>44179</v>
      </c>
      <c r="C362" s="19">
        <f>TEXT(B362,"aaa")</f>
        <v/>
      </c>
      <c r="E362" s="19">
        <f>INDEX(매칭테이블!C:C,MATCH(RD!G362,매칭테이블!D:D,0))</f>
        <v/>
      </c>
      <c r="F362" s="16" t="inlineStr">
        <is>
          <t>카페24</t>
        </is>
      </c>
      <c r="G362" s="16" t="inlineStr">
        <is>
          <t>HAIR RÉ:COVERY 15 Revital Shampoo [라베나 리커버리 15 리바이탈 샴푸]제품선택=리바이탈 샴푸 3개 세트 10% 추가할인</t>
        </is>
      </c>
      <c r="H362" s="16" t="n">
        <v>4</v>
      </c>
      <c r="I362" s="19">
        <f>VLOOKUP(G362,매칭테이블!D:E,2,0)</f>
        <v/>
      </c>
      <c r="J362" s="16" t="n">
        <v>201210</v>
      </c>
      <c r="L362" s="19">
        <f>VLOOKUP($P362,매칭테이블!$G:$J,2,0)*H362</f>
        <v/>
      </c>
      <c r="M362" s="19">
        <f>L362-L362*VLOOKUP($P362,매칭테이블!$G:$J,3,0)</f>
        <v/>
      </c>
      <c r="N362" s="19">
        <f>VLOOKUP($P362,매칭테이블!$G:$J,4,0)*H362</f>
        <v/>
      </c>
      <c r="O362" s="37">
        <f>L362/1.1</f>
        <v/>
      </c>
      <c r="P362" s="19">
        <f>F362&amp;E362&amp;G362&amp;J362</f>
        <v/>
      </c>
    </row>
    <row r="363">
      <c r="B363" s="34" t="n">
        <v>44180</v>
      </c>
      <c r="C363" s="19">
        <f>TEXT(B363,"aaa")</f>
        <v/>
      </c>
      <c r="E363" s="19">
        <f>INDEX(매칭테이블!C:C,MATCH(RD!G363,매칭테이블!D:D,0))</f>
        <v/>
      </c>
      <c r="F363" s="16" t="inlineStr">
        <is>
          <t>카페24</t>
        </is>
      </c>
      <c r="G363" s="16" t="inlineStr">
        <is>
          <t>HAIR RÉ:COVERY 15 Hairpack Treatment [라베나 리커버리 15 헤어팩 트리트먼트]제품선택=헤어 리커버리 15 헤어팩 트리트먼트</t>
        </is>
      </c>
      <c r="H363" s="16" t="n">
        <v>5</v>
      </c>
      <c r="I363" s="19">
        <f>VLOOKUP(G363,매칭테이블!D:E,2,0)</f>
        <v/>
      </c>
      <c r="J363" s="16" t="n">
        <v>201210</v>
      </c>
      <c r="L363" s="19">
        <f>VLOOKUP($P363,매칭테이블!$G:$J,2,0)*H363</f>
        <v/>
      </c>
      <c r="M363" s="19">
        <f>L363-L363*VLOOKUP($P363,매칭테이블!$G:$J,3,0)</f>
        <v/>
      </c>
      <c r="N363" s="19">
        <f>VLOOKUP($P363,매칭테이블!$G:$J,4,0)*H363</f>
        <v/>
      </c>
      <c r="O363" s="37">
        <f>L363/1.1</f>
        <v/>
      </c>
      <c r="P363" s="19">
        <f>F363&amp;E363&amp;G363&amp;J363</f>
        <v/>
      </c>
    </row>
    <row r="364">
      <c r="B364" s="34" t="n">
        <v>44180</v>
      </c>
      <c r="C364" s="19">
        <f>TEXT(B364,"aaa")</f>
        <v/>
      </c>
      <c r="E364" s="19">
        <f>INDEX(매칭테이블!C:C,MATCH(RD!G364,매칭테이블!D:D,0))</f>
        <v/>
      </c>
      <c r="F364" s="16" t="inlineStr">
        <is>
          <t>카페24</t>
        </is>
      </c>
      <c r="G364" s="16" t="inlineStr">
        <is>
          <t>HAIR RÉ:COVERY 15 Hairpack Treatment [라베나 리커버리 15 헤어팩 트리트먼트]제품선택=헤어팩 트리트먼트 2개 세트 5% 추가할인</t>
        </is>
      </c>
      <c r="H364" s="16" t="n">
        <v>3</v>
      </c>
      <c r="I364" s="19">
        <f>VLOOKUP(G364,매칭테이블!D:E,2,0)</f>
        <v/>
      </c>
      <c r="J364" s="16" t="n">
        <v>201210</v>
      </c>
      <c r="L364" s="19">
        <f>VLOOKUP($P364,매칭테이블!$G:$J,2,0)*H364</f>
        <v/>
      </c>
      <c r="M364" s="19">
        <f>L364-L364*VLOOKUP($P364,매칭테이블!$G:$J,3,0)</f>
        <v/>
      </c>
      <c r="N364" s="19">
        <f>VLOOKUP($P364,매칭테이블!$G:$J,4,0)*H364</f>
        <v/>
      </c>
      <c r="O364" s="37">
        <f>L364/1.1</f>
        <v/>
      </c>
      <c r="P364" s="19">
        <f>F364&amp;E364&amp;G364&amp;J364</f>
        <v/>
      </c>
    </row>
    <row r="365">
      <c r="B365" s="34" t="n">
        <v>44180</v>
      </c>
      <c r="C365" s="19">
        <f>TEXT(B365,"aaa")</f>
        <v/>
      </c>
      <c r="E365" s="19">
        <f>INDEX(매칭테이블!C:C,MATCH(RD!G365,매칭테이블!D:D,0))</f>
        <v/>
      </c>
      <c r="F365" s="16" t="inlineStr">
        <is>
          <t>카페24</t>
        </is>
      </c>
      <c r="G365" s="16" t="inlineStr">
        <is>
          <t>HAIR RÉ:COVERY 15 Hairpack Treatment [라베나 리커버리 15 헤어팩 트리트먼트]제품선택=헤어팩 트리트먼트 1개 + 뉴트리셔스밤 1개 세트 5% 추가할인</t>
        </is>
      </c>
      <c r="H365" s="16" t="n">
        <v>2</v>
      </c>
      <c r="I365" s="19">
        <f>VLOOKUP(G365,매칭테이블!D:E,2,0)</f>
        <v/>
      </c>
      <c r="J365" s="16" t="n">
        <v>201210</v>
      </c>
      <c r="L365" s="19">
        <f>VLOOKUP($P365,매칭테이블!$G:$J,2,0)*H365</f>
        <v/>
      </c>
      <c r="M365" s="19">
        <f>L365-L365*VLOOKUP($P365,매칭테이블!$G:$J,3,0)</f>
        <v/>
      </c>
      <c r="N365" s="19">
        <f>VLOOKUP($P365,매칭테이블!$G:$J,4,0)*H365</f>
        <v/>
      </c>
      <c r="O365" s="37">
        <f>L365/1.1</f>
        <v/>
      </c>
      <c r="P365" s="19">
        <f>F365&amp;E365&amp;G365&amp;J365</f>
        <v/>
      </c>
    </row>
    <row r="366">
      <c r="B366" s="34" t="n">
        <v>44180</v>
      </c>
      <c r="C366" s="19">
        <f>TEXT(B366,"aaa")</f>
        <v/>
      </c>
      <c r="E366" s="19">
        <f>INDEX(매칭테이블!C:C,MATCH(RD!G366,매칭테이블!D:D,0))</f>
        <v/>
      </c>
      <c r="F366" s="16" t="inlineStr">
        <is>
          <t>카페24</t>
        </is>
      </c>
      <c r="G366" s="16" t="inlineStr">
        <is>
          <t>HAIR RÉ:COVERY 15 Nutritious Balm [라베나 리커버리 15 뉴트리셔스 밤]제품선택=헤어 리커버리 15 뉴트리셔스 밤</t>
        </is>
      </c>
      <c r="H366" s="16" t="n">
        <v>2</v>
      </c>
      <c r="I366" s="19">
        <f>VLOOKUP(G366,매칭테이블!D:E,2,0)</f>
        <v/>
      </c>
      <c r="J366" s="16" t="n">
        <v>201210</v>
      </c>
      <c r="L366" s="19">
        <f>VLOOKUP($P366,매칭테이블!$G:$J,2,0)*H366</f>
        <v/>
      </c>
      <c r="M366" s="19">
        <f>L366-L366*VLOOKUP($P366,매칭테이블!$G:$J,3,0)</f>
        <v/>
      </c>
      <c r="N366" s="19">
        <f>VLOOKUP($P366,매칭테이블!$G:$J,4,0)*H366</f>
        <v/>
      </c>
      <c r="O366" s="37">
        <f>L366/1.1</f>
        <v/>
      </c>
      <c r="P366" s="19">
        <f>F366&amp;E366&amp;G366&amp;J366</f>
        <v/>
      </c>
    </row>
    <row r="367">
      <c r="B367" s="34" t="n">
        <v>44180</v>
      </c>
      <c r="C367" s="19">
        <f>TEXT(B367,"aaa")</f>
        <v/>
      </c>
      <c r="E367" s="19">
        <f>INDEX(매칭테이블!C:C,MATCH(RD!G367,매칭테이블!D:D,0))</f>
        <v/>
      </c>
      <c r="F367" s="16" t="inlineStr">
        <is>
          <t>카페24</t>
        </is>
      </c>
      <c r="G367" s="16" t="inlineStr">
        <is>
          <t>HAIR RÉ:COVERY 15 Nutritious Balm [라베나 리커버리 15 뉴트리셔스 밤]제품선택=뉴트리셔스 밤 3개 세트 10% 추가할인</t>
        </is>
      </c>
      <c r="H367" s="16" t="n">
        <v>1</v>
      </c>
      <c r="I367" s="19">
        <f>VLOOKUP(G367,매칭테이블!D:E,2,0)</f>
        <v/>
      </c>
      <c r="J367" s="16" t="n">
        <v>201210</v>
      </c>
      <c r="L367" s="19">
        <f>VLOOKUP($P367,매칭테이블!$G:$J,2,0)*H367</f>
        <v/>
      </c>
      <c r="M367" s="19">
        <f>L367-L367*VLOOKUP($P367,매칭테이블!$G:$J,3,0)</f>
        <v/>
      </c>
      <c r="N367" s="19">
        <f>VLOOKUP($P367,매칭테이블!$G:$J,4,0)*H367</f>
        <v/>
      </c>
      <c r="O367" s="37">
        <f>L367/1.1</f>
        <v/>
      </c>
      <c r="P367" s="19">
        <f>F367&amp;E367&amp;G367&amp;J367</f>
        <v/>
      </c>
    </row>
    <row r="368">
      <c r="B368" s="34" t="n">
        <v>44180</v>
      </c>
      <c r="C368" s="19">
        <f>TEXT(B368,"aaa")</f>
        <v/>
      </c>
      <c r="E368" s="19">
        <f>INDEX(매칭테이블!C:C,MATCH(RD!G368,매칭테이블!D:D,0))</f>
        <v/>
      </c>
      <c r="F368" s="16" t="inlineStr">
        <is>
          <t>카페24</t>
        </is>
      </c>
      <c r="G368" s="16" t="inlineStr">
        <is>
          <t>HAIR RÉ:COVERY 15 Revital Shampoo [라베나 리커버리 15 리바이탈 샴푸]제품선택=헤어 리커버리 15 리바이탈 샴푸 - 500ml</t>
        </is>
      </c>
      <c r="H368" s="16" t="n">
        <v>14</v>
      </c>
      <c r="I368" s="19">
        <f>VLOOKUP(G368,매칭테이블!D:E,2,0)</f>
        <v/>
      </c>
      <c r="J368" s="16" t="n">
        <v>201210</v>
      </c>
      <c r="L368" s="19">
        <f>VLOOKUP($P368,매칭테이블!$G:$J,2,0)*H368</f>
        <v/>
      </c>
      <c r="M368" s="19">
        <f>L368-L368*VLOOKUP($P368,매칭테이블!$G:$J,3,0)</f>
        <v/>
      </c>
      <c r="N368" s="19">
        <f>VLOOKUP($P368,매칭테이블!$G:$J,4,0)*H368</f>
        <v/>
      </c>
      <c r="O368" s="37">
        <f>L368/1.1</f>
        <v/>
      </c>
      <c r="P368" s="19">
        <f>F368&amp;E368&amp;G368&amp;J368</f>
        <v/>
      </c>
    </row>
    <row r="369">
      <c r="B369" s="34" t="n">
        <v>44180</v>
      </c>
      <c r="C369" s="19">
        <f>TEXT(B369,"aaa")</f>
        <v/>
      </c>
      <c r="E369" s="19">
        <f>INDEX(매칭테이블!C:C,MATCH(RD!G369,매칭테이블!D:D,0))</f>
        <v/>
      </c>
      <c r="F369" s="16" t="inlineStr">
        <is>
          <t>카페24</t>
        </is>
      </c>
      <c r="G369" s="16" t="inlineStr">
        <is>
          <t>HAIR RÉ:COVERY 15 Revital Shampoo [라베나 리커버리 15 리바이탈 샴푸]제품선택=리바이탈 샴푸 2개 세트 5%추가할인</t>
        </is>
      </c>
      <c r="H369" s="16" t="n">
        <v>6</v>
      </c>
      <c r="I369" s="19">
        <f>VLOOKUP(G369,매칭테이블!D:E,2,0)</f>
        <v/>
      </c>
      <c r="J369" s="16" t="n">
        <v>201210</v>
      </c>
      <c r="L369" s="19">
        <f>VLOOKUP($P369,매칭테이블!$G:$J,2,0)*H369</f>
        <v/>
      </c>
      <c r="M369" s="19">
        <f>L369-L369*VLOOKUP($P369,매칭테이블!$G:$J,3,0)</f>
        <v/>
      </c>
      <c r="N369" s="19">
        <f>VLOOKUP($P369,매칭테이블!$G:$J,4,0)*H369</f>
        <v/>
      </c>
      <c r="O369" s="37">
        <f>L369/1.1</f>
        <v/>
      </c>
      <c r="P369" s="19">
        <f>F369&amp;E369&amp;G369&amp;J369</f>
        <v/>
      </c>
    </row>
    <row r="370">
      <c r="B370" s="34" t="n">
        <v>44180</v>
      </c>
      <c r="C370" s="19">
        <f>TEXT(B370,"aaa")</f>
        <v/>
      </c>
      <c r="E370" s="19">
        <f>INDEX(매칭테이블!C:C,MATCH(RD!G370,매칭테이블!D:D,0))</f>
        <v/>
      </c>
      <c r="F370" s="16" t="inlineStr">
        <is>
          <t>카페24</t>
        </is>
      </c>
      <c r="G370" s="16" t="inlineStr">
        <is>
          <t>HAIR RÉ:COVERY 15 Revital Shampoo [라베나 리커버리 15 리바이탈 샴푸]제품선택=리바이탈 샴푸 3개 세트 10% 추가할인</t>
        </is>
      </c>
      <c r="H370" s="16" t="n">
        <v>1</v>
      </c>
      <c r="I370" s="19">
        <f>VLOOKUP(G370,매칭테이블!D:E,2,0)</f>
        <v/>
      </c>
      <c r="J370" s="16" t="n">
        <v>201210</v>
      </c>
      <c r="L370" s="19">
        <f>VLOOKUP($P370,매칭테이블!$G:$J,2,0)*H370</f>
        <v/>
      </c>
      <c r="M370" s="19">
        <f>L370-L370*VLOOKUP($P370,매칭테이블!$G:$J,3,0)</f>
        <v/>
      </c>
      <c r="N370" s="19">
        <f>VLOOKUP($P370,매칭테이블!$G:$J,4,0)*H370</f>
        <v/>
      </c>
      <c r="O370" s="37">
        <f>L370/1.1</f>
        <v/>
      </c>
      <c r="P370" s="19">
        <f>F370&amp;E370&amp;G370&amp;J370</f>
        <v/>
      </c>
    </row>
    <row r="371">
      <c r="B371" s="34" t="n">
        <v>44181</v>
      </c>
      <c r="C371" s="19">
        <f>TEXT(B371,"aaa")</f>
        <v/>
      </c>
      <c r="E371" s="19">
        <f>INDEX(매칭테이블!C:C,MATCH(RD!G371,매칭테이블!D:D,0))</f>
        <v/>
      </c>
      <c r="F371" s="16" t="inlineStr">
        <is>
          <t>카페24</t>
        </is>
      </c>
      <c r="G371" s="16" t="inlineStr">
        <is>
          <t>HAIR RÉ:COVERY 15 Hairpack Treatment [라베나 리커버리 15 헤어팩 트리트먼트]제품선택=헤어 리커버리 15 헤어팩 트리트먼트</t>
        </is>
      </c>
      <c r="H371" s="16" t="n">
        <v>13</v>
      </c>
      <c r="I371" s="19">
        <f>VLOOKUP(G371,매칭테이블!D:E,2,0)</f>
        <v/>
      </c>
      <c r="J371" s="16" t="n">
        <v>201210</v>
      </c>
      <c r="L371" s="19">
        <f>VLOOKUP($P371,매칭테이블!$G:$J,2,0)*H371</f>
        <v/>
      </c>
      <c r="M371" s="19">
        <f>L371-L371*VLOOKUP($P371,매칭테이블!$G:$J,3,0)</f>
        <v/>
      </c>
      <c r="N371" s="19">
        <f>VLOOKUP($P371,매칭테이블!$G:$J,4,0)*H371</f>
        <v/>
      </c>
      <c r="O371" s="37">
        <f>L371/1.1</f>
        <v/>
      </c>
      <c r="P371" s="19">
        <f>F371&amp;E371&amp;G371&amp;J371</f>
        <v/>
      </c>
    </row>
    <row r="372">
      <c r="B372" s="34" t="n">
        <v>44181</v>
      </c>
      <c r="C372" s="19">
        <f>TEXT(B372,"aaa")</f>
        <v/>
      </c>
      <c r="E372" s="19">
        <f>INDEX(매칭테이블!C:C,MATCH(RD!G372,매칭테이블!D:D,0))</f>
        <v/>
      </c>
      <c r="F372" s="16" t="inlineStr">
        <is>
          <t>카페24</t>
        </is>
      </c>
      <c r="G372" s="16" t="inlineStr">
        <is>
          <t>HAIR RÉ:COVERY 15 Hairpack Treatment [라베나 리커버리 15 헤어팩 트리트먼트]제품선택=헤어팩 트리트먼트 2개 세트 5% 추가할인</t>
        </is>
      </c>
      <c r="H372" s="16" t="n">
        <v>3</v>
      </c>
      <c r="I372" s="19">
        <f>VLOOKUP(G372,매칭테이블!D:E,2,0)</f>
        <v/>
      </c>
      <c r="J372" s="16" t="n">
        <v>201210</v>
      </c>
      <c r="L372" s="19">
        <f>VLOOKUP($P372,매칭테이블!$G:$J,2,0)*H372</f>
        <v/>
      </c>
      <c r="M372" s="19">
        <f>L372-L372*VLOOKUP($P372,매칭테이블!$G:$J,3,0)</f>
        <v/>
      </c>
      <c r="N372" s="19">
        <f>VLOOKUP($P372,매칭테이블!$G:$J,4,0)*H372</f>
        <v/>
      </c>
      <c r="O372" s="37">
        <f>L372/1.1</f>
        <v/>
      </c>
      <c r="P372" s="19">
        <f>F372&amp;E372&amp;G372&amp;J372</f>
        <v/>
      </c>
    </row>
    <row r="373">
      <c r="B373" s="34" t="n">
        <v>44181</v>
      </c>
      <c r="C373" s="19">
        <f>TEXT(B373,"aaa")</f>
        <v/>
      </c>
      <c r="E373" s="19">
        <f>INDEX(매칭테이블!C:C,MATCH(RD!G373,매칭테이블!D:D,0))</f>
        <v/>
      </c>
      <c r="F373" s="16" t="inlineStr">
        <is>
          <t>카페24</t>
        </is>
      </c>
      <c r="G373" s="16" t="inlineStr">
        <is>
          <t>HAIR RÉ:COVERY 15 Hairpack Treatment [라베나 리커버리 15 헤어팩 트리트먼트]제품선택=헤어팩 트리트먼트 1개 + 뉴트리셔스밤 1개 세트 5% 추가할인</t>
        </is>
      </c>
      <c r="H373" s="16" t="n">
        <v>4</v>
      </c>
      <c r="I373" s="19">
        <f>VLOOKUP(G373,매칭테이블!D:E,2,0)</f>
        <v/>
      </c>
      <c r="J373" s="16" t="n">
        <v>201210</v>
      </c>
      <c r="L373" s="19">
        <f>VLOOKUP($P373,매칭테이블!$G:$J,2,0)*H373</f>
        <v/>
      </c>
      <c r="M373" s="19">
        <f>L373-L373*VLOOKUP($P373,매칭테이블!$G:$J,3,0)</f>
        <v/>
      </c>
      <c r="N373" s="19">
        <f>VLOOKUP($P373,매칭테이블!$G:$J,4,0)*H373</f>
        <v/>
      </c>
      <c r="O373" s="37">
        <f>L373/1.1</f>
        <v/>
      </c>
      <c r="P373" s="19">
        <f>F373&amp;E373&amp;G373&amp;J373</f>
        <v/>
      </c>
    </row>
    <row r="374">
      <c r="B374" s="34" t="n">
        <v>44181</v>
      </c>
      <c r="C374" s="19">
        <f>TEXT(B374,"aaa")</f>
        <v/>
      </c>
      <c r="E374" s="19">
        <f>INDEX(매칭테이블!C:C,MATCH(RD!G374,매칭테이블!D:D,0))</f>
        <v/>
      </c>
      <c r="F374" s="16" t="inlineStr">
        <is>
          <t>카페24</t>
        </is>
      </c>
      <c r="G374" s="16" t="inlineStr">
        <is>
          <t>HAIR RÉ:COVERY 15 Nutritious Balm [라베나 리커버리 15 뉴트리셔스 밤]제품선택=헤어 리커버리 15 뉴트리셔스 밤</t>
        </is>
      </c>
      <c r="H374" s="16" t="n">
        <v>1</v>
      </c>
      <c r="I374" s="19">
        <f>VLOOKUP(G374,매칭테이블!D:E,2,0)</f>
        <v/>
      </c>
      <c r="J374" s="16" t="n">
        <v>201210</v>
      </c>
      <c r="L374" s="19">
        <f>VLOOKUP($P374,매칭테이블!$G:$J,2,0)*H374</f>
        <v/>
      </c>
      <c r="M374" s="19">
        <f>L374-L374*VLOOKUP($P374,매칭테이블!$G:$J,3,0)</f>
        <v/>
      </c>
      <c r="N374" s="19">
        <f>VLOOKUP($P374,매칭테이블!$G:$J,4,0)*H374</f>
        <v/>
      </c>
      <c r="O374" s="37">
        <f>L374/1.1</f>
        <v/>
      </c>
      <c r="P374" s="19">
        <f>F374&amp;E374&amp;G374&amp;J374</f>
        <v/>
      </c>
    </row>
    <row r="375">
      <c r="B375" s="34" t="n">
        <v>44181</v>
      </c>
      <c r="C375" s="19">
        <f>TEXT(B375,"aaa")</f>
        <v/>
      </c>
      <c r="E375" s="19">
        <f>INDEX(매칭테이블!C:C,MATCH(RD!G375,매칭테이블!D:D,0))</f>
        <v/>
      </c>
      <c r="F375" s="16" t="inlineStr">
        <is>
          <t>카페24</t>
        </is>
      </c>
      <c r="G375" s="16" t="inlineStr">
        <is>
          <t>HAIR RÉ:COVERY 15 Revital Shampoo [라베나 리커버리 15 리바이탈 샴푸]제품선택=헤어 리커버리 15 리바이탈 샴푸 - 500ml</t>
        </is>
      </c>
      <c r="H375" s="16" t="n">
        <v>9</v>
      </c>
      <c r="I375" s="19">
        <f>VLOOKUP(G375,매칭테이블!D:E,2,0)</f>
        <v/>
      </c>
      <c r="J375" s="16" t="n">
        <v>201210</v>
      </c>
      <c r="L375" s="19">
        <f>VLOOKUP($P375,매칭테이블!$G:$J,2,0)*H375</f>
        <v/>
      </c>
      <c r="M375" s="19">
        <f>L375-L375*VLOOKUP($P375,매칭테이블!$G:$J,3,0)</f>
        <v/>
      </c>
      <c r="N375" s="19">
        <f>VLOOKUP($P375,매칭테이블!$G:$J,4,0)*H375</f>
        <v/>
      </c>
      <c r="O375" s="37">
        <f>L375/1.1</f>
        <v/>
      </c>
      <c r="P375" s="19">
        <f>F375&amp;E375&amp;G375&amp;J375</f>
        <v/>
      </c>
    </row>
    <row r="376">
      <c r="B376" s="34" t="n">
        <v>44181</v>
      </c>
      <c r="C376" s="19">
        <f>TEXT(B376,"aaa")</f>
        <v/>
      </c>
      <c r="E376" s="19">
        <f>INDEX(매칭테이블!C:C,MATCH(RD!G376,매칭테이블!D:D,0))</f>
        <v/>
      </c>
      <c r="F376" s="16" t="inlineStr">
        <is>
          <t>카페24</t>
        </is>
      </c>
      <c r="G376" s="16" t="inlineStr">
        <is>
          <t>HAIR RÉ:COVERY 15 Revital Shampoo [라베나 리커버리 15 리바이탈 샴푸]제품선택=리바이탈 샴푸 2개 세트 5%추가할인</t>
        </is>
      </c>
      <c r="H376" s="16" t="n">
        <v>7</v>
      </c>
      <c r="I376" s="19">
        <f>VLOOKUP(G376,매칭테이블!D:E,2,0)</f>
        <v/>
      </c>
      <c r="J376" s="16" t="n">
        <v>201210</v>
      </c>
      <c r="L376" s="19">
        <f>VLOOKUP($P376,매칭테이블!$G:$J,2,0)*H376</f>
        <v/>
      </c>
      <c r="M376" s="19">
        <f>L376-L376*VLOOKUP($P376,매칭테이블!$G:$J,3,0)</f>
        <v/>
      </c>
      <c r="N376" s="19">
        <f>VLOOKUP($P376,매칭테이블!$G:$J,4,0)*H376</f>
        <v/>
      </c>
      <c r="O376" s="37">
        <f>L376/1.1</f>
        <v/>
      </c>
      <c r="P376" s="19">
        <f>F376&amp;E376&amp;G376&amp;J376</f>
        <v/>
      </c>
    </row>
    <row r="377">
      <c r="B377" s="34" t="n">
        <v>44181</v>
      </c>
      <c r="C377" s="19">
        <f>TEXT(B377,"aaa")</f>
        <v/>
      </c>
      <c r="E377" s="19">
        <f>INDEX(매칭테이블!C:C,MATCH(RD!G377,매칭테이블!D:D,0))</f>
        <v/>
      </c>
      <c r="F377" s="16" t="inlineStr">
        <is>
          <t>카페24</t>
        </is>
      </c>
      <c r="G377" s="16" t="inlineStr">
        <is>
          <t>HAIR RÉ:COVERY 15 Hairpack Treatment [라베나 리커버리 15 헤어팩 트리트먼트]제품선택=헤어팩 트리트먼트 3개 세트 10% 추가할인</t>
        </is>
      </c>
      <c r="H377" s="16" t="n">
        <v>3</v>
      </c>
      <c r="I377" s="19">
        <f>VLOOKUP(G377,매칭테이블!D:E,2,0)</f>
        <v/>
      </c>
      <c r="J377" s="16" t="n">
        <v>201210</v>
      </c>
      <c r="L377" s="19">
        <f>VLOOKUP($P377,매칭테이블!$G:$J,2,0)*H377</f>
        <v/>
      </c>
      <c r="M377" s="19">
        <f>L377-L377*VLOOKUP($P377,매칭테이블!$G:$J,3,0)</f>
        <v/>
      </c>
      <c r="N377" s="19">
        <f>VLOOKUP($P377,매칭테이블!$G:$J,4,0)*H377</f>
        <v/>
      </c>
      <c r="O377" s="37">
        <f>L377/1.1</f>
        <v/>
      </c>
      <c r="P377" s="19">
        <f>F377&amp;E377&amp;G377&amp;J377</f>
        <v/>
      </c>
    </row>
    <row r="378">
      <c r="B378" s="34" t="n">
        <v>44181</v>
      </c>
      <c r="C378" s="19">
        <f>TEXT(B378,"aaa")</f>
        <v/>
      </c>
      <c r="E378" s="19">
        <f>INDEX(매칭테이블!C:C,MATCH(RD!G378,매칭테이블!D:D,0))</f>
        <v/>
      </c>
      <c r="F378" s="16" t="inlineStr">
        <is>
          <t>카페24</t>
        </is>
      </c>
      <c r="G378" s="16" t="inlineStr">
        <is>
          <t>HAIR RÉ:COVERY 15 Nutritious Balm [라베나 리커버리 15 뉴트리셔스 밤]제품선택=뉴트리셔스 밤 2개 세트 5% 추가할인</t>
        </is>
      </c>
      <c r="H378" s="16" t="n">
        <v>1</v>
      </c>
      <c r="I378" s="19">
        <f>VLOOKUP(G378,매칭테이블!D:E,2,0)</f>
        <v/>
      </c>
      <c r="J378" s="16" t="n">
        <v>201210</v>
      </c>
      <c r="L378" s="19">
        <f>VLOOKUP($P378,매칭테이블!$G:$J,2,0)*H378</f>
        <v/>
      </c>
      <c r="M378" s="19">
        <f>L378-L378*VLOOKUP($P378,매칭테이블!$G:$J,3,0)</f>
        <v/>
      </c>
      <c r="N378" s="19">
        <f>VLOOKUP($P378,매칭테이블!$G:$J,4,0)*H378</f>
        <v/>
      </c>
      <c r="O378" s="37">
        <f>L378/1.1</f>
        <v/>
      </c>
      <c r="P378" s="19">
        <f>F378&amp;E378&amp;G378&amp;J378</f>
        <v/>
      </c>
    </row>
    <row r="379">
      <c r="B379" s="34" t="n">
        <v>44182</v>
      </c>
      <c r="C379" s="19">
        <f>TEXT(B379,"aaa")</f>
        <v/>
      </c>
      <c r="E379" s="19">
        <f>INDEX(매칭테이블!C:C,MATCH(RD!G379,매칭테이블!D:D,0))</f>
        <v/>
      </c>
      <c r="F379" s="16" t="inlineStr">
        <is>
          <t>카페24</t>
        </is>
      </c>
      <c r="G379" s="16" t="inlineStr">
        <is>
          <t>HAIR RÉ:COVERY 15 Hairpack Treatment [라베나 리커버리 15 헤어팩 트리트먼트]제품선택=헤어 리커버리 15 헤어팩 트리트먼트</t>
        </is>
      </c>
      <c r="H379" s="16" t="n">
        <v>45</v>
      </c>
      <c r="I379" s="19">
        <f>VLOOKUP(G379,매칭테이블!D:E,2,0)</f>
        <v/>
      </c>
      <c r="J379" s="16" t="n">
        <v>201210</v>
      </c>
      <c r="L379" s="19">
        <f>VLOOKUP($P379,매칭테이블!$G:$J,2,0)*H379</f>
        <v/>
      </c>
      <c r="M379" s="19">
        <f>L379-L379*VLOOKUP($P379,매칭테이블!$G:$J,3,0)</f>
        <v/>
      </c>
      <c r="N379" s="19">
        <f>VLOOKUP($P379,매칭테이블!$G:$J,4,0)*H379</f>
        <v/>
      </c>
      <c r="O379" s="37">
        <f>L379/1.1</f>
        <v/>
      </c>
      <c r="P379" s="19">
        <f>F379&amp;E379&amp;G379&amp;J379</f>
        <v/>
      </c>
    </row>
    <row r="380">
      <c r="B380" s="34" t="n">
        <v>44182</v>
      </c>
      <c r="C380" s="19">
        <f>TEXT(B380,"aaa")</f>
        <v/>
      </c>
      <c r="E380" s="19">
        <f>INDEX(매칭테이블!C:C,MATCH(RD!G380,매칭테이블!D:D,0))</f>
        <v/>
      </c>
      <c r="F380" s="16" t="inlineStr">
        <is>
          <t>카페24</t>
        </is>
      </c>
      <c r="G380" s="16" t="inlineStr">
        <is>
          <t>HAIR RÉ:COVERY 15 Hairpack Treatment [라베나 리커버리 15 헤어팩 트리트먼트]제품선택=헤어팩 트리트먼트 2개 세트 5% 추가할인</t>
        </is>
      </c>
      <c r="H380" s="16" t="n">
        <v>8</v>
      </c>
      <c r="I380" s="19">
        <f>VLOOKUP(G380,매칭테이블!D:E,2,0)</f>
        <v/>
      </c>
      <c r="J380" s="16" t="n">
        <v>201210</v>
      </c>
      <c r="L380" s="19">
        <f>VLOOKUP($P380,매칭테이블!$G:$J,2,0)*H380</f>
        <v/>
      </c>
      <c r="M380" s="19">
        <f>L380-L380*VLOOKUP($P380,매칭테이블!$G:$J,3,0)</f>
        <v/>
      </c>
      <c r="N380" s="19">
        <f>VLOOKUP($P380,매칭테이블!$G:$J,4,0)*H380</f>
        <v/>
      </c>
      <c r="O380" s="37">
        <f>L380/1.1</f>
        <v/>
      </c>
      <c r="P380" s="19">
        <f>F380&amp;E380&amp;G380&amp;J380</f>
        <v/>
      </c>
    </row>
    <row r="381">
      <c r="B381" s="34" t="n">
        <v>44182</v>
      </c>
      <c r="C381" s="19">
        <f>TEXT(B381,"aaa")</f>
        <v/>
      </c>
      <c r="E381" s="19">
        <f>INDEX(매칭테이블!C:C,MATCH(RD!G381,매칭테이블!D:D,0))</f>
        <v/>
      </c>
      <c r="F381" s="16" t="inlineStr">
        <is>
          <t>카페24</t>
        </is>
      </c>
      <c r="G381" s="16" t="inlineStr">
        <is>
          <t>HAIR RÉ:COVERY 15 Hairpack Treatment [라베나 리커버리 15 헤어팩 트리트먼트]제품선택=헤어팩 트리트먼트 3개 세트 10% 추가할인</t>
        </is>
      </c>
      <c r="H381" s="16" t="n">
        <v>5</v>
      </c>
      <c r="I381" s="19">
        <f>VLOOKUP(G381,매칭테이블!D:E,2,0)</f>
        <v/>
      </c>
      <c r="J381" s="16" t="n">
        <v>201210</v>
      </c>
      <c r="L381" s="19">
        <f>VLOOKUP($P381,매칭테이블!$G:$J,2,0)*H381</f>
        <v/>
      </c>
      <c r="M381" s="19">
        <f>L381-L381*VLOOKUP($P381,매칭테이블!$G:$J,3,0)</f>
        <v/>
      </c>
      <c r="N381" s="19">
        <f>VLOOKUP($P381,매칭테이블!$G:$J,4,0)*H381</f>
        <v/>
      </c>
      <c r="O381" s="37">
        <f>L381/1.1</f>
        <v/>
      </c>
      <c r="P381" s="19">
        <f>F381&amp;E381&amp;G381&amp;J381</f>
        <v/>
      </c>
    </row>
    <row r="382">
      <c r="B382" s="34" t="n">
        <v>44182</v>
      </c>
      <c r="C382" s="19">
        <f>TEXT(B382,"aaa")</f>
        <v/>
      </c>
      <c r="E382" s="19">
        <f>INDEX(매칭테이블!C:C,MATCH(RD!G382,매칭테이블!D:D,0))</f>
        <v/>
      </c>
      <c r="F382" s="16" t="inlineStr">
        <is>
          <t>카페24</t>
        </is>
      </c>
      <c r="G382" s="16" t="inlineStr">
        <is>
          <t>HAIR RÉ:COVERY 15 Hairpack Treatment [라베나 리커버리 15 헤어팩 트리트먼트]제품선택=헤어팩 트리트먼트 1개 + 뉴트리셔스밤 1개 세트 5% 추가할인</t>
        </is>
      </c>
      <c r="H382" s="16" t="n">
        <v>2</v>
      </c>
      <c r="I382" s="19">
        <f>VLOOKUP(G382,매칭테이블!D:E,2,0)</f>
        <v/>
      </c>
      <c r="J382" s="16" t="n">
        <v>201210</v>
      </c>
      <c r="L382" s="19">
        <f>VLOOKUP($P382,매칭테이블!$G:$J,2,0)*H382</f>
        <v/>
      </c>
      <c r="M382" s="19">
        <f>L382-L382*VLOOKUP($P382,매칭테이블!$G:$J,3,0)</f>
        <v/>
      </c>
      <c r="N382" s="19">
        <f>VLOOKUP($P382,매칭테이블!$G:$J,4,0)*H382</f>
        <v/>
      </c>
      <c r="O382" s="37">
        <f>L382/1.1</f>
        <v/>
      </c>
      <c r="P382" s="19">
        <f>F382&amp;E382&amp;G382&amp;J382</f>
        <v/>
      </c>
    </row>
    <row r="383">
      <c r="B383" s="34" t="n">
        <v>44182</v>
      </c>
      <c r="C383" s="19">
        <f>TEXT(B383,"aaa")</f>
        <v/>
      </c>
      <c r="E383" s="19">
        <f>INDEX(매칭테이블!C:C,MATCH(RD!G383,매칭테이블!D:D,0))</f>
        <v/>
      </c>
      <c r="F383" s="16" t="inlineStr">
        <is>
          <t>카페24</t>
        </is>
      </c>
      <c r="G383" s="16" t="inlineStr">
        <is>
          <t>HAIR RÉ:COVERY 15 Nutritious Balm [라베나 리커버리 15 뉴트리셔스 밤]제품선택=헤어 리커버리 15 뉴트리셔스 밤</t>
        </is>
      </c>
      <c r="H383" s="16" t="n">
        <v>7</v>
      </c>
      <c r="I383" s="19">
        <f>VLOOKUP(G383,매칭테이블!D:E,2,0)</f>
        <v/>
      </c>
      <c r="J383" s="16" t="n">
        <v>201210</v>
      </c>
      <c r="L383" s="19">
        <f>VLOOKUP($P383,매칭테이블!$G:$J,2,0)*H383</f>
        <v/>
      </c>
      <c r="M383" s="19">
        <f>L383-L383*VLOOKUP($P383,매칭테이블!$G:$J,3,0)</f>
        <v/>
      </c>
      <c r="N383" s="19">
        <f>VLOOKUP($P383,매칭테이블!$G:$J,4,0)*H383</f>
        <v/>
      </c>
      <c r="O383" s="37">
        <f>L383/1.1</f>
        <v/>
      </c>
      <c r="P383" s="19">
        <f>F383&amp;E383&amp;G383&amp;J383</f>
        <v/>
      </c>
    </row>
    <row r="384">
      <c r="B384" s="34" t="n">
        <v>44182</v>
      </c>
      <c r="C384" s="19">
        <f>TEXT(B384,"aaa")</f>
        <v/>
      </c>
      <c r="E384" s="19">
        <f>INDEX(매칭테이블!C:C,MATCH(RD!G384,매칭테이블!D:D,0))</f>
        <v/>
      </c>
      <c r="F384" s="16" t="inlineStr">
        <is>
          <t>카페24</t>
        </is>
      </c>
      <c r="G384" s="16" t="inlineStr">
        <is>
          <t>HAIR RÉ:COVERY 15 Nutritious Balm [라베나 리커버리 15 뉴트리셔스 밤]제품선택=뉴트리셔스 밤 2개 세트 5% 추가할인</t>
        </is>
      </c>
      <c r="H384" s="16" t="n">
        <v>1</v>
      </c>
      <c r="I384" s="19">
        <f>VLOOKUP(G384,매칭테이블!D:E,2,0)</f>
        <v/>
      </c>
      <c r="J384" s="16" t="n">
        <v>201210</v>
      </c>
      <c r="L384" s="19">
        <f>VLOOKUP($P384,매칭테이블!$G:$J,2,0)*H384</f>
        <v/>
      </c>
      <c r="M384" s="19">
        <f>L384-L384*VLOOKUP($P384,매칭테이블!$G:$J,3,0)</f>
        <v/>
      </c>
      <c r="N384" s="19">
        <f>VLOOKUP($P384,매칭테이블!$G:$J,4,0)*H384</f>
        <v/>
      </c>
      <c r="O384" s="37">
        <f>L384/1.1</f>
        <v/>
      </c>
      <c r="P384" s="19">
        <f>F384&amp;E384&amp;G384&amp;J384</f>
        <v/>
      </c>
    </row>
    <row r="385">
      <c r="B385" s="34" t="n">
        <v>44182</v>
      </c>
      <c r="C385" s="19">
        <f>TEXT(B385,"aaa")</f>
        <v/>
      </c>
      <c r="E385" s="19">
        <f>INDEX(매칭테이블!C:C,MATCH(RD!G385,매칭테이블!D:D,0))</f>
        <v/>
      </c>
      <c r="F385" s="16" t="inlineStr">
        <is>
          <t>카페24</t>
        </is>
      </c>
      <c r="G385" s="16" t="inlineStr">
        <is>
          <t>HAIR RÉ:COVERY 15 Nutritious Balm [라베나 리커버리 15 뉴트리셔스 밤]제품선택=뉴트리셔스밤 1개 + 헤어팩 트리트먼트 1개 세트 5%추가할인</t>
        </is>
      </c>
      <c r="H385" s="16" t="n">
        <v>6</v>
      </c>
      <c r="I385" s="19">
        <f>VLOOKUP(G385,매칭테이블!D:E,2,0)</f>
        <v/>
      </c>
      <c r="J385" s="16" t="n">
        <v>201210</v>
      </c>
      <c r="L385" s="19">
        <f>VLOOKUP($P385,매칭테이블!$G:$J,2,0)*H385</f>
        <v/>
      </c>
      <c r="M385" s="19">
        <f>L385-L385*VLOOKUP($P385,매칭테이블!$G:$J,3,0)</f>
        <v/>
      </c>
      <c r="N385" s="19">
        <f>VLOOKUP($P385,매칭테이블!$G:$J,4,0)*H385</f>
        <v/>
      </c>
      <c r="O385" s="37">
        <f>L385/1.1</f>
        <v/>
      </c>
      <c r="P385" s="19">
        <f>F385&amp;E385&amp;G385&amp;J385</f>
        <v/>
      </c>
    </row>
    <row r="386">
      <c r="B386" s="34" t="n">
        <v>44182</v>
      </c>
      <c r="C386" s="19">
        <f>TEXT(B386,"aaa")</f>
        <v/>
      </c>
      <c r="E386" s="19">
        <f>INDEX(매칭테이블!C:C,MATCH(RD!G386,매칭테이블!D:D,0))</f>
        <v/>
      </c>
      <c r="F386" s="16" t="inlineStr">
        <is>
          <t>카페24</t>
        </is>
      </c>
      <c r="G386" s="16" t="inlineStr">
        <is>
          <t>HAIR RÉ:COVERY 15 Revital Shampoo [라베나 리커버리 15 리바이탈 샴푸]제품선택=헤어 리커버리 15 리바이탈 샴푸 - 500ml</t>
        </is>
      </c>
      <c r="H386" s="16" t="n">
        <v>24</v>
      </c>
      <c r="I386" s="19">
        <f>VLOOKUP(G386,매칭테이블!D:E,2,0)</f>
        <v/>
      </c>
      <c r="J386" s="16" t="n">
        <v>201210</v>
      </c>
      <c r="L386" s="19">
        <f>VLOOKUP($P386,매칭테이블!$G:$J,2,0)*H386</f>
        <v/>
      </c>
      <c r="M386" s="19">
        <f>L386-L386*VLOOKUP($P386,매칭테이블!$G:$J,3,0)</f>
        <v/>
      </c>
      <c r="N386" s="19">
        <f>VLOOKUP($P386,매칭테이블!$G:$J,4,0)*H386</f>
        <v/>
      </c>
      <c r="O386" s="37">
        <f>L386/1.1</f>
        <v/>
      </c>
      <c r="P386" s="19">
        <f>F386&amp;E386&amp;G386&amp;J386</f>
        <v/>
      </c>
    </row>
    <row r="387">
      <c r="B387" s="34" t="n">
        <v>44182</v>
      </c>
      <c r="C387" s="19">
        <f>TEXT(B387,"aaa")</f>
        <v/>
      </c>
      <c r="E387" s="19">
        <f>INDEX(매칭테이블!C:C,MATCH(RD!G387,매칭테이블!D:D,0))</f>
        <v/>
      </c>
      <c r="F387" s="16" t="inlineStr">
        <is>
          <t>카페24</t>
        </is>
      </c>
      <c r="G387" s="16" t="inlineStr">
        <is>
          <t>HAIR RÉ:COVERY 15 Revital Shampoo [라베나 리커버리 15 리바이탈 샴푸]제품선택=리바이탈 샴푸 2개 세트 5%추가할인</t>
        </is>
      </c>
      <c r="H387" s="16" t="n">
        <v>1</v>
      </c>
      <c r="I387" s="19">
        <f>VLOOKUP(G387,매칭테이블!D:E,2,0)</f>
        <v/>
      </c>
      <c r="J387" s="16" t="n">
        <v>201210</v>
      </c>
      <c r="L387" s="19">
        <f>VLOOKUP($P387,매칭테이블!$G:$J,2,0)*H387</f>
        <v/>
      </c>
      <c r="M387" s="19">
        <f>L387-L387*VLOOKUP($P387,매칭테이블!$G:$J,3,0)</f>
        <v/>
      </c>
      <c r="N387" s="19">
        <f>VLOOKUP($P387,매칭테이블!$G:$J,4,0)*H387</f>
        <v/>
      </c>
      <c r="O387" s="37">
        <f>L387/1.1</f>
        <v/>
      </c>
      <c r="P387" s="19">
        <f>F387&amp;E387&amp;G387&amp;J387</f>
        <v/>
      </c>
    </row>
    <row r="388">
      <c r="B388" s="34" t="n">
        <v>44182</v>
      </c>
      <c r="C388" s="19">
        <f>TEXT(B388,"aaa")</f>
        <v/>
      </c>
      <c r="E388" s="19">
        <f>INDEX(매칭테이블!C:C,MATCH(RD!G388,매칭테이블!D:D,0))</f>
        <v/>
      </c>
      <c r="F388" s="16" t="inlineStr">
        <is>
          <t>카페24</t>
        </is>
      </c>
      <c r="G388" s="16" t="inlineStr">
        <is>
          <t>HAIR RÉ:COVERY 15 Revital Shampoo [라베나 리커버리 15 리바이탈 샴푸]제품선택=리바이탈 샴푸 3개 세트 10% 추가할인</t>
        </is>
      </c>
      <c r="H388" s="16" t="n">
        <v>1</v>
      </c>
      <c r="I388" s="19">
        <f>VLOOKUP(G388,매칭테이블!D:E,2,0)</f>
        <v/>
      </c>
      <c r="J388" s="16" t="n">
        <v>201210</v>
      </c>
      <c r="L388" s="19">
        <f>VLOOKUP($P388,매칭테이블!$G:$J,2,0)*H388</f>
        <v/>
      </c>
      <c r="M388" s="19">
        <f>L388-L388*VLOOKUP($P388,매칭테이블!$G:$J,3,0)</f>
        <v/>
      </c>
      <c r="N388" s="19">
        <f>VLOOKUP($P388,매칭테이블!$G:$J,4,0)*H388</f>
        <v/>
      </c>
      <c r="O388" s="37">
        <f>L388/1.1</f>
        <v/>
      </c>
      <c r="P388" s="19">
        <f>F388&amp;E388&amp;G388&amp;J388</f>
        <v/>
      </c>
    </row>
    <row r="389">
      <c r="B389" s="34" t="n">
        <v>44185</v>
      </c>
      <c r="C389" s="19">
        <f>TEXT(B389,"aaa")</f>
        <v/>
      </c>
      <c r="E389" s="19">
        <f>INDEX(매칭테이블!C:C,MATCH(RD!G389,매칭테이블!D:D,0))</f>
        <v/>
      </c>
      <c r="F389" s="16" t="inlineStr">
        <is>
          <t>카페24</t>
        </is>
      </c>
      <c r="G389" s="16" t="inlineStr">
        <is>
          <t>HAIR RÉ:COVERY 15 Hairpack Treatment [라베나 리커버리 15 헤어팩 트리트먼트]제품선택=헤어 리커버리 15 헤어팩 트리트먼트</t>
        </is>
      </c>
      <c r="H389" s="16" t="n">
        <v>81</v>
      </c>
      <c r="I389" s="19">
        <f>VLOOKUP(G389,매칭테이블!D:E,2,0)</f>
        <v/>
      </c>
      <c r="J389" s="16" t="n">
        <v>201210</v>
      </c>
      <c r="L389" s="19">
        <f>VLOOKUP($P389,매칭테이블!$G:$J,2,0)*H389</f>
        <v/>
      </c>
      <c r="M389" s="19">
        <f>L389-L389*VLOOKUP($P389,매칭테이블!$G:$J,3,0)</f>
        <v/>
      </c>
      <c r="N389" s="19">
        <f>VLOOKUP($P389,매칭테이블!$G:$J,4,0)*H389</f>
        <v/>
      </c>
      <c r="O389" s="37">
        <f>L389/1.1</f>
        <v/>
      </c>
      <c r="P389" s="19">
        <f>F389&amp;E389&amp;G389&amp;J389</f>
        <v/>
      </c>
    </row>
    <row r="390">
      <c r="B390" s="34" t="n">
        <v>44185</v>
      </c>
      <c r="C390" s="19">
        <f>TEXT(B390,"aaa")</f>
        <v/>
      </c>
      <c r="E390" s="19">
        <f>INDEX(매칭테이블!C:C,MATCH(RD!G390,매칭테이블!D:D,0))</f>
        <v/>
      </c>
      <c r="F390" s="16" t="inlineStr">
        <is>
          <t>카페24</t>
        </is>
      </c>
      <c r="G390" s="16" t="inlineStr">
        <is>
          <t>HAIR RÉ:COVERY 15 Hairpack Treatment [라베나 리커버리 15 헤어팩 트리트먼트]제품선택=헤어팩 트리트먼트 2개 세트 5% 추가할인</t>
        </is>
      </c>
      <c r="H390" s="16" t="n">
        <v>14</v>
      </c>
      <c r="I390" s="19">
        <f>VLOOKUP(G390,매칭테이블!D:E,2,0)</f>
        <v/>
      </c>
      <c r="J390" s="16" t="n">
        <v>201210</v>
      </c>
      <c r="L390" s="19">
        <f>VLOOKUP($P390,매칭테이블!$G:$J,2,0)*H390</f>
        <v/>
      </c>
      <c r="M390" s="19">
        <f>L390-L390*VLOOKUP($P390,매칭테이블!$G:$J,3,0)</f>
        <v/>
      </c>
      <c r="N390" s="19">
        <f>VLOOKUP($P390,매칭테이블!$G:$J,4,0)*H390</f>
        <v/>
      </c>
      <c r="O390" s="37">
        <f>L390/1.1</f>
        <v/>
      </c>
      <c r="P390" s="19">
        <f>F390&amp;E390&amp;G390&amp;J390</f>
        <v/>
      </c>
    </row>
    <row r="391">
      <c r="B391" s="34" t="n">
        <v>44185</v>
      </c>
      <c r="C391" s="19">
        <f>TEXT(B391,"aaa")</f>
        <v/>
      </c>
      <c r="E391" s="19">
        <f>INDEX(매칭테이블!C:C,MATCH(RD!G391,매칭테이블!D:D,0))</f>
        <v/>
      </c>
      <c r="F391" s="16" t="inlineStr">
        <is>
          <t>카페24</t>
        </is>
      </c>
      <c r="G391" s="16" t="inlineStr">
        <is>
          <t>HAIR RÉ:COVERY 15 Hairpack Treatment [라베나 리커버리 15 헤어팩 트리트먼트]제품선택=헤어팩 트리트먼트 3개 세트 10% 추가할인</t>
        </is>
      </c>
      <c r="H391" s="16" t="n">
        <v>10</v>
      </c>
      <c r="I391" s="19">
        <f>VLOOKUP(G391,매칭테이블!D:E,2,0)</f>
        <v/>
      </c>
      <c r="J391" s="16" t="n">
        <v>201210</v>
      </c>
      <c r="L391" s="19">
        <f>VLOOKUP($P391,매칭테이블!$G:$J,2,0)*H391</f>
        <v/>
      </c>
      <c r="M391" s="19">
        <f>L391-L391*VLOOKUP($P391,매칭테이블!$G:$J,3,0)</f>
        <v/>
      </c>
      <c r="N391" s="19">
        <f>VLOOKUP($P391,매칭테이블!$G:$J,4,0)*H391</f>
        <v/>
      </c>
      <c r="O391" s="37">
        <f>L391/1.1</f>
        <v/>
      </c>
      <c r="P391" s="19">
        <f>F391&amp;E391&amp;G391&amp;J391</f>
        <v/>
      </c>
    </row>
    <row r="392">
      <c r="B392" s="34" t="n">
        <v>44185</v>
      </c>
      <c r="C392" s="19">
        <f>TEXT(B392,"aaa")</f>
        <v/>
      </c>
      <c r="E392" s="19">
        <f>INDEX(매칭테이블!C:C,MATCH(RD!G392,매칭테이블!D:D,0))</f>
        <v/>
      </c>
      <c r="F392" s="16" t="inlineStr">
        <is>
          <t>카페24</t>
        </is>
      </c>
      <c r="G392" s="16" t="inlineStr">
        <is>
          <t>HAIR RÉ:COVERY 15 Hairpack Treatment [라베나 리커버리 15 헤어팩 트리트먼트]제품선택=헤어팩 트리트먼트 1개 + 뉴트리셔스밤 1개 세트 5% 추가할인</t>
        </is>
      </c>
      <c r="H392" s="16" t="n">
        <v>10</v>
      </c>
      <c r="I392" s="19">
        <f>VLOOKUP(G392,매칭테이블!D:E,2,0)</f>
        <v/>
      </c>
      <c r="J392" s="16" t="n">
        <v>201210</v>
      </c>
      <c r="L392" s="19">
        <f>VLOOKUP($P392,매칭테이블!$G:$J,2,0)*H392</f>
        <v/>
      </c>
      <c r="M392" s="19">
        <f>L392-L392*VLOOKUP($P392,매칭테이블!$G:$J,3,0)</f>
        <v/>
      </c>
      <c r="N392" s="19">
        <f>VLOOKUP($P392,매칭테이블!$G:$J,4,0)*H392</f>
        <v/>
      </c>
      <c r="O392" s="37">
        <f>L392/1.1</f>
        <v/>
      </c>
      <c r="P392" s="19">
        <f>F392&amp;E392&amp;G392&amp;J392</f>
        <v/>
      </c>
    </row>
    <row r="393">
      <c r="B393" s="34" t="n">
        <v>44185</v>
      </c>
      <c r="C393" s="19">
        <f>TEXT(B393,"aaa")</f>
        <v/>
      </c>
      <c r="E393" s="19">
        <f>INDEX(매칭테이블!C:C,MATCH(RD!G393,매칭테이블!D:D,0))</f>
        <v/>
      </c>
      <c r="F393" s="16" t="inlineStr">
        <is>
          <t>카페24</t>
        </is>
      </c>
      <c r="G393" s="16" t="inlineStr">
        <is>
          <t>HAIR RÉ:COVERY 15 Nutritious Balm [라베나 리커버리 15 뉴트리셔스 밤]제품선택=헤어 리커버리 15 뉴트리셔스 밤</t>
        </is>
      </c>
      <c r="H393" s="16" t="n">
        <v>9</v>
      </c>
      <c r="I393" s="19">
        <f>VLOOKUP(G393,매칭테이블!D:E,2,0)</f>
        <v/>
      </c>
      <c r="J393" s="16" t="n">
        <v>201210</v>
      </c>
      <c r="L393" s="19">
        <f>VLOOKUP($P393,매칭테이블!$G:$J,2,0)*H393</f>
        <v/>
      </c>
      <c r="M393" s="19">
        <f>L393-L393*VLOOKUP($P393,매칭테이블!$G:$J,3,0)</f>
        <v/>
      </c>
      <c r="N393" s="19">
        <f>VLOOKUP($P393,매칭테이블!$G:$J,4,0)*H393</f>
        <v/>
      </c>
      <c r="O393" s="37">
        <f>L393/1.1</f>
        <v/>
      </c>
      <c r="P393" s="19">
        <f>F393&amp;E393&amp;G393&amp;J393</f>
        <v/>
      </c>
    </row>
    <row r="394">
      <c r="B394" s="34" t="n">
        <v>44185</v>
      </c>
      <c r="C394" s="19">
        <f>TEXT(B394,"aaa")</f>
        <v/>
      </c>
      <c r="E394" s="19">
        <f>INDEX(매칭테이블!C:C,MATCH(RD!G394,매칭테이블!D:D,0))</f>
        <v/>
      </c>
      <c r="F394" s="16" t="inlineStr">
        <is>
          <t>카페24</t>
        </is>
      </c>
      <c r="G394" s="16" t="inlineStr">
        <is>
          <t>HAIR RÉ:COVERY 15 Nutritious Balm [라베나 리커버리 15 뉴트리셔스 밤]제품선택=뉴트리셔스 밤 2개 세트 5% 추가할인</t>
        </is>
      </c>
      <c r="H394" s="16" t="n">
        <v>1</v>
      </c>
      <c r="I394" s="19">
        <f>VLOOKUP(G394,매칭테이블!D:E,2,0)</f>
        <v/>
      </c>
      <c r="J394" s="16" t="n">
        <v>201210</v>
      </c>
      <c r="L394" s="19">
        <f>VLOOKUP($P394,매칭테이블!$G:$J,2,0)*H394</f>
        <v/>
      </c>
      <c r="M394" s="19">
        <f>L394-L394*VLOOKUP($P394,매칭테이블!$G:$J,3,0)</f>
        <v/>
      </c>
      <c r="N394" s="19">
        <f>VLOOKUP($P394,매칭테이블!$G:$J,4,0)*H394</f>
        <v/>
      </c>
      <c r="O394" s="37">
        <f>L394/1.1</f>
        <v/>
      </c>
      <c r="P394" s="19">
        <f>F394&amp;E394&amp;G394&amp;J394</f>
        <v/>
      </c>
    </row>
    <row r="395">
      <c r="B395" s="34" t="n">
        <v>44185</v>
      </c>
      <c r="C395" s="19">
        <f>TEXT(B395,"aaa")</f>
        <v/>
      </c>
      <c r="E395" s="19">
        <f>INDEX(매칭테이블!C:C,MATCH(RD!G395,매칭테이블!D:D,0))</f>
        <v/>
      </c>
      <c r="F395" s="16" t="inlineStr">
        <is>
          <t>카페24</t>
        </is>
      </c>
      <c r="G395" s="16" t="inlineStr">
        <is>
          <t>HAIR RÉ:COVERY 15 Nutritious Balm [라베나 리커버리 15 뉴트리셔스 밤]제품선택=뉴트리셔스 밤 3개 세트 10% 추가할인</t>
        </is>
      </c>
      <c r="H395" s="16" t="n">
        <v>1</v>
      </c>
      <c r="I395" s="19">
        <f>VLOOKUP(G395,매칭테이블!D:E,2,0)</f>
        <v/>
      </c>
      <c r="J395" s="16" t="n">
        <v>201210</v>
      </c>
      <c r="L395" s="19">
        <f>VLOOKUP($P395,매칭테이블!$G:$J,2,0)*H395</f>
        <v/>
      </c>
      <c r="M395" s="19">
        <f>L395-L395*VLOOKUP($P395,매칭테이블!$G:$J,3,0)</f>
        <v/>
      </c>
      <c r="N395" s="19">
        <f>VLOOKUP($P395,매칭테이블!$G:$J,4,0)*H395</f>
        <v/>
      </c>
      <c r="O395" s="37">
        <f>L395/1.1</f>
        <v/>
      </c>
      <c r="P395" s="19">
        <f>F395&amp;E395&amp;G395&amp;J395</f>
        <v/>
      </c>
    </row>
    <row r="396">
      <c r="B396" s="34" t="n">
        <v>44185</v>
      </c>
      <c r="C396" s="19">
        <f>TEXT(B396,"aaa")</f>
        <v/>
      </c>
      <c r="E396" s="19">
        <f>INDEX(매칭테이블!C:C,MATCH(RD!G396,매칭테이블!D:D,0))</f>
        <v/>
      </c>
      <c r="F396" s="16" t="inlineStr">
        <is>
          <t>카페24</t>
        </is>
      </c>
      <c r="G396" s="16" t="inlineStr">
        <is>
          <t>HAIR RÉ:COVERY 15 Nutritious Balm [라베나 리커버리 15 뉴트리셔스 밤]제품선택=뉴트리셔스밤 1개 + 헤어팩 트리트먼트 1개 세트 5%추가할인</t>
        </is>
      </c>
      <c r="H396" s="16" t="n">
        <v>4</v>
      </c>
      <c r="I396" s="19">
        <f>VLOOKUP(G396,매칭테이블!D:E,2,0)</f>
        <v/>
      </c>
      <c r="J396" s="16" t="n">
        <v>201210</v>
      </c>
      <c r="L396" s="19">
        <f>VLOOKUP($P396,매칭테이블!$G:$J,2,0)*H396</f>
        <v/>
      </c>
      <c r="M396" s="19">
        <f>L396-L396*VLOOKUP($P396,매칭테이블!$G:$J,3,0)</f>
        <v/>
      </c>
      <c r="N396" s="19">
        <f>VLOOKUP($P396,매칭테이블!$G:$J,4,0)*H396</f>
        <v/>
      </c>
      <c r="O396" s="37">
        <f>L396/1.1</f>
        <v/>
      </c>
      <c r="P396" s="19">
        <f>F396&amp;E396&amp;G396&amp;J396</f>
        <v/>
      </c>
    </row>
    <row r="397">
      <c r="B397" s="34" t="n">
        <v>44185</v>
      </c>
      <c r="C397" s="19">
        <f>TEXT(B397,"aaa")</f>
        <v/>
      </c>
      <c r="E397" s="19">
        <f>INDEX(매칭테이블!C:C,MATCH(RD!G397,매칭테이블!D:D,0))</f>
        <v/>
      </c>
      <c r="F397" s="16" t="inlineStr">
        <is>
          <t>카페24</t>
        </is>
      </c>
      <c r="G397" s="16" t="inlineStr">
        <is>
          <t>HAIR RÉ:COVERY 15 Revital Shampoo [라베나 리커버리 15 리바이탈 샴푸]제품선택=헤어 리커버리 15 리바이탈 샴푸 - 500ml</t>
        </is>
      </c>
      <c r="H397" s="16" t="n">
        <v>41</v>
      </c>
      <c r="I397" s="19">
        <f>VLOOKUP(G397,매칭테이블!D:E,2,0)</f>
        <v/>
      </c>
      <c r="J397" s="16" t="n">
        <v>201210</v>
      </c>
      <c r="L397" s="19">
        <f>VLOOKUP($P397,매칭테이블!$G:$J,2,0)*H397</f>
        <v/>
      </c>
      <c r="M397" s="19">
        <f>L397-L397*VLOOKUP($P397,매칭테이블!$G:$J,3,0)</f>
        <v/>
      </c>
      <c r="N397" s="19">
        <f>VLOOKUP($P397,매칭테이블!$G:$J,4,0)*H397</f>
        <v/>
      </c>
      <c r="O397" s="37">
        <f>L397/1.1</f>
        <v/>
      </c>
      <c r="P397" s="19">
        <f>F397&amp;E397&amp;G397&amp;J397</f>
        <v/>
      </c>
    </row>
    <row r="398">
      <c r="B398" s="34" t="n">
        <v>44185</v>
      </c>
      <c r="C398" s="19">
        <f>TEXT(B398,"aaa")</f>
        <v/>
      </c>
      <c r="E398" s="19">
        <f>INDEX(매칭테이블!C:C,MATCH(RD!G398,매칭테이블!D:D,0))</f>
        <v/>
      </c>
      <c r="F398" s="16" t="inlineStr">
        <is>
          <t>카페24</t>
        </is>
      </c>
      <c r="G398" s="16" t="inlineStr">
        <is>
          <t>HAIR RÉ:COVERY 15 Revital Shampoo [라베나 리커버리 15 리바이탈 샴푸]제품선택=리바이탈 샴푸 2개 세트 5%추가할인</t>
        </is>
      </c>
      <c r="H398" s="16" t="n">
        <v>6</v>
      </c>
      <c r="I398" s="19">
        <f>VLOOKUP(G398,매칭테이블!D:E,2,0)</f>
        <v/>
      </c>
      <c r="J398" s="16" t="n">
        <v>201210</v>
      </c>
      <c r="L398" s="19">
        <f>VLOOKUP($P398,매칭테이블!$G:$J,2,0)*H398</f>
        <v/>
      </c>
      <c r="M398" s="19">
        <f>L398-L398*VLOOKUP($P398,매칭테이블!$G:$J,3,0)</f>
        <v/>
      </c>
      <c r="N398" s="19">
        <f>VLOOKUP($P398,매칭테이블!$G:$J,4,0)*H398</f>
        <v/>
      </c>
      <c r="O398" s="37">
        <f>L398/1.1</f>
        <v/>
      </c>
      <c r="P398" s="19">
        <f>F398&amp;E398&amp;G398&amp;J398</f>
        <v/>
      </c>
    </row>
    <row r="399">
      <c r="B399" s="34" t="n">
        <v>44185</v>
      </c>
      <c r="C399" s="19">
        <f>TEXT(B399,"aaa")</f>
        <v/>
      </c>
      <c r="E399" s="19">
        <f>INDEX(매칭테이블!C:C,MATCH(RD!G399,매칭테이블!D:D,0))</f>
        <v/>
      </c>
      <c r="F399" s="16" t="inlineStr">
        <is>
          <t>카페24</t>
        </is>
      </c>
      <c r="G399" s="16" t="inlineStr">
        <is>
          <t>HAIR RÉ:COVERY 15 Revital Shampoo [라베나 리커버리 15 리바이탈 샴푸]제품선택=리바이탈 샴푸 3개 세트 10% 추가할인</t>
        </is>
      </c>
      <c r="H399" s="16" t="n">
        <v>4</v>
      </c>
      <c r="I399" s="19">
        <f>VLOOKUP(G399,매칭테이블!D:E,2,0)</f>
        <v/>
      </c>
      <c r="J399" s="16" t="n">
        <v>201210</v>
      </c>
      <c r="L399" s="19">
        <f>VLOOKUP($P399,매칭테이블!$G:$J,2,0)*H399</f>
        <v/>
      </c>
      <c r="M399" s="19">
        <f>L399-L399*VLOOKUP($P399,매칭테이블!$G:$J,3,0)</f>
        <v/>
      </c>
      <c r="N399" s="19">
        <f>VLOOKUP($P399,매칭테이블!$G:$J,4,0)*H399</f>
        <v/>
      </c>
      <c r="O399" s="37">
        <f>L399/1.1</f>
        <v/>
      </c>
      <c r="P399" s="19">
        <f>F399&amp;E399&amp;G399&amp;J399</f>
        <v/>
      </c>
    </row>
    <row r="400">
      <c r="B400" s="34" t="n">
        <v>44184</v>
      </c>
      <c r="C400" s="19">
        <f>TEXT(B400,"aaa")</f>
        <v/>
      </c>
      <c r="E400" s="19">
        <f>INDEX(매칭테이블!C:C,MATCH(RD!G400,매칭테이블!D:D,0))</f>
        <v/>
      </c>
      <c r="F400" s="16" t="inlineStr">
        <is>
          <t>카페24</t>
        </is>
      </c>
      <c r="G400" s="16" t="inlineStr">
        <is>
          <t>HAIR RÉ:COVERY 15 Hairpack Treatment [라베나 리커버리 15 헤어팩 트리트먼트]제품선택=헤어 리커버리 15 헤어팩 트리트먼트</t>
        </is>
      </c>
      <c r="H400" s="16" t="n">
        <v>34</v>
      </c>
      <c r="I400" s="19">
        <f>VLOOKUP(G400,매칭테이블!D:E,2,0)</f>
        <v/>
      </c>
      <c r="J400" s="16" t="n">
        <v>201210</v>
      </c>
      <c r="L400" s="19">
        <f>VLOOKUP($P400,매칭테이블!$G:$J,2,0)*H400</f>
        <v/>
      </c>
      <c r="M400" s="19">
        <f>L400-L400*VLOOKUP($P400,매칭테이블!$G:$J,3,0)</f>
        <v/>
      </c>
      <c r="N400" s="19">
        <f>VLOOKUP($P400,매칭테이블!$G:$J,4,0)*H400</f>
        <v/>
      </c>
      <c r="O400" s="37">
        <f>L400/1.1</f>
        <v/>
      </c>
      <c r="P400" s="19">
        <f>F400&amp;E400&amp;G400&amp;J400</f>
        <v/>
      </c>
    </row>
    <row r="401">
      <c r="B401" s="34" t="n">
        <v>44184</v>
      </c>
      <c r="C401" s="19">
        <f>TEXT(B401,"aaa")</f>
        <v/>
      </c>
      <c r="E401" s="19">
        <f>INDEX(매칭테이블!C:C,MATCH(RD!G401,매칭테이블!D:D,0))</f>
        <v/>
      </c>
      <c r="F401" s="16" t="inlineStr">
        <is>
          <t>카페24</t>
        </is>
      </c>
      <c r="G401" s="16" t="inlineStr">
        <is>
          <t>HAIR RÉ:COVERY 15 Hairpack Treatment [라베나 리커버리 15 헤어팩 트리트먼트]제품선택=헤어팩 트리트먼트 2개 세트 5% 추가할인</t>
        </is>
      </c>
      <c r="H401" s="16" t="n">
        <v>15</v>
      </c>
      <c r="I401" s="19">
        <f>VLOOKUP(G401,매칭테이블!D:E,2,0)</f>
        <v/>
      </c>
      <c r="J401" s="16" t="n">
        <v>201210</v>
      </c>
      <c r="L401" s="19">
        <f>VLOOKUP($P401,매칭테이블!$G:$J,2,0)*H401</f>
        <v/>
      </c>
      <c r="M401" s="19">
        <f>L401-L401*VLOOKUP($P401,매칭테이블!$G:$J,3,0)</f>
        <v/>
      </c>
      <c r="N401" s="19">
        <f>VLOOKUP($P401,매칭테이블!$G:$J,4,0)*H401</f>
        <v/>
      </c>
      <c r="O401" s="37">
        <f>L401/1.1</f>
        <v/>
      </c>
      <c r="P401" s="19">
        <f>F401&amp;E401&amp;G401&amp;J401</f>
        <v/>
      </c>
    </row>
    <row r="402">
      <c r="B402" s="34" t="n">
        <v>44184</v>
      </c>
      <c r="C402" s="19">
        <f>TEXT(B402,"aaa")</f>
        <v/>
      </c>
      <c r="E402" s="19">
        <f>INDEX(매칭테이블!C:C,MATCH(RD!G402,매칭테이블!D:D,0))</f>
        <v/>
      </c>
      <c r="F402" s="16" t="inlineStr">
        <is>
          <t>카페24</t>
        </is>
      </c>
      <c r="G402" s="16" t="inlineStr">
        <is>
          <t>HAIR RÉ:COVERY 15 Hairpack Treatment [라베나 리커버리 15 헤어팩 트리트먼트]제품선택=헤어팩 트리트먼트 3개 세트 10% 추가할인</t>
        </is>
      </c>
      <c r="H402" s="16" t="n">
        <v>4</v>
      </c>
      <c r="I402" s="19">
        <f>VLOOKUP(G402,매칭테이블!D:E,2,0)</f>
        <v/>
      </c>
      <c r="J402" s="16" t="n">
        <v>201210</v>
      </c>
      <c r="L402" s="19">
        <f>VLOOKUP($P402,매칭테이블!$G:$J,2,0)*H402</f>
        <v/>
      </c>
      <c r="M402" s="19">
        <f>L402-L402*VLOOKUP($P402,매칭테이블!$G:$J,3,0)</f>
        <v/>
      </c>
      <c r="N402" s="19">
        <f>VLOOKUP($P402,매칭테이블!$G:$J,4,0)*H402</f>
        <v/>
      </c>
      <c r="O402" s="37">
        <f>L402/1.1</f>
        <v/>
      </c>
      <c r="P402" s="19">
        <f>F402&amp;E402&amp;G402&amp;J402</f>
        <v/>
      </c>
    </row>
    <row r="403">
      <c r="B403" s="34" t="n">
        <v>44184</v>
      </c>
      <c r="C403" s="19">
        <f>TEXT(B403,"aaa")</f>
        <v/>
      </c>
      <c r="E403" s="19">
        <f>INDEX(매칭테이블!C:C,MATCH(RD!G403,매칭테이블!D:D,0))</f>
        <v/>
      </c>
      <c r="F403" s="16" t="inlineStr">
        <is>
          <t>카페24</t>
        </is>
      </c>
      <c r="G403" s="16" t="inlineStr">
        <is>
          <t>HAIR RÉ:COVERY 15 Hairpack Treatment [라베나 리커버리 15 헤어팩 트리트먼트]제품선택=헤어팩 트리트먼트 1개 + 뉴트리셔스밤 1개 세트 5% 추가할인</t>
        </is>
      </c>
      <c r="H403" s="16" t="n">
        <v>5</v>
      </c>
      <c r="I403" s="19">
        <f>VLOOKUP(G403,매칭테이블!D:E,2,0)</f>
        <v/>
      </c>
      <c r="J403" s="16" t="n">
        <v>201210</v>
      </c>
      <c r="L403" s="19">
        <f>VLOOKUP($P403,매칭테이블!$G:$J,2,0)*H403</f>
        <v/>
      </c>
      <c r="M403" s="19">
        <f>L403-L403*VLOOKUP($P403,매칭테이블!$G:$J,3,0)</f>
        <v/>
      </c>
      <c r="N403" s="19">
        <f>VLOOKUP($P403,매칭테이블!$G:$J,4,0)*H403</f>
        <v/>
      </c>
      <c r="O403" s="37">
        <f>L403/1.1</f>
        <v/>
      </c>
      <c r="P403" s="19">
        <f>F403&amp;E403&amp;G403&amp;J403</f>
        <v/>
      </c>
    </row>
    <row r="404">
      <c r="B404" s="34" t="n">
        <v>44184</v>
      </c>
      <c r="C404" s="19">
        <f>TEXT(B404,"aaa")</f>
        <v/>
      </c>
      <c r="E404" s="19">
        <f>INDEX(매칭테이블!C:C,MATCH(RD!G404,매칭테이블!D:D,0))</f>
        <v/>
      </c>
      <c r="F404" s="16" t="inlineStr">
        <is>
          <t>카페24</t>
        </is>
      </c>
      <c r="G404" s="16" t="inlineStr">
        <is>
          <t>HAIR RÉ:COVERY 15 Nutritious Balm [라베나 리커버리 15 뉴트리셔스 밤]제품선택=헤어 리커버리 15 뉴트리셔스 밤</t>
        </is>
      </c>
      <c r="H404" s="16" t="n">
        <v>8</v>
      </c>
      <c r="I404" s="19">
        <f>VLOOKUP(G404,매칭테이블!D:E,2,0)</f>
        <v/>
      </c>
      <c r="J404" s="16" t="n">
        <v>201210</v>
      </c>
      <c r="L404" s="19">
        <f>VLOOKUP($P404,매칭테이블!$G:$J,2,0)*H404</f>
        <v/>
      </c>
      <c r="M404" s="19">
        <f>L404-L404*VLOOKUP($P404,매칭테이블!$G:$J,3,0)</f>
        <v/>
      </c>
      <c r="N404" s="19">
        <f>VLOOKUP($P404,매칭테이블!$G:$J,4,0)*H404</f>
        <v/>
      </c>
      <c r="O404" s="37">
        <f>L404/1.1</f>
        <v/>
      </c>
      <c r="P404" s="19">
        <f>F404&amp;E404&amp;G404&amp;J404</f>
        <v/>
      </c>
    </row>
    <row r="405">
      <c r="B405" s="34" t="n">
        <v>44184</v>
      </c>
      <c r="C405" s="19">
        <f>TEXT(B405,"aaa")</f>
        <v/>
      </c>
      <c r="E405" s="19">
        <f>INDEX(매칭테이블!C:C,MATCH(RD!G405,매칭테이블!D:D,0))</f>
        <v/>
      </c>
      <c r="F405" s="16" t="inlineStr">
        <is>
          <t>카페24</t>
        </is>
      </c>
      <c r="G405" s="16" t="inlineStr">
        <is>
          <t>HAIR RÉ:COVERY 15 Nutritious Balm [라베나 리커버리 15 뉴트리셔스 밤]제품선택=뉴트리셔스 밤 2개 세트 5% 추가할인</t>
        </is>
      </c>
      <c r="H405" s="16" t="n">
        <v>3</v>
      </c>
      <c r="I405" s="19">
        <f>VLOOKUP(G405,매칭테이블!D:E,2,0)</f>
        <v/>
      </c>
      <c r="J405" s="16" t="n">
        <v>201210</v>
      </c>
      <c r="L405" s="19">
        <f>VLOOKUP($P405,매칭테이블!$G:$J,2,0)*H405</f>
        <v/>
      </c>
      <c r="M405" s="19">
        <f>L405-L405*VLOOKUP($P405,매칭테이블!$G:$J,3,0)</f>
        <v/>
      </c>
      <c r="N405" s="19">
        <f>VLOOKUP($P405,매칭테이블!$G:$J,4,0)*H405</f>
        <v/>
      </c>
      <c r="O405" s="37">
        <f>L405/1.1</f>
        <v/>
      </c>
      <c r="P405" s="19">
        <f>F405&amp;E405&amp;G405&amp;J405</f>
        <v/>
      </c>
    </row>
    <row r="406">
      <c r="B406" s="34" t="n">
        <v>44184</v>
      </c>
      <c r="C406" s="19">
        <f>TEXT(B406,"aaa")</f>
        <v/>
      </c>
      <c r="E406" s="19">
        <f>INDEX(매칭테이블!C:C,MATCH(RD!G406,매칭테이블!D:D,0))</f>
        <v/>
      </c>
      <c r="F406" s="16" t="inlineStr">
        <is>
          <t>카페24</t>
        </is>
      </c>
      <c r="G406" s="16" t="inlineStr">
        <is>
          <t>HAIR RÉ:COVERY 15 Nutritious Balm [라베나 리커버리 15 뉴트리셔스 밤]제품선택=뉴트리셔스밤 1개 + 헤어팩 트리트먼트 1개 세트 5%추가할인</t>
        </is>
      </c>
      <c r="H406" s="16" t="n">
        <v>2</v>
      </c>
      <c r="I406" s="19">
        <f>VLOOKUP(G406,매칭테이블!D:E,2,0)</f>
        <v/>
      </c>
      <c r="J406" s="16" t="n">
        <v>201210</v>
      </c>
      <c r="L406" s="19">
        <f>VLOOKUP($P406,매칭테이블!$G:$J,2,0)*H406</f>
        <v/>
      </c>
      <c r="M406" s="19">
        <f>L406-L406*VLOOKUP($P406,매칭테이블!$G:$J,3,0)</f>
        <v/>
      </c>
      <c r="N406" s="19">
        <f>VLOOKUP($P406,매칭테이블!$G:$J,4,0)*H406</f>
        <v/>
      </c>
      <c r="O406" s="37">
        <f>L406/1.1</f>
        <v/>
      </c>
      <c r="P406" s="19">
        <f>F406&amp;E406&amp;G406&amp;J406</f>
        <v/>
      </c>
    </row>
    <row r="407">
      <c r="B407" s="34" t="n">
        <v>44184</v>
      </c>
      <c r="C407" s="19">
        <f>TEXT(B407,"aaa")</f>
        <v/>
      </c>
      <c r="E407" s="19">
        <f>INDEX(매칭테이블!C:C,MATCH(RD!G407,매칭테이블!D:D,0))</f>
        <v/>
      </c>
      <c r="F407" s="16" t="inlineStr">
        <is>
          <t>카페24</t>
        </is>
      </c>
      <c r="G407" s="16" t="inlineStr">
        <is>
          <t>HAIR RÉ:COVERY 15 Revital Shampoo [라베나 리커버리 15 리바이탈 샴푸]제품선택=헤어 리커버리 15 리바이탈 샴푸 - 500ml</t>
        </is>
      </c>
      <c r="H407" s="16" t="n">
        <v>21</v>
      </c>
      <c r="I407" s="19">
        <f>VLOOKUP(G407,매칭테이블!D:E,2,0)</f>
        <v/>
      </c>
      <c r="J407" s="16" t="n">
        <v>201210</v>
      </c>
      <c r="L407" s="19">
        <f>VLOOKUP($P407,매칭테이블!$G:$J,2,0)*H407</f>
        <v/>
      </c>
      <c r="M407" s="19">
        <f>L407-L407*VLOOKUP($P407,매칭테이블!$G:$J,3,0)</f>
        <v/>
      </c>
      <c r="N407" s="19">
        <f>VLOOKUP($P407,매칭테이블!$G:$J,4,0)*H407</f>
        <v/>
      </c>
      <c r="O407" s="37">
        <f>L407/1.1</f>
        <v/>
      </c>
      <c r="P407" s="19">
        <f>F407&amp;E407&amp;G407&amp;J407</f>
        <v/>
      </c>
    </row>
    <row r="408">
      <c r="B408" s="34" t="n">
        <v>44184</v>
      </c>
      <c r="C408" s="19">
        <f>TEXT(B408,"aaa")</f>
        <v/>
      </c>
      <c r="E408" s="19">
        <f>INDEX(매칭테이블!C:C,MATCH(RD!G408,매칭테이블!D:D,0))</f>
        <v/>
      </c>
      <c r="F408" s="16" t="inlineStr">
        <is>
          <t>카페24</t>
        </is>
      </c>
      <c r="G408" s="16" t="inlineStr">
        <is>
          <t>HAIR RÉ:COVERY 15 Revital Shampoo [라베나 리커버리 15 리바이탈 샴푸]제품선택=리바이탈 샴푸 2개 세트 5%추가할인</t>
        </is>
      </c>
      <c r="H408" s="16" t="n">
        <v>1</v>
      </c>
      <c r="I408" s="19">
        <f>VLOOKUP(G408,매칭테이블!D:E,2,0)</f>
        <v/>
      </c>
      <c r="J408" s="16" t="n">
        <v>201210</v>
      </c>
      <c r="L408" s="19">
        <f>VLOOKUP($P408,매칭테이블!$G:$J,2,0)*H408</f>
        <v/>
      </c>
      <c r="M408" s="19">
        <f>L408-L408*VLOOKUP($P408,매칭테이블!$G:$J,3,0)</f>
        <v/>
      </c>
      <c r="N408" s="19">
        <f>VLOOKUP($P408,매칭테이블!$G:$J,4,0)*H408</f>
        <v/>
      </c>
      <c r="O408" s="37">
        <f>L408/1.1</f>
        <v/>
      </c>
      <c r="P408" s="19">
        <f>F408&amp;E408&amp;G408&amp;J408</f>
        <v/>
      </c>
    </row>
    <row r="409">
      <c r="B409" s="34" t="n">
        <v>44184</v>
      </c>
      <c r="C409" s="19">
        <f>TEXT(B409,"aaa")</f>
        <v/>
      </c>
      <c r="E409" s="19">
        <f>INDEX(매칭테이블!C:C,MATCH(RD!G409,매칭테이블!D:D,0))</f>
        <v/>
      </c>
      <c r="F409" s="16" t="inlineStr">
        <is>
          <t>카페24</t>
        </is>
      </c>
      <c r="G409" s="16" t="inlineStr">
        <is>
          <t>HAIR RÉ:COVERY 15 Revital Shampoo [라베나 리커버리 15 리바이탈 샴푸]제품선택=리바이탈 샴푸 3개 세트 10% 추가할인</t>
        </is>
      </c>
      <c r="H409" s="16" t="n">
        <v>3</v>
      </c>
      <c r="I409" s="19">
        <f>VLOOKUP(G409,매칭테이블!D:E,2,0)</f>
        <v/>
      </c>
      <c r="J409" s="16" t="n">
        <v>201210</v>
      </c>
      <c r="L409" s="19">
        <f>VLOOKUP($P409,매칭테이블!$G:$J,2,0)*H409</f>
        <v/>
      </c>
      <c r="M409" s="19">
        <f>L409-L409*VLOOKUP($P409,매칭테이블!$G:$J,3,0)</f>
        <v/>
      </c>
      <c r="N409" s="19">
        <f>VLOOKUP($P409,매칭테이블!$G:$J,4,0)*H409</f>
        <v/>
      </c>
      <c r="O409" s="37">
        <f>L409/1.1</f>
        <v/>
      </c>
      <c r="P409" s="19">
        <f>F409&amp;E409&amp;G409&amp;J409</f>
        <v/>
      </c>
    </row>
    <row r="410">
      <c r="B410" s="34" t="n">
        <v>44183</v>
      </c>
      <c r="C410" s="19">
        <f>TEXT(B410,"aaa")</f>
        <v/>
      </c>
      <c r="E410" s="19">
        <f>INDEX(매칭테이블!C:C,MATCH(RD!G410,매칭테이블!D:D,0))</f>
        <v/>
      </c>
      <c r="F410" s="16" t="inlineStr">
        <is>
          <t>카페24</t>
        </is>
      </c>
      <c r="G410" s="16" t="inlineStr">
        <is>
          <t>HAIR RÉ:COVERY 15 Hairpack Treatment [라베나 리커버리 15 헤어팩 트리트먼트]제품선택=헤어 리커버리 15 헤어팩 트리트먼트</t>
        </is>
      </c>
      <c r="H410" s="16" t="n">
        <v>73</v>
      </c>
      <c r="I410" s="19">
        <f>VLOOKUP(G410,매칭테이블!D:E,2,0)</f>
        <v/>
      </c>
      <c r="J410" s="16" t="n">
        <v>201210</v>
      </c>
      <c r="L410" s="19">
        <f>VLOOKUP($P410,매칭테이블!$G:$J,2,0)*H410</f>
        <v/>
      </c>
      <c r="M410" s="19">
        <f>L410-L410*VLOOKUP($P410,매칭테이블!$G:$J,3,0)</f>
        <v/>
      </c>
      <c r="N410" s="19">
        <f>VLOOKUP($P410,매칭테이블!$G:$J,4,0)*H410</f>
        <v/>
      </c>
      <c r="O410" s="37">
        <f>L410/1.1</f>
        <v/>
      </c>
      <c r="P410" s="19">
        <f>F410&amp;E410&amp;G410&amp;J410</f>
        <v/>
      </c>
    </row>
    <row r="411">
      <c r="B411" s="34" t="n">
        <v>44183</v>
      </c>
      <c r="C411" s="19">
        <f>TEXT(B411,"aaa")</f>
        <v/>
      </c>
      <c r="E411" s="19">
        <f>INDEX(매칭테이블!C:C,MATCH(RD!G411,매칭테이블!D:D,0))</f>
        <v/>
      </c>
      <c r="F411" s="16" t="inlineStr">
        <is>
          <t>카페24</t>
        </is>
      </c>
      <c r="G411" s="16" t="inlineStr">
        <is>
          <t>HAIR RÉ:COVERY 15 Hairpack Treatment [라베나 리커버리 15 헤어팩 트리트먼트]제품선택=헤어팩 트리트먼트 2개 세트 5% 추가할인</t>
        </is>
      </c>
      <c r="H411" s="16" t="n">
        <v>13</v>
      </c>
      <c r="I411" s="19">
        <f>VLOOKUP(G411,매칭테이블!D:E,2,0)</f>
        <v/>
      </c>
      <c r="J411" s="16" t="n">
        <v>201210</v>
      </c>
      <c r="L411" s="19">
        <f>VLOOKUP($P411,매칭테이블!$G:$J,2,0)*H411</f>
        <v/>
      </c>
      <c r="M411" s="19">
        <f>L411-L411*VLOOKUP($P411,매칭테이블!$G:$J,3,0)</f>
        <v/>
      </c>
      <c r="N411" s="19">
        <f>VLOOKUP($P411,매칭테이블!$G:$J,4,0)*H411</f>
        <v/>
      </c>
      <c r="O411" s="37">
        <f>L411/1.1</f>
        <v/>
      </c>
      <c r="P411" s="19">
        <f>F411&amp;E411&amp;G411&amp;J411</f>
        <v/>
      </c>
    </row>
    <row r="412">
      <c r="B412" s="34" t="n">
        <v>44183</v>
      </c>
      <c r="C412" s="19">
        <f>TEXT(B412,"aaa")</f>
        <v/>
      </c>
      <c r="E412" s="19">
        <f>INDEX(매칭테이블!C:C,MATCH(RD!G412,매칭테이블!D:D,0))</f>
        <v/>
      </c>
      <c r="F412" s="16" t="inlineStr">
        <is>
          <t>카페24</t>
        </is>
      </c>
      <c r="G412" s="16" t="inlineStr">
        <is>
          <t>HAIR RÉ:COVERY 15 Hairpack Treatment [라베나 리커버리 15 헤어팩 트리트먼트]제품선택=헤어팩 트리트먼트 3개 세트 10% 추가할인</t>
        </is>
      </c>
      <c r="H412" s="16" t="n">
        <v>11</v>
      </c>
      <c r="I412" s="19">
        <f>VLOOKUP(G412,매칭테이블!D:E,2,0)</f>
        <v/>
      </c>
      <c r="J412" s="16" t="n">
        <v>201210</v>
      </c>
      <c r="L412" s="19">
        <f>VLOOKUP($P412,매칭테이블!$G:$J,2,0)*H412</f>
        <v/>
      </c>
      <c r="M412" s="19">
        <f>L412-L412*VLOOKUP($P412,매칭테이블!$G:$J,3,0)</f>
        <v/>
      </c>
      <c r="N412" s="19">
        <f>VLOOKUP($P412,매칭테이블!$G:$J,4,0)*H412</f>
        <v/>
      </c>
      <c r="O412" s="37">
        <f>L412/1.1</f>
        <v/>
      </c>
      <c r="P412" s="19">
        <f>F412&amp;E412&amp;G412&amp;J412</f>
        <v/>
      </c>
    </row>
    <row r="413">
      <c r="B413" s="34" t="n">
        <v>44183</v>
      </c>
      <c r="C413" s="19">
        <f>TEXT(B413,"aaa")</f>
        <v/>
      </c>
      <c r="E413" s="19">
        <f>INDEX(매칭테이블!C:C,MATCH(RD!G413,매칭테이블!D:D,0))</f>
        <v/>
      </c>
      <c r="F413" s="16" t="inlineStr">
        <is>
          <t>카페24</t>
        </is>
      </c>
      <c r="G413" s="16" t="inlineStr">
        <is>
          <t>HAIR RÉ:COVERY 15 Hairpack Treatment [라베나 리커버리 15 헤어팩 트리트먼트]제품선택=헤어팩 트리트먼트 1개 + 뉴트리셔스밤 1개 세트 5% 추가할인</t>
        </is>
      </c>
      <c r="H413" s="16" t="n">
        <v>12</v>
      </c>
      <c r="I413" s="19">
        <f>VLOOKUP(G413,매칭테이블!D:E,2,0)</f>
        <v/>
      </c>
      <c r="J413" s="16" t="n">
        <v>201210</v>
      </c>
      <c r="L413" s="19">
        <f>VLOOKUP($P413,매칭테이블!$G:$J,2,0)*H413</f>
        <v/>
      </c>
      <c r="M413" s="19">
        <f>L413-L413*VLOOKUP($P413,매칭테이블!$G:$J,3,0)</f>
        <v/>
      </c>
      <c r="N413" s="19">
        <f>VLOOKUP($P413,매칭테이블!$G:$J,4,0)*H413</f>
        <v/>
      </c>
      <c r="O413" s="37">
        <f>L413/1.1</f>
        <v/>
      </c>
      <c r="P413" s="19">
        <f>F413&amp;E413&amp;G413&amp;J413</f>
        <v/>
      </c>
    </row>
    <row r="414">
      <c r="B414" s="34" t="n">
        <v>44183</v>
      </c>
      <c r="C414" s="19">
        <f>TEXT(B414,"aaa")</f>
        <v/>
      </c>
      <c r="E414" s="19">
        <f>INDEX(매칭테이블!C:C,MATCH(RD!G414,매칭테이블!D:D,0))</f>
        <v/>
      </c>
      <c r="F414" s="16" t="inlineStr">
        <is>
          <t>카페24</t>
        </is>
      </c>
      <c r="G414" s="16" t="inlineStr">
        <is>
          <t>HAIR RÉ:COVERY 15 Nutritious Balm [라베나 리커버리 15 뉴트리셔스 밤]제품선택=헤어 리커버리 15 뉴트리셔스 밤</t>
        </is>
      </c>
      <c r="H414" s="16" t="n">
        <v>13</v>
      </c>
      <c r="I414" s="19">
        <f>VLOOKUP(G414,매칭테이블!D:E,2,0)</f>
        <v/>
      </c>
      <c r="J414" s="16" t="n">
        <v>201210</v>
      </c>
      <c r="L414" s="19">
        <f>VLOOKUP($P414,매칭테이블!$G:$J,2,0)*H414</f>
        <v/>
      </c>
      <c r="M414" s="19">
        <f>L414-L414*VLOOKUP($P414,매칭테이블!$G:$J,3,0)</f>
        <v/>
      </c>
      <c r="N414" s="19">
        <f>VLOOKUP($P414,매칭테이블!$G:$J,4,0)*H414</f>
        <v/>
      </c>
      <c r="O414" s="37">
        <f>L414/1.1</f>
        <v/>
      </c>
      <c r="P414" s="19">
        <f>F414&amp;E414&amp;G414&amp;J414</f>
        <v/>
      </c>
    </row>
    <row r="415">
      <c r="B415" s="34" t="n">
        <v>44183</v>
      </c>
      <c r="C415" s="19">
        <f>TEXT(B415,"aaa")</f>
        <v/>
      </c>
      <c r="E415" s="19">
        <f>INDEX(매칭테이블!C:C,MATCH(RD!G415,매칭테이블!D:D,0))</f>
        <v/>
      </c>
      <c r="F415" s="16" t="inlineStr">
        <is>
          <t>카페24</t>
        </is>
      </c>
      <c r="G415" s="16" t="inlineStr">
        <is>
          <t>HAIR RÉ:COVERY 15 Nutritious Balm [라베나 리커버리 15 뉴트리셔스 밤]제품선택=뉴트리셔스 밤 2개 세트 5% 추가할인</t>
        </is>
      </c>
      <c r="H415" s="16" t="n">
        <v>1</v>
      </c>
      <c r="I415" s="19">
        <f>VLOOKUP(G415,매칭테이블!D:E,2,0)</f>
        <v/>
      </c>
      <c r="J415" s="16" t="n">
        <v>201210</v>
      </c>
      <c r="L415" s="19">
        <f>VLOOKUP($P415,매칭테이블!$G:$J,2,0)*H415</f>
        <v/>
      </c>
      <c r="M415" s="19">
        <f>L415-L415*VLOOKUP($P415,매칭테이블!$G:$J,3,0)</f>
        <v/>
      </c>
      <c r="N415" s="19">
        <f>VLOOKUP($P415,매칭테이블!$G:$J,4,0)*H415</f>
        <v/>
      </c>
      <c r="O415" s="37">
        <f>L415/1.1</f>
        <v/>
      </c>
      <c r="P415" s="19">
        <f>F415&amp;E415&amp;G415&amp;J415</f>
        <v/>
      </c>
    </row>
    <row r="416">
      <c r="B416" s="34" t="n">
        <v>44183</v>
      </c>
      <c r="C416" s="19">
        <f>TEXT(B416,"aaa")</f>
        <v/>
      </c>
      <c r="E416" s="19">
        <f>INDEX(매칭테이블!C:C,MATCH(RD!G416,매칭테이블!D:D,0))</f>
        <v/>
      </c>
      <c r="F416" s="16" t="inlineStr">
        <is>
          <t>카페24</t>
        </is>
      </c>
      <c r="G416" s="16" t="inlineStr">
        <is>
          <t>HAIR RÉ:COVERY 15 Nutritious Balm [라베나 리커버리 15 뉴트리셔스 밤]제품선택=뉴트리셔스밤 1개 + 헤어팩 트리트먼트 1개 세트 5%추가할인</t>
        </is>
      </c>
      <c r="H416" s="16" t="n">
        <v>4</v>
      </c>
      <c r="I416" s="19">
        <f>VLOOKUP(G416,매칭테이블!D:E,2,0)</f>
        <v/>
      </c>
      <c r="J416" s="16" t="n">
        <v>201210</v>
      </c>
      <c r="L416" s="19">
        <f>VLOOKUP($P416,매칭테이블!$G:$J,2,0)*H416</f>
        <v/>
      </c>
      <c r="M416" s="19">
        <f>L416-L416*VLOOKUP($P416,매칭테이블!$G:$J,3,0)</f>
        <v/>
      </c>
      <c r="N416" s="19">
        <f>VLOOKUP($P416,매칭테이블!$G:$J,4,0)*H416</f>
        <v/>
      </c>
      <c r="O416" s="37">
        <f>L416/1.1</f>
        <v/>
      </c>
      <c r="P416" s="19">
        <f>F416&amp;E416&amp;G416&amp;J416</f>
        <v/>
      </c>
    </row>
    <row r="417">
      <c r="B417" s="34" t="n">
        <v>44183</v>
      </c>
      <c r="C417" s="19">
        <f>TEXT(B417,"aaa")</f>
        <v/>
      </c>
      <c r="E417" s="19">
        <f>INDEX(매칭테이블!C:C,MATCH(RD!G417,매칭테이블!D:D,0))</f>
        <v/>
      </c>
      <c r="F417" s="16" t="inlineStr">
        <is>
          <t>카페24</t>
        </is>
      </c>
      <c r="G417" s="16" t="inlineStr">
        <is>
          <t>HAIR RÉ:COVERY 15 Revital Shampoo [라베나 리커버리 15 리바이탈 샴푸]제품선택=헤어 리커버리 15 리바이탈 샴푸 - 500ml</t>
        </is>
      </c>
      <c r="H417" s="16" t="n">
        <v>23</v>
      </c>
      <c r="I417" s="19">
        <f>VLOOKUP(G417,매칭테이블!D:E,2,0)</f>
        <v/>
      </c>
      <c r="J417" s="16" t="n">
        <v>201210</v>
      </c>
      <c r="L417" s="19">
        <f>VLOOKUP($P417,매칭테이블!$G:$J,2,0)*H417</f>
        <v/>
      </c>
      <c r="M417" s="19">
        <f>L417-L417*VLOOKUP($P417,매칭테이블!$G:$J,3,0)</f>
        <v/>
      </c>
      <c r="N417" s="19">
        <f>VLOOKUP($P417,매칭테이블!$G:$J,4,0)*H417</f>
        <v/>
      </c>
      <c r="O417" s="37">
        <f>L417/1.1</f>
        <v/>
      </c>
      <c r="P417" s="19">
        <f>F417&amp;E417&amp;G417&amp;J417</f>
        <v/>
      </c>
    </row>
    <row r="418">
      <c r="B418" s="34" t="n">
        <v>44183</v>
      </c>
      <c r="C418" s="19">
        <f>TEXT(B418,"aaa")</f>
        <v/>
      </c>
      <c r="E418" s="19">
        <f>INDEX(매칭테이블!C:C,MATCH(RD!G418,매칭테이블!D:D,0))</f>
        <v/>
      </c>
      <c r="F418" s="16" t="inlineStr">
        <is>
          <t>카페24</t>
        </is>
      </c>
      <c r="G418" s="16" t="inlineStr">
        <is>
          <t>HAIR RÉ:COVERY 15 Revital Shampoo [라베나 리커버리 15 리바이탈 샴푸]제품선택=리바이탈 샴푸 2개 세트 5%추가할인</t>
        </is>
      </c>
      <c r="H418" s="16" t="n">
        <v>6</v>
      </c>
      <c r="I418" s="19">
        <f>VLOOKUP(G418,매칭테이블!D:E,2,0)</f>
        <v/>
      </c>
      <c r="J418" s="16" t="n">
        <v>201210</v>
      </c>
      <c r="L418" s="19">
        <f>VLOOKUP($P418,매칭테이블!$G:$J,2,0)*H418</f>
        <v/>
      </c>
      <c r="M418" s="19">
        <f>L418-L418*VLOOKUP($P418,매칭테이블!$G:$J,3,0)</f>
        <v/>
      </c>
      <c r="N418" s="19">
        <f>VLOOKUP($P418,매칭테이블!$G:$J,4,0)*H418</f>
        <v/>
      </c>
      <c r="O418" s="37">
        <f>L418/1.1</f>
        <v/>
      </c>
      <c r="P418" s="19">
        <f>F418&amp;E418&amp;G418&amp;J418</f>
        <v/>
      </c>
    </row>
    <row r="419">
      <c r="B419" s="34" t="n">
        <v>44186</v>
      </c>
      <c r="C419" s="19">
        <f>TEXT(B419,"aaa")</f>
        <v/>
      </c>
      <c r="E419" s="19">
        <f>INDEX(매칭테이블!C:C,MATCH(RD!G419,매칭테이블!D:D,0))</f>
        <v/>
      </c>
      <c r="F419" s="16" t="inlineStr">
        <is>
          <t>카페24</t>
        </is>
      </c>
      <c r="G419" s="16" t="inlineStr">
        <is>
          <t>HAIR RÉ:COVERY 15 Hairpack Treatment [라베나 리커버리 15 헤어팩 트리트먼트]제품선택=헤어 리커버리 15 헤어팩 트리트먼트</t>
        </is>
      </c>
      <c r="H419" s="16" t="n">
        <v>50</v>
      </c>
      <c r="I419" s="19">
        <f>VLOOKUP(G419,매칭테이블!D:E,2,0)</f>
        <v/>
      </c>
      <c r="J419" s="16" t="n">
        <v>201210</v>
      </c>
      <c r="L419" s="19">
        <f>VLOOKUP($P419,매칭테이블!$G:$J,2,0)*H419</f>
        <v/>
      </c>
      <c r="M419" s="19">
        <f>L419-L419*VLOOKUP($P419,매칭테이블!$G:$J,3,0)</f>
        <v/>
      </c>
      <c r="N419" s="19">
        <f>VLOOKUP($P419,매칭테이블!$G:$J,4,0)*H419</f>
        <v/>
      </c>
      <c r="O419" s="37">
        <f>L419/1.1</f>
        <v/>
      </c>
      <c r="P419" s="19">
        <f>F419&amp;E419&amp;G419&amp;J419</f>
        <v/>
      </c>
    </row>
    <row r="420">
      <c r="B420" s="34" t="n">
        <v>44186</v>
      </c>
      <c r="C420" s="19">
        <f>TEXT(B420,"aaa")</f>
        <v/>
      </c>
      <c r="E420" s="19">
        <f>INDEX(매칭테이블!C:C,MATCH(RD!G420,매칭테이블!D:D,0))</f>
        <v/>
      </c>
      <c r="F420" s="16" t="inlineStr">
        <is>
          <t>카페24</t>
        </is>
      </c>
      <c r="G420" s="16" t="inlineStr">
        <is>
          <t>HAIR RÉ:COVERY 15 Hairpack Treatment [라베나 리커버리 15 헤어팩 트리트먼트]제품선택=헤어팩 트리트먼트 2개 세트 5% 추가할인</t>
        </is>
      </c>
      <c r="H420" s="16" t="n">
        <v>13</v>
      </c>
      <c r="I420" s="19">
        <f>VLOOKUP(G420,매칭테이블!D:E,2,0)</f>
        <v/>
      </c>
      <c r="J420" s="16" t="n">
        <v>201210</v>
      </c>
      <c r="L420" s="19">
        <f>VLOOKUP($P420,매칭테이블!$G:$J,2,0)*H420</f>
        <v/>
      </c>
      <c r="M420" s="19">
        <f>L420-L420*VLOOKUP($P420,매칭테이블!$G:$J,3,0)</f>
        <v/>
      </c>
      <c r="N420" s="19">
        <f>VLOOKUP($P420,매칭테이블!$G:$J,4,0)*H420</f>
        <v/>
      </c>
      <c r="O420" s="37">
        <f>L420/1.1</f>
        <v/>
      </c>
      <c r="P420" s="19">
        <f>F420&amp;E420&amp;G420&amp;J420</f>
        <v/>
      </c>
    </row>
    <row r="421">
      <c r="B421" s="34" t="n">
        <v>44186</v>
      </c>
      <c r="C421" s="19">
        <f>TEXT(B421,"aaa")</f>
        <v/>
      </c>
      <c r="E421" s="19">
        <f>INDEX(매칭테이블!C:C,MATCH(RD!G421,매칭테이블!D:D,0))</f>
        <v/>
      </c>
      <c r="F421" s="16" t="inlineStr">
        <is>
          <t>카페24</t>
        </is>
      </c>
      <c r="G421" s="16" t="inlineStr">
        <is>
          <t>HAIR RÉ:COVERY 15 Hairpack Treatment [라베나 리커버리 15 헤어팩 트리트먼트]제품선택=헤어팩 트리트먼트 3개 세트 10% 추가할인</t>
        </is>
      </c>
      <c r="H421" s="16" t="n">
        <v>13</v>
      </c>
      <c r="I421" s="19">
        <f>VLOOKUP(G421,매칭테이블!D:E,2,0)</f>
        <v/>
      </c>
      <c r="J421" s="16" t="n">
        <v>201210</v>
      </c>
      <c r="L421" s="19">
        <f>VLOOKUP($P421,매칭테이블!$G:$J,2,0)*H421</f>
        <v/>
      </c>
      <c r="M421" s="19">
        <f>L421-L421*VLOOKUP($P421,매칭테이블!$G:$J,3,0)</f>
        <v/>
      </c>
      <c r="N421" s="19">
        <f>VLOOKUP($P421,매칭테이블!$G:$J,4,0)*H421</f>
        <v/>
      </c>
      <c r="O421" s="37">
        <f>L421/1.1</f>
        <v/>
      </c>
      <c r="P421" s="19">
        <f>F421&amp;E421&amp;G421&amp;J421</f>
        <v/>
      </c>
    </row>
    <row r="422">
      <c r="B422" s="34" t="n">
        <v>44186</v>
      </c>
      <c r="C422" s="19">
        <f>TEXT(B422,"aaa")</f>
        <v/>
      </c>
      <c r="E422" s="19">
        <f>INDEX(매칭테이블!C:C,MATCH(RD!G422,매칭테이블!D:D,0))</f>
        <v/>
      </c>
      <c r="F422" s="16" t="inlineStr">
        <is>
          <t>카페24</t>
        </is>
      </c>
      <c r="G422" s="16" t="inlineStr">
        <is>
          <t>HAIR RÉ:COVERY 15 Hairpack Treatment [라베나 리커버리 15 헤어팩 트리트먼트]제품선택=헤어팩 트리트먼트 1개 + 뉴트리셔스밤 1개 세트 5% 추가할인</t>
        </is>
      </c>
      <c r="H422" s="16" t="n">
        <v>9</v>
      </c>
      <c r="I422" s="19">
        <f>VLOOKUP(G422,매칭테이블!D:E,2,0)</f>
        <v/>
      </c>
      <c r="J422" s="16" t="n">
        <v>201210</v>
      </c>
      <c r="L422" s="19">
        <f>VLOOKUP($P422,매칭테이블!$G:$J,2,0)*H422</f>
        <v/>
      </c>
      <c r="M422" s="19">
        <f>L422-L422*VLOOKUP($P422,매칭테이블!$G:$J,3,0)</f>
        <v/>
      </c>
      <c r="N422" s="19">
        <f>VLOOKUP($P422,매칭테이블!$G:$J,4,0)*H422</f>
        <v/>
      </c>
      <c r="O422" s="37">
        <f>L422/1.1</f>
        <v/>
      </c>
      <c r="P422" s="19">
        <f>F422&amp;E422&amp;G422&amp;J422</f>
        <v/>
      </c>
    </row>
    <row r="423">
      <c r="B423" s="34" t="n">
        <v>44186</v>
      </c>
      <c r="C423" s="19">
        <f>TEXT(B423,"aaa")</f>
        <v/>
      </c>
      <c r="E423" s="19">
        <f>INDEX(매칭테이블!C:C,MATCH(RD!G423,매칭테이블!D:D,0))</f>
        <v/>
      </c>
      <c r="F423" s="16" t="inlineStr">
        <is>
          <t>카페24</t>
        </is>
      </c>
      <c r="G423" s="16" t="inlineStr">
        <is>
          <t>HAIR RÉ:COVERY 15 Nutritious Balm [라베나 리커버리 15 뉴트리셔스 밤]제품선택=헤어 리커버리 15 뉴트리셔스 밤</t>
        </is>
      </c>
      <c r="H423" s="16" t="n">
        <v>10</v>
      </c>
      <c r="I423" s="19">
        <f>VLOOKUP(G423,매칭테이블!D:E,2,0)</f>
        <v/>
      </c>
      <c r="J423" s="16" t="n">
        <v>201210</v>
      </c>
      <c r="L423" s="19">
        <f>VLOOKUP($P423,매칭테이블!$G:$J,2,0)*H423</f>
        <v/>
      </c>
      <c r="M423" s="19">
        <f>L423-L423*VLOOKUP($P423,매칭테이블!$G:$J,3,0)</f>
        <v/>
      </c>
      <c r="N423" s="19">
        <f>VLOOKUP($P423,매칭테이블!$G:$J,4,0)*H423</f>
        <v/>
      </c>
      <c r="O423" s="37">
        <f>L423/1.1</f>
        <v/>
      </c>
      <c r="P423" s="19">
        <f>F423&amp;E423&amp;G423&amp;J423</f>
        <v/>
      </c>
    </row>
    <row r="424">
      <c r="B424" s="34" t="n">
        <v>44186</v>
      </c>
      <c r="C424" s="19">
        <f>TEXT(B424,"aaa")</f>
        <v/>
      </c>
      <c r="E424" s="19">
        <f>INDEX(매칭테이블!C:C,MATCH(RD!G424,매칭테이블!D:D,0))</f>
        <v/>
      </c>
      <c r="F424" s="16" t="inlineStr">
        <is>
          <t>카페24</t>
        </is>
      </c>
      <c r="G424" s="16" t="inlineStr">
        <is>
          <t>HAIR RÉ:COVERY 15 Nutritious Balm [라베나 리커버리 15 뉴트리셔스 밤]제품선택=뉴트리셔스 밤 2개 세트 5% 추가할인</t>
        </is>
      </c>
      <c r="H424" s="16" t="n">
        <v>1</v>
      </c>
      <c r="I424" s="19">
        <f>VLOOKUP(G424,매칭테이블!D:E,2,0)</f>
        <v/>
      </c>
      <c r="J424" s="16" t="n">
        <v>201210</v>
      </c>
      <c r="L424" s="19">
        <f>VLOOKUP($P424,매칭테이블!$G:$J,2,0)*H424</f>
        <v/>
      </c>
      <c r="M424" s="19">
        <f>L424-L424*VLOOKUP($P424,매칭테이블!$G:$J,3,0)</f>
        <v/>
      </c>
      <c r="N424" s="19">
        <f>VLOOKUP($P424,매칭테이블!$G:$J,4,0)*H424</f>
        <v/>
      </c>
      <c r="O424" s="37">
        <f>L424/1.1</f>
        <v/>
      </c>
      <c r="P424" s="19">
        <f>F424&amp;E424&amp;G424&amp;J424</f>
        <v/>
      </c>
    </row>
    <row r="425">
      <c r="B425" s="34" t="n">
        <v>44186</v>
      </c>
      <c r="C425" s="19">
        <f>TEXT(B425,"aaa")</f>
        <v/>
      </c>
      <c r="E425" s="19">
        <f>INDEX(매칭테이블!C:C,MATCH(RD!G425,매칭테이블!D:D,0))</f>
        <v/>
      </c>
      <c r="F425" s="16" t="inlineStr">
        <is>
          <t>카페24</t>
        </is>
      </c>
      <c r="G425" s="16" t="inlineStr">
        <is>
          <t>HAIR RÉ:COVERY 15 Nutritious Balm [라베나 리커버리 15 뉴트리셔스 밤]제품선택=뉴트리셔스 밤 3개 세트 10% 추가할인</t>
        </is>
      </c>
      <c r="H425" s="16" t="n">
        <v>1</v>
      </c>
      <c r="I425" s="19">
        <f>VLOOKUP(G425,매칭테이블!D:E,2,0)</f>
        <v/>
      </c>
      <c r="J425" s="16" t="n">
        <v>201210</v>
      </c>
      <c r="L425" s="19">
        <f>VLOOKUP($P425,매칭테이블!$G:$J,2,0)*H425</f>
        <v/>
      </c>
      <c r="M425" s="19">
        <f>L425-L425*VLOOKUP($P425,매칭테이블!$G:$J,3,0)</f>
        <v/>
      </c>
      <c r="N425" s="19">
        <f>VLOOKUP($P425,매칭테이블!$G:$J,4,0)*H425</f>
        <v/>
      </c>
      <c r="O425" s="37">
        <f>L425/1.1</f>
        <v/>
      </c>
      <c r="P425" s="19">
        <f>F425&amp;E425&amp;G425&amp;J425</f>
        <v/>
      </c>
    </row>
    <row r="426">
      <c r="B426" s="34" t="n">
        <v>44186</v>
      </c>
      <c r="C426" s="19">
        <f>TEXT(B426,"aaa")</f>
        <v/>
      </c>
      <c r="E426" s="19">
        <f>INDEX(매칭테이블!C:C,MATCH(RD!G426,매칭테이블!D:D,0))</f>
        <v/>
      </c>
      <c r="F426" s="16" t="inlineStr">
        <is>
          <t>카페24</t>
        </is>
      </c>
      <c r="G426" s="16" t="inlineStr">
        <is>
          <t>HAIR RÉ:COVERY 15 Nutritious Balm [라베나 리커버리 15 뉴트리셔스 밤]제품선택=뉴트리셔스밤 1개 + 헤어팩 트리트먼트 1개 세트 5%추가할인</t>
        </is>
      </c>
      <c r="H426" s="16" t="n">
        <v>2</v>
      </c>
      <c r="I426" s="19">
        <f>VLOOKUP(G426,매칭테이블!D:E,2,0)</f>
        <v/>
      </c>
      <c r="J426" s="16" t="n">
        <v>201210</v>
      </c>
      <c r="L426" s="19">
        <f>VLOOKUP($P426,매칭테이블!$G:$J,2,0)*H426</f>
        <v/>
      </c>
      <c r="M426" s="19">
        <f>L426-L426*VLOOKUP($P426,매칭테이블!$G:$J,3,0)</f>
        <v/>
      </c>
      <c r="N426" s="19">
        <f>VLOOKUP($P426,매칭테이블!$G:$J,4,0)*H426</f>
        <v/>
      </c>
      <c r="O426" s="37">
        <f>L426/1.1</f>
        <v/>
      </c>
      <c r="P426" s="19">
        <f>F426&amp;E426&amp;G426&amp;J426</f>
        <v/>
      </c>
    </row>
    <row r="427">
      <c r="B427" s="34" t="n">
        <v>44186</v>
      </c>
      <c r="C427" s="19">
        <f>TEXT(B427,"aaa")</f>
        <v/>
      </c>
      <c r="E427" s="19">
        <f>INDEX(매칭테이블!C:C,MATCH(RD!G427,매칭테이블!D:D,0))</f>
        <v/>
      </c>
      <c r="F427" s="16" t="inlineStr">
        <is>
          <t>카페24</t>
        </is>
      </c>
      <c r="G427" s="16" t="inlineStr">
        <is>
          <t>HAIR RÉ:COVERY 15 Revital Shampoo [라베나 리커버리 15 리바이탈 샴푸]제품선택=헤어 리커버리 15 리바이탈 샴푸 - 500ml</t>
        </is>
      </c>
      <c r="H427" s="16" t="n">
        <v>28</v>
      </c>
      <c r="I427" s="19">
        <f>VLOOKUP(G427,매칭테이블!D:E,2,0)</f>
        <v/>
      </c>
      <c r="J427" s="16" t="n">
        <v>201210</v>
      </c>
      <c r="L427" s="19">
        <f>VLOOKUP($P427,매칭테이블!$G:$J,2,0)*H427</f>
        <v/>
      </c>
      <c r="M427" s="19">
        <f>L427-L427*VLOOKUP($P427,매칭테이블!$G:$J,3,0)</f>
        <v/>
      </c>
      <c r="N427" s="19">
        <f>VLOOKUP($P427,매칭테이블!$G:$J,4,0)*H427</f>
        <v/>
      </c>
      <c r="O427" s="37">
        <f>L427/1.1</f>
        <v/>
      </c>
      <c r="P427" s="19">
        <f>F427&amp;E427&amp;G427&amp;J427</f>
        <v/>
      </c>
    </row>
    <row r="428">
      <c r="B428" s="34" t="n">
        <v>44186</v>
      </c>
      <c r="C428" s="19">
        <f>TEXT(B428,"aaa")</f>
        <v/>
      </c>
      <c r="E428" s="19">
        <f>INDEX(매칭테이블!C:C,MATCH(RD!G428,매칭테이블!D:D,0))</f>
        <v/>
      </c>
      <c r="F428" s="16" t="inlineStr">
        <is>
          <t>카페24</t>
        </is>
      </c>
      <c r="G428" s="16" t="inlineStr">
        <is>
          <t>HAIR RÉ:COVERY 15 Revital Shampoo [라베나 리커버리 15 리바이탈 샴푸]제품선택=리바이탈 샴푸 2개 세트 5%추가할인</t>
        </is>
      </c>
      <c r="H428" s="16" t="n">
        <v>10</v>
      </c>
      <c r="I428" s="19">
        <f>VLOOKUP(G428,매칭테이블!D:E,2,0)</f>
        <v/>
      </c>
      <c r="J428" s="16" t="n">
        <v>201210</v>
      </c>
      <c r="L428" s="19">
        <f>VLOOKUP($P428,매칭테이블!$G:$J,2,0)*H428</f>
        <v/>
      </c>
      <c r="M428" s="19">
        <f>L428-L428*VLOOKUP($P428,매칭테이블!$G:$J,3,0)</f>
        <v/>
      </c>
      <c r="N428" s="19">
        <f>VLOOKUP($P428,매칭테이블!$G:$J,4,0)*H428</f>
        <v/>
      </c>
      <c r="O428" s="37">
        <f>L428/1.1</f>
        <v/>
      </c>
      <c r="P428" s="19">
        <f>F428&amp;E428&amp;G428&amp;J428</f>
        <v/>
      </c>
    </row>
    <row r="429">
      <c r="B429" s="34" t="n">
        <v>44186</v>
      </c>
      <c r="C429" s="19">
        <f>TEXT(B429,"aaa")</f>
        <v/>
      </c>
      <c r="E429" s="19">
        <f>INDEX(매칭테이블!C:C,MATCH(RD!G429,매칭테이블!D:D,0))</f>
        <v/>
      </c>
      <c r="F429" s="16" t="inlineStr">
        <is>
          <t>카페24</t>
        </is>
      </c>
      <c r="G429" s="16" t="inlineStr">
        <is>
          <t>HAIR RÉ:COVERY 15 Revital Shampoo [라베나 리커버리 15 리바이탈 샴푸]제품선택=리바이탈 샴푸 3개 세트 10% 추가할인</t>
        </is>
      </c>
      <c r="H429" s="16" t="n">
        <v>6</v>
      </c>
      <c r="I429" s="19">
        <f>VLOOKUP(G429,매칭테이블!D:E,2,0)</f>
        <v/>
      </c>
      <c r="J429" s="16" t="n">
        <v>201210</v>
      </c>
      <c r="L429" s="19">
        <f>VLOOKUP($P429,매칭테이블!$G:$J,2,0)*H429</f>
        <v/>
      </c>
      <c r="M429" s="19">
        <f>L429-L429*VLOOKUP($P429,매칭테이블!$G:$J,3,0)</f>
        <v/>
      </c>
      <c r="N429" s="19">
        <f>VLOOKUP($P429,매칭테이블!$G:$J,4,0)*H429</f>
        <v/>
      </c>
      <c r="O429" s="37">
        <f>L429/1.1</f>
        <v/>
      </c>
      <c r="P429" s="19">
        <f>F429&amp;E429&amp;G429&amp;J429</f>
        <v/>
      </c>
    </row>
    <row r="430">
      <c r="B430" s="34" t="n">
        <v>44187</v>
      </c>
      <c r="C430" s="19">
        <f>TEXT(B430,"aaa")</f>
        <v/>
      </c>
      <c r="E430" s="19">
        <f>INDEX(매칭테이블!C:C,MATCH(RD!G430,매칭테이블!D:D,0))</f>
        <v/>
      </c>
      <c r="F430" s="16" t="inlineStr">
        <is>
          <t>카페24</t>
        </is>
      </c>
      <c r="G430" s="16" t="inlineStr">
        <is>
          <t>HAIR RÉ:COVERY 15 Hairpack Treatment [라베나 리커버리 15 헤어팩 트리트먼트]제품선택=헤어 리커버리 15 헤어팩 트리트먼트</t>
        </is>
      </c>
      <c r="H430" s="16" t="n">
        <v>12</v>
      </c>
      <c r="I430" s="19">
        <f>VLOOKUP(G430,매칭테이블!D:E,2,0)</f>
        <v/>
      </c>
      <c r="J430" s="16" t="n">
        <v>201210</v>
      </c>
      <c r="L430" s="19">
        <f>VLOOKUP($P430,매칭테이블!$G:$J,2,0)*H430</f>
        <v/>
      </c>
      <c r="M430" s="19">
        <f>L430-L430*VLOOKUP($P430,매칭테이블!$G:$J,3,0)</f>
        <v/>
      </c>
      <c r="N430" s="19">
        <f>VLOOKUP($P430,매칭테이블!$G:$J,4,0)*H430</f>
        <v/>
      </c>
      <c r="O430" s="37">
        <f>L430/1.1</f>
        <v/>
      </c>
      <c r="P430" s="19">
        <f>F430&amp;E430&amp;G430&amp;J430</f>
        <v/>
      </c>
    </row>
    <row r="431">
      <c r="B431" s="34" t="n">
        <v>44187</v>
      </c>
      <c r="C431" s="19">
        <f>TEXT(B431,"aaa")</f>
        <v/>
      </c>
      <c r="E431" s="19">
        <f>INDEX(매칭테이블!C:C,MATCH(RD!G431,매칭테이블!D:D,0))</f>
        <v/>
      </c>
      <c r="F431" s="16" t="inlineStr">
        <is>
          <t>카페24</t>
        </is>
      </c>
      <c r="G431" s="16" t="inlineStr">
        <is>
          <t>HAIR RÉ:COVERY 15 Hairpack Treatment [라베나 리커버리 15 헤어팩 트리트먼트]제품선택=헤어팩 트리트먼트 2개 세트 5% 추가할인</t>
        </is>
      </c>
      <c r="H431" s="16" t="n">
        <v>4</v>
      </c>
      <c r="I431" s="19">
        <f>VLOOKUP(G431,매칭테이블!D:E,2,0)</f>
        <v/>
      </c>
      <c r="J431" s="16" t="n">
        <v>201210</v>
      </c>
      <c r="L431" s="19">
        <f>VLOOKUP($P431,매칭테이블!$G:$J,2,0)*H431</f>
        <v/>
      </c>
      <c r="M431" s="19">
        <f>L431-L431*VLOOKUP($P431,매칭테이블!$G:$J,3,0)</f>
        <v/>
      </c>
      <c r="N431" s="19">
        <f>VLOOKUP($P431,매칭테이블!$G:$J,4,0)*H431</f>
        <v/>
      </c>
      <c r="O431" s="37">
        <f>L431/1.1</f>
        <v/>
      </c>
      <c r="P431" s="19">
        <f>F431&amp;E431&amp;G431&amp;J431</f>
        <v/>
      </c>
    </row>
    <row r="432">
      <c r="B432" s="34" t="n">
        <v>44187</v>
      </c>
      <c r="C432" s="19">
        <f>TEXT(B432,"aaa")</f>
        <v/>
      </c>
      <c r="E432" s="19">
        <f>INDEX(매칭테이블!C:C,MATCH(RD!G432,매칭테이블!D:D,0))</f>
        <v/>
      </c>
      <c r="F432" s="16" t="inlineStr">
        <is>
          <t>카페24</t>
        </is>
      </c>
      <c r="G432" s="16" t="inlineStr">
        <is>
          <t>HAIR RÉ:COVERY 15 Hairpack Treatment [라베나 리커버리 15 헤어팩 트리트먼트]제품선택=헤어팩 트리트먼트 3개 세트 10% 추가할인</t>
        </is>
      </c>
      <c r="H432" s="16" t="n">
        <v>2</v>
      </c>
      <c r="I432" s="19">
        <f>VLOOKUP(G432,매칭테이블!D:E,2,0)</f>
        <v/>
      </c>
      <c r="J432" s="16" t="n">
        <v>201210</v>
      </c>
      <c r="L432" s="19">
        <f>VLOOKUP($P432,매칭테이블!$G:$J,2,0)*H432</f>
        <v/>
      </c>
      <c r="M432" s="19">
        <f>L432-L432*VLOOKUP($P432,매칭테이블!$G:$J,3,0)</f>
        <v/>
      </c>
      <c r="N432" s="19">
        <f>VLOOKUP($P432,매칭테이블!$G:$J,4,0)*H432</f>
        <v/>
      </c>
      <c r="O432" s="37">
        <f>L432/1.1</f>
        <v/>
      </c>
      <c r="P432" s="19">
        <f>F432&amp;E432&amp;G432&amp;J432</f>
        <v/>
      </c>
    </row>
    <row r="433">
      <c r="B433" s="34" t="n">
        <v>44187</v>
      </c>
      <c r="C433" s="19">
        <f>TEXT(B433,"aaa")</f>
        <v/>
      </c>
      <c r="E433" s="19">
        <f>INDEX(매칭테이블!C:C,MATCH(RD!G433,매칭테이블!D:D,0))</f>
        <v/>
      </c>
      <c r="F433" s="16" t="inlineStr">
        <is>
          <t>카페24</t>
        </is>
      </c>
      <c r="G433" s="16" t="inlineStr">
        <is>
          <t>HAIR RÉ:COVERY 15 Hairpack Treatment [라베나 리커버리 15 헤어팩 트리트먼트]제품선택=헤어팩 트리트먼트 1개 + 뉴트리셔스밤 1개 세트 5% 추가할인</t>
        </is>
      </c>
      <c r="H433" s="16" t="n">
        <v>4</v>
      </c>
      <c r="I433" s="19">
        <f>VLOOKUP(G433,매칭테이블!D:E,2,0)</f>
        <v/>
      </c>
      <c r="J433" s="16" t="n">
        <v>201210</v>
      </c>
      <c r="L433" s="19">
        <f>VLOOKUP($P433,매칭테이블!$G:$J,2,0)*H433</f>
        <v/>
      </c>
      <c r="M433" s="19">
        <f>L433-L433*VLOOKUP($P433,매칭테이블!$G:$J,3,0)</f>
        <v/>
      </c>
      <c r="N433" s="19">
        <f>VLOOKUP($P433,매칭테이블!$G:$J,4,0)*H433</f>
        <v/>
      </c>
      <c r="O433" s="37">
        <f>L433/1.1</f>
        <v/>
      </c>
      <c r="P433" s="19">
        <f>F433&amp;E433&amp;G433&amp;J433</f>
        <v/>
      </c>
    </row>
    <row r="434">
      <c r="B434" s="34" t="n">
        <v>44187</v>
      </c>
      <c r="C434" s="19">
        <f>TEXT(B434,"aaa")</f>
        <v/>
      </c>
      <c r="E434" s="19">
        <f>INDEX(매칭테이블!C:C,MATCH(RD!G434,매칭테이블!D:D,0))</f>
        <v/>
      </c>
      <c r="F434" s="16" t="inlineStr">
        <is>
          <t>카페24</t>
        </is>
      </c>
      <c r="G434" s="16" t="inlineStr">
        <is>
          <t>HAIR RÉ:COVERY 15 Nutritious Balm [라베나 리커버리 15 뉴트리셔스 밤]제품선택=헤어 리커버리 15 뉴트리셔스 밤</t>
        </is>
      </c>
      <c r="H434" s="16" t="n">
        <v>6</v>
      </c>
      <c r="I434" s="19">
        <f>VLOOKUP(G434,매칭테이블!D:E,2,0)</f>
        <v/>
      </c>
      <c r="J434" s="16" t="n">
        <v>201210</v>
      </c>
      <c r="L434" s="19">
        <f>VLOOKUP($P434,매칭테이블!$G:$J,2,0)*H434</f>
        <v/>
      </c>
      <c r="M434" s="19">
        <f>L434-L434*VLOOKUP($P434,매칭테이블!$G:$J,3,0)</f>
        <v/>
      </c>
      <c r="N434" s="19">
        <f>VLOOKUP($P434,매칭테이블!$G:$J,4,0)*H434</f>
        <v/>
      </c>
      <c r="O434" s="37">
        <f>L434/1.1</f>
        <v/>
      </c>
      <c r="P434" s="19">
        <f>F434&amp;E434&amp;G434&amp;J434</f>
        <v/>
      </c>
    </row>
    <row r="435">
      <c r="B435" s="34" t="n">
        <v>44187</v>
      </c>
      <c r="C435" s="19">
        <f>TEXT(B435,"aaa")</f>
        <v/>
      </c>
      <c r="E435" s="19">
        <f>INDEX(매칭테이블!C:C,MATCH(RD!G435,매칭테이블!D:D,0))</f>
        <v/>
      </c>
      <c r="F435" s="16" t="inlineStr">
        <is>
          <t>카페24</t>
        </is>
      </c>
      <c r="G435" s="16" t="inlineStr">
        <is>
          <t>HAIR RÉ:COVERY 15 Nutritious Balm [라베나 리커버리 15 뉴트리셔스 밤]제품선택=뉴트리셔스 밤 2개 세트 5% 추가할인</t>
        </is>
      </c>
      <c r="H435" s="16" t="n">
        <v>2</v>
      </c>
      <c r="I435" s="19">
        <f>VLOOKUP(G435,매칭테이블!D:E,2,0)</f>
        <v/>
      </c>
      <c r="J435" s="16" t="n">
        <v>201210</v>
      </c>
      <c r="L435" s="19">
        <f>VLOOKUP($P435,매칭테이블!$G:$J,2,0)*H435</f>
        <v/>
      </c>
      <c r="M435" s="19">
        <f>L435-L435*VLOOKUP($P435,매칭테이블!$G:$J,3,0)</f>
        <v/>
      </c>
      <c r="N435" s="19">
        <f>VLOOKUP($P435,매칭테이블!$G:$J,4,0)*H435</f>
        <v/>
      </c>
      <c r="O435" s="37">
        <f>L435/1.1</f>
        <v/>
      </c>
      <c r="P435" s="19">
        <f>F435&amp;E435&amp;G435&amp;J435</f>
        <v/>
      </c>
    </row>
    <row r="436">
      <c r="B436" s="34" t="n">
        <v>44187</v>
      </c>
      <c r="C436" s="19">
        <f>TEXT(B436,"aaa")</f>
        <v/>
      </c>
      <c r="E436" s="19">
        <f>INDEX(매칭테이블!C:C,MATCH(RD!G436,매칭테이블!D:D,0))</f>
        <v/>
      </c>
      <c r="F436" s="16" t="inlineStr">
        <is>
          <t>카페24</t>
        </is>
      </c>
      <c r="G436" s="16" t="inlineStr">
        <is>
          <t>HAIR RÉ:COVERY 15 Nutritious Balm [라베나 리커버리 15 뉴트리셔스 밤]제품선택=뉴트리셔스 밤 3개 세트 10% 추가할인</t>
        </is>
      </c>
      <c r="H436" s="16" t="n">
        <v>1</v>
      </c>
      <c r="I436" s="19">
        <f>VLOOKUP(G436,매칭테이블!D:E,2,0)</f>
        <v/>
      </c>
      <c r="J436" s="16" t="n">
        <v>201210</v>
      </c>
      <c r="L436" s="19">
        <f>VLOOKUP($P436,매칭테이블!$G:$J,2,0)*H436</f>
        <v/>
      </c>
      <c r="M436" s="19">
        <f>L436-L436*VLOOKUP($P436,매칭테이블!$G:$J,3,0)</f>
        <v/>
      </c>
      <c r="N436" s="19">
        <f>VLOOKUP($P436,매칭테이블!$G:$J,4,0)*H436</f>
        <v/>
      </c>
      <c r="O436" s="37">
        <f>L436/1.1</f>
        <v/>
      </c>
      <c r="P436" s="19">
        <f>F436&amp;E436&amp;G436&amp;J436</f>
        <v/>
      </c>
    </row>
    <row r="437">
      <c r="B437" s="34" t="n">
        <v>44187</v>
      </c>
      <c r="C437" s="19">
        <f>TEXT(B437,"aaa")</f>
        <v/>
      </c>
      <c r="E437" s="19">
        <f>INDEX(매칭테이블!C:C,MATCH(RD!G437,매칭테이블!D:D,0))</f>
        <v/>
      </c>
      <c r="F437" s="16" t="inlineStr">
        <is>
          <t>카페24</t>
        </is>
      </c>
      <c r="G437" s="16" t="inlineStr">
        <is>
          <t>HAIR RÉ:COVERY 15 Nutritious Balm [라베나 리커버리 15 뉴트리셔스 밤]제품선택=뉴트리셔스밤 1개 + 헤어팩 트리트먼트 1개 세트 5%추가할인</t>
        </is>
      </c>
      <c r="H437" s="16" t="n">
        <v>5</v>
      </c>
      <c r="I437" s="19">
        <f>VLOOKUP(G437,매칭테이블!D:E,2,0)</f>
        <v/>
      </c>
      <c r="J437" s="16" t="n">
        <v>201210</v>
      </c>
      <c r="L437" s="19">
        <f>VLOOKUP($P437,매칭테이블!$G:$J,2,0)*H437</f>
        <v/>
      </c>
      <c r="M437" s="19">
        <f>L437-L437*VLOOKUP($P437,매칭테이블!$G:$J,3,0)</f>
        <v/>
      </c>
      <c r="N437" s="19">
        <f>VLOOKUP($P437,매칭테이블!$G:$J,4,0)*H437</f>
        <v/>
      </c>
      <c r="O437" s="37">
        <f>L437/1.1</f>
        <v/>
      </c>
      <c r="P437" s="19">
        <f>F437&amp;E437&amp;G437&amp;J437</f>
        <v/>
      </c>
    </row>
    <row r="438">
      <c r="B438" s="34" t="n">
        <v>44187</v>
      </c>
      <c r="C438" s="19">
        <f>TEXT(B438,"aaa")</f>
        <v/>
      </c>
      <c r="E438" s="19">
        <f>INDEX(매칭테이블!C:C,MATCH(RD!G438,매칭테이블!D:D,0))</f>
        <v/>
      </c>
      <c r="F438" s="16" t="inlineStr">
        <is>
          <t>카페24</t>
        </is>
      </c>
      <c r="G438" s="16" t="inlineStr">
        <is>
          <t>HAIR RÉ:COVERY 15 Revital Shampoo [라베나 리커버리 15 리바이탈 샴푸]제품선택=헤어 리커버리 15 리바이탈 샴푸 - 500ml</t>
        </is>
      </c>
      <c r="H438" s="16" t="n">
        <v>9</v>
      </c>
      <c r="I438" s="19">
        <f>VLOOKUP(G438,매칭테이블!D:E,2,0)</f>
        <v/>
      </c>
      <c r="J438" s="16" t="n">
        <v>201210</v>
      </c>
      <c r="L438" s="19">
        <f>VLOOKUP($P438,매칭테이블!$G:$J,2,0)*H438</f>
        <v/>
      </c>
      <c r="M438" s="19">
        <f>L438-L438*VLOOKUP($P438,매칭테이블!$G:$J,3,0)</f>
        <v/>
      </c>
      <c r="N438" s="19">
        <f>VLOOKUP($P438,매칭테이블!$G:$J,4,0)*H438</f>
        <v/>
      </c>
      <c r="O438" s="37">
        <f>L438/1.1</f>
        <v/>
      </c>
      <c r="P438" s="19">
        <f>F438&amp;E438&amp;G438&amp;J438</f>
        <v/>
      </c>
    </row>
    <row r="439">
      <c r="B439" s="34" t="n">
        <v>44187</v>
      </c>
      <c r="C439" s="19">
        <f>TEXT(B439,"aaa")</f>
        <v/>
      </c>
      <c r="E439" s="19">
        <f>INDEX(매칭테이블!C:C,MATCH(RD!G439,매칭테이블!D:D,0))</f>
        <v/>
      </c>
      <c r="F439" s="16" t="inlineStr">
        <is>
          <t>카페24</t>
        </is>
      </c>
      <c r="G439" s="16" t="inlineStr">
        <is>
          <t>HAIR RÉ:COVERY 15 Revital Shampoo [라베나 리커버리 15 리바이탈 샴푸]제품선택=리바이탈 샴푸 2개 세트 5%추가할인</t>
        </is>
      </c>
      <c r="H439" s="16" t="n">
        <v>7</v>
      </c>
      <c r="I439" s="19">
        <f>VLOOKUP(G439,매칭테이블!D:E,2,0)</f>
        <v/>
      </c>
      <c r="J439" s="16" t="n">
        <v>201210</v>
      </c>
      <c r="L439" s="19">
        <f>VLOOKUP($P439,매칭테이블!$G:$J,2,0)*H439</f>
        <v/>
      </c>
      <c r="M439" s="19">
        <f>L439-L439*VLOOKUP($P439,매칭테이블!$G:$J,3,0)</f>
        <v/>
      </c>
      <c r="N439" s="19">
        <f>VLOOKUP($P439,매칭테이블!$G:$J,4,0)*H439</f>
        <v/>
      </c>
      <c r="O439" s="37">
        <f>L439/1.1</f>
        <v/>
      </c>
      <c r="P439" s="19">
        <f>F439&amp;E439&amp;G439&amp;J439</f>
        <v/>
      </c>
    </row>
    <row r="440">
      <c r="B440" s="34" t="n">
        <v>44187</v>
      </c>
      <c r="C440" s="19">
        <f>TEXT(B440,"aaa")</f>
        <v/>
      </c>
      <c r="E440" s="19">
        <f>INDEX(매칭테이블!C:C,MATCH(RD!G440,매칭테이블!D:D,0))</f>
        <v/>
      </c>
      <c r="F440" s="16" t="inlineStr">
        <is>
          <t>카페24</t>
        </is>
      </c>
      <c r="G440" s="16" t="inlineStr">
        <is>
          <t>HAIR RÉ:COVERY 15 Revital Shampoo [라베나 리커버리 15 리바이탈 샴푸]제품선택=리바이탈 샴푸 3개 세트 10% 추가할인</t>
        </is>
      </c>
      <c r="H440" s="16" t="n">
        <v>10</v>
      </c>
      <c r="I440" s="19">
        <f>VLOOKUP(G440,매칭테이블!D:E,2,0)</f>
        <v/>
      </c>
      <c r="J440" s="16" t="n">
        <v>201210</v>
      </c>
      <c r="L440" s="19">
        <f>VLOOKUP($P440,매칭테이블!$G:$J,2,0)*H440</f>
        <v/>
      </c>
      <c r="M440" s="19">
        <f>L440-L440*VLOOKUP($P440,매칭테이블!$G:$J,3,0)</f>
        <v/>
      </c>
      <c r="N440" s="19">
        <f>VLOOKUP($P440,매칭테이블!$G:$J,4,0)*H440</f>
        <v/>
      </c>
      <c r="O440" s="37">
        <f>L440/1.1</f>
        <v/>
      </c>
      <c r="P440" s="19">
        <f>F440&amp;E440&amp;G440&amp;J440</f>
        <v/>
      </c>
    </row>
    <row r="441">
      <c r="B441" s="34" t="n">
        <v>44188</v>
      </c>
      <c r="C441" s="19">
        <f>TEXT(B441,"aaa")</f>
        <v/>
      </c>
      <c r="E441" s="19">
        <f>INDEX(매칭테이블!C:C,MATCH(RD!G441,매칭테이블!D:D,0))</f>
        <v/>
      </c>
      <c r="F441" s="16" t="inlineStr">
        <is>
          <t>카페24</t>
        </is>
      </c>
      <c r="G441" s="16" t="inlineStr">
        <is>
          <t>HAIR RÉ:COVERY 15 Hairpack Treatment [라베나 리커버리 15 헤어팩 트리트먼트]제품선택=헤어 리커버리 15 헤어팩 트리트먼트</t>
        </is>
      </c>
      <c r="H441" s="16" t="n">
        <v>26</v>
      </c>
      <c r="I441" s="19">
        <f>VLOOKUP(G441,매칭테이블!D:E,2,0)</f>
        <v/>
      </c>
      <c r="J441" s="16" t="n">
        <v>201210</v>
      </c>
      <c r="L441" s="19">
        <f>VLOOKUP($P441,매칭테이블!$G:$J,2,0)*H441</f>
        <v/>
      </c>
      <c r="M441" s="19">
        <f>L441-L441*VLOOKUP($P441,매칭테이블!$G:$J,3,0)</f>
        <v/>
      </c>
      <c r="N441" s="19">
        <f>VLOOKUP($P441,매칭테이블!$G:$J,4,0)*H441</f>
        <v/>
      </c>
      <c r="O441" s="37">
        <f>L441/1.1</f>
        <v/>
      </c>
      <c r="P441" s="19">
        <f>F441&amp;E441&amp;G441&amp;J441</f>
        <v/>
      </c>
    </row>
    <row r="442">
      <c r="B442" s="34" t="n">
        <v>44188</v>
      </c>
      <c r="C442" s="19">
        <f>TEXT(B442,"aaa")</f>
        <v/>
      </c>
      <c r="E442" s="19">
        <f>INDEX(매칭테이블!C:C,MATCH(RD!G442,매칭테이블!D:D,0))</f>
        <v/>
      </c>
      <c r="F442" s="16" t="inlineStr">
        <is>
          <t>카페24</t>
        </is>
      </c>
      <c r="G442" s="16" t="inlineStr">
        <is>
          <t>HAIR RÉ:COVERY 15 Hairpack Treatment [라베나 리커버리 15 헤어팩 트리트먼트]제품선택=헤어팩 트리트먼트 2개 세트 5% 추가할인</t>
        </is>
      </c>
      <c r="H442" s="16" t="n">
        <v>4</v>
      </c>
      <c r="I442" s="19">
        <f>VLOOKUP(G442,매칭테이블!D:E,2,0)</f>
        <v/>
      </c>
      <c r="J442" s="16" t="n">
        <v>201210</v>
      </c>
      <c r="L442" s="19">
        <f>VLOOKUP($P442,매칭테이블!$G:$J,2,0)*H442</f>
        <v/>
      </c>
      <c r="M442" s="19">
        <f>L442-L442*VLOOKUP($P442,매칭테이블!$G:$J,3,0)</f>
        <v/>
      </c>
      <c r="N442" s="19">
        <f>VLOOKUP($P442,매칭테이블!$G:$J,4,0)*H442</f>
        <v/>
      </c>
      <c r="O442" s="37">
        <f>L442/1.1</f>
        <v/>
      </c>
      <c r="P442" s="19">
        <f>F442&amp;E442&amp;G442&amp;J442</f>
        <v/>
      </c>
    </row>
    <row r="443">
      <c r="B443" s="34" t="n">
        <v>44188</v>
      </c>
      <c r="C443" s="19">
        <f>TEXT(B443,"aaa")</f>
        <v/>
      </c>
      <c r="E443" s="19">
        <f>INDEX(매칭테이블!C:C,MATCH(RD!G443,매칭테이블!D:D,0))</f>
        <v/>
      </c>
      <c r="F443" s="16" t="inlineStr">
        <is>
          <t>카페24</t>
        </is>
      </c>
      <c r="G443" s="16" t="inlineStr">
        <is>
          <t>HAIR RÉ:COVERY 15 Hairpack Treatment [라베나 리커버리 15 헤어팩 트리트먼트]제품선택=헤어팩 트리트먼트 1개 + 뉴트리셔스밤 1개 세트 5% 추가할인</t>
        </is>
      </c>
      <c r="H443" s="16" t="n">
        <v>5</v>
      </c>
      <c r="I443" s="19">
        <f>VLOOKUP(G443,매칭테이블!D:E,2,0)</f>
        <v/>
      </c>
      <c r="J443" s="16" t="n">
        <v>201210</v>
      </c>
      <c r="L443" s="19">
        <f>VLOOKUP($P443,매칭테이블!$G:$J,2,0)*H443</f>
        <v/>
      </c>
      <c r="M443" s="19">
        <f>L443-L443*VLOOKUP($P443,매칭테이블!$G:$J,3,0)</f>
        <v/>
      </c>
      <c r="N443" s="19">
        <f>VLOOKUP($P443,매칭테이블!$G:$J,4,0)*H443</f>
        <v/>
      </c>
      <c r="O443" s="37">
        <f>L443/1.1</f>
        <v/>
      </c>
      <c r="P443" s="19">
        <f>F443&amp;E443&amp;G443&amp;J443</f>
        <v/>
      </c>
    </row>
    <row r="444">
      <c r="B444" s="34" t="n">
        <v>44188</v>
      </c>
      <c r="C444" s="19">
        <f>TEXT(B444,"aaa")</f>
        <v/>
      </c>
      <c r="E444" s="19">
        <f>INDEX(매칭테이블!C:C,MATCH(RD!G444,매칭테이블!D:D,0))</f>
        <v/>
      </c>
      <c r="F444" s="16" t="inlineStr">
        <is>
          <t>카페24</t>
        </is>
      </c>
      <c r="G444" s="16" t="inlineStr">
        <is>
          <t>HAIR RÉ:COVERY 15 Nutritious Balm [라베나 리커버리 15 뉴트리셔스 밤]제품선택=헤어 리커버리 15 뉴트리셔스 밤</t>
        </is>
      </c>
      <c r="H444" s="16" t="n">
        <v>29</v>
      </c>
      <c r="I444" s="19">
        <f>VLOOKUP(G444,매칭테이블!D:E,2,0)</f>
        <v/>
      </c>
      <c r="J444" s="16" t="n">
        <v>201210</v>
      </c>
      <c r="L444" s="19">
        <f>VLOOKUP($P444,매칭테이블!$G:$J,2,0)*H444</f>
        <v/>
      </c>
      <c r="M444" s="19">
        <f>L444-L444*VLOOKUP($P444,매칭테이블!$G:$J,3,0)</f>
        <v/>
      </c>
      <c r="N444" s="19">
        <f>VLOOKUP($P444,매칭테이블!$G:$J,4,0)*H444</f>
        <v/>
      </c>
      <c r="O444" s="37">
        <f>L444/1.1</f>
        <v/>
      </c>
      <c r="P444" s="19">
        <f>F444&amp;E444&amp;G444&amp;J444</f>
        <v/>
      </c>
    </row>
    <row r="445">
      <c r="B445" s="34" t="n">
        <v>44188</v>
      </c>
      <c r="C445" s="19">
        <f>TEXT(B445,"aaa")</f>
        <v/>
      </c>
      <c r="E445" s="19">
        <f>INDEX(매칭테이블!C:C,MATCH(RD!G445,매칭테이블!D:D,0))</f>
        <v/>
      </c>
      <c r="F445" s="16" t="inlineStr">
        <is>
          <t>카페24</t>
        </is>
      </c>
      <c r="G445" s="16" t="inlineStr">
        <is>
          <t>HAIR RÉ:COVERY 15 Nutritious Balm [라베나 리커버리 15 뉴트리셔스 밤]제품선택=뉴트리셔스 밤 2개 세트 5% 추가할인</t>
        </is>
      </c>
      <c r="H445" s="16" t="n">
        <v>9</v>
      </c>
      <c r="I445" s="19">
        <f>VLOOKUP(G445,매칭테이블!D:E,2,0)</f>
        <v/>
      </c>
      <c r="J445" s="16" t="n">
        <v>201210</v>
      </c>
      <c r="L445" s="19">
        <f>VLOOKUP($P445,매칭테이블!$G:$J,2,0)*H445</f>
        <v/>
      </c>
      <c r="M445" s="19">
        <f>L445-L445*VLOOKUP($P445,매칭테이블!$G:$J,3,0)</f>
        <v/>
      </c>
      <c r="N445" s="19">
        <f>VLOOKUP($P445,매칭테이블!$G:$J,4,0)*H445</f>
        <v/>
      </c>
      <c r="O445" s="37">
        <f>L445/1.1</f>
        <v/>
      </c>
      <c r="P445" s="19">
        <f>F445&amp;E445&amp;G445&amp;J445</f>
        <v/>
      </c>
    </row>
    <row r="446">
      <c r="B446" s="34" t="n">
        <v>44188</v>
      </c>
      <c r="C446" s="19">
        <f>TEXT(B446,"aaa")</f>
        <v/>
      </c>
      <c r="E446" s="19">
        <f>INDEX(매칭테이블!C:C,MATCH(RD!G446,매칭테이블!D:D,0))</f>
        <v/>
      </c>
      <c r="F446" s="16" t="inlineStr">
        <is>
          <t>카페24</t>
        </is>
      </c>
      <c r="G446" s="16" t="inlineStr">
        <is>
          <t>HAIR RÉ:COVERY 15 Nutritious Balm [라베나 리커버리 15 뉴트리셔스 밤]제품선택=뉴트리셔스 밤 3개 세트 10% 추가할인</t>
        </is>
      </c>
      <c r="H446" s="16" t="n">
        <v>1</v>
      </c>
      <c r="I446" s="19">
        <f>VLOOKUP(G446,매칭테이블!D:E,2,0)</f>
        <v/>
      </c>
      <c r="J446" s="16" t="n">
        <v>201210</v>
      </c>
      <c r="L446" s="19">
        <f>VLOOKUP($P446,매칭테이블!$G:$J,2,0)*H446</f>
        <v/>
      </c>
      <c r="M446" s="19">
        <f>L446-L446*VLOOKUP($P446,매칭테이블!$G:$J,3,0)</f>
        <v/>
      </c>
      <c r="N446" s="19">
        <f>VLOOKUP($P446,매칭테이블!$G:$J,4,0)*H446</f>
        <v/>
      </c>
      <c r="O446" s="37">
        <f>L446/1.1</f>
        <v/>
      </c>
      <c r="P446" s="19">
        <f>F446&amp;E446&amp;G446&amp;J446</f>
        <v/>
      </c>
    </row>
    <row r="447">
      <c r="B447" s="34" t="n">
        <v>44188</v>
      </c>
      <c r="C447" s="19">
        <f>TEXT(B447,"aaa")</f>
        <v/>
      </c>
      <c r="E447" s="19">
        <f>INDEX(매칭테이블!C:C,MATCH(RD!G447,매칭테이블!D:D,0))</f>
        <v/>
      </c>
      <c r="F447" s="16" t="inlineStr">
        <is>
          <t>카페24</t>
        </is>
      </c>
      <c r="G447" s="16" t="inlineStr">
        <is>
          <t>HAIR RÉ:COVERY 15 Nutritious Balm [라베나 리커버리 15 뉴트리셔스 밤]제품선택=뉴트리셔스밤 1개 + 헤어팩 트리트먼트 1개 세트 5%추가할인</t>
        </is>
      </c>
      <c r="H447" s="16" t="n">
        <v>6</v>
      </c>
      <c r="I447" s="19">
        <f>VLOOKUP(G447,매칭테이블!D:E,2,0)</f>
        <v/>
      </c>
      <c r="J447" s="16" t="n">
        <v>201210</v>
      </c>
      <c r="L447" s="19">
        <f>VLOOKUP($P447,매칭테이블!$G:$J,2,0)*H447</f>
        <v/>
      </c>
      <c r="M447" s="19">
        <f>L447-L447*VLOOKUP($P447,매칭테이블!$G:$J,3,0)</f>
        <v/>
      </c>
      <c r="N447" s="19">
        <f>VLOOKUP($P447,매칭테이블!$G:$J,4,0)*H447</f>
        <v/>
      </c>
      <c r="O447" s="37">
        <f>L447/1.1</f>
        <v/>
      </c>
      <c r="P447" s="19">
        <f>F447&amp;E447&amp;G447&amp;J447</f>
        <v/>
      </c>
    </row>
    <row r="448">
      <c r="B448" s="34" t="n">
        <v>44188</v>
      </c>
      <c r="C448" s="19">
        <f>TEXT(B448,"aaa")</f>
        <v/>
      </c>
      <c r="E448" s="19">
        <f>INDEX(매칭테이블!C:C,MATCH(RD!G448,매칭테이블!D:D,0))</f>
        <v/>
      </c>
      <c r="F448" s="16" t="inlineStr">
        <is>
          <t>카페24</t>
        </is>
      </c>
      <c r="G448" s="16" t="inlineStr">
        <is>
          <t>HAIR RÉ:COVERY 15 Revital Shampoo [라베나 리커버리 15 리바이탈 샴푸]제품선택=헤어 리커버리 15 리바이탈 샴푸 - 500ml</t>
        </is>
      </c>
      <c r="H448" s="16" t="n">
        <v>20</v>
      </c>
      <c r="I448" s="19">
        <f>VLOOKUP(G448,매칭테이블!D:E,2,0)</f>
        <v/>
      </c>
      <c r="J448" s="16" t="n">
        <v>201210</v>
      </c>
      <c r="L448" s="19">
        <f>VLOOKUP($P448,매칭테이블!$G:$J,2,0)*H448</f>
        <v/>
      </c>
      <c r="M448" s="19">
        <f>L448-L448*VLOOKUP($P448,매칭테이블!$G:$J,3,0)</f>
        <v/>
      </c>
      <c r="N448" s="19">
        <f>VLOOKUP($P448,매칭테이블!$G:$J,4,0)*H448</f>
        <v/>
      </c>
      <c r="O448" s="37">
        <f>L448/1.1</f>
        <v/>
      </c>
      <c r="P448" s="19">
        <f>F448&amp;E448&amp;G448&amp;J448</f>
        <v/>
      </c>
    </row>
    <row r="449">
      <c r="B449" s="34" t="n">
        <v>44188</v>
      </c>
      <c r="C449" s="19">
        <f>TEXT(B449,"aaa")</f>
        <v/>
      </c>
      <c r="E449" s="19">
        <f>INDEX(매칭테이블!C:C,MATCH(RD!G449,매칭테이블!D:D,0))</f>
        <v/>
      </c>
      <c r="F449" s="16" t="inlineStr">
        <is>
          <t>카페24</t>
        </is>
      </c>
      <c r="G449" s="16" t="inlineStr">
        <is>
          <t>HAIR RÉ:COVERY 15 Revital Shampoo [라베나 리커버리 15 리바이탈 샴푸]제품선택=리바이탈 샴푸 2개 세트 5%추가할인</t>
        </is>
      </c>
      <c r="H449" s="16" t="n">
        <v>1</v>
      </c>
      <c r="I449" s="19">
        <f>VLOOKUP(G449,매칭테이블!D:E,2,0)</f>
        <v/>
      </c>
      <c r="J449" s="16" t="n">
        <v>201210</v>
      </c>
      <c r="L449" s="19">
        <f>VLOOKUP($P449,매칭테이블!$G:$J,2,0)*H449</f>
        <v/>
      </c>
      <c r="M449" s="19">
        <f>L449-L449*VLOOKUP($P449,매칭테이블!$G:$J,3,0)</f>
        <v/>
      </c>
      <c r="N449" s="19">
        <f>VLOOKUP($P449,매칭테이블!$G:$J,4,0)*H449</f>
        <v/>
      </c>
      <c r="O449" s="37">
        <f>L449/1.1</f>
        <v/>
      </c>
      <c r="P449" s="19">
        <f>F449&amp;E449&amp;G449&amp;J449</f>
        <v/>
      </c>
    </row>
    <row r="450">
      <c r="B450" s="34" t="n">
        <v>44188</v>
      </c>
      <c r="C450" s="19">
        <f>TEXT(B450,"aaa")</f>
        <v/>
      </c>
      <c r="E450" s="19">
        <f>INDEX(매칭테이블!C:C,MATCH(RD!G450,매칭테이블!D:D,0))</f>
        <v/>
      </c>
      <c r="F450" s="16" t="inlineStr">
        <is>
          <t>카페24</t>
        </is>
      </c>
      <c r="G450" s="16" t="inlineStr">
        <is>
          <t>HAIR RÉ:COVERY 15 Revital Shampoo [라베나 리커버리 15 리바이탈 샴푸]제품선택=리바이탈 샴푸 3개 세트 10% 추가할인</t>
        </is>
      </c>
      <c r="H450" s="16" t="n">
        <v>3</v>
      </c>
      <c r="I450" s="19">
        <f>VLOOKUP(G450,매칭테이블!D:E,2,0)</f>
        <v/>
      </c>
      <c r="J450" s="16" t="n">
        <v>201210</v>
      </c>
      <c r="L450" s="19">
        <f>VLOOKUP($P450,매칭테이블!$G:$J,2,0)*H450</f>
        <v/>
      </c>
      <c r="M450" s="19">
        <f>L450-L450*VLOOKUP($P450,매칭테이블!$G:$J,3,0)</f>
        <v/>
      </c>
      <c r="N450" s="19">
        <f>VLOOKUP($P450,매칭테이블!$G:$J,4,0)*H450</f>
        <v/>
      </c>
      <c r="O450" s="37">
        <f>L450/1.1</f>
        <v/>
      </c>
      <c r="P450" s="19">
        <f>F450&amp;E450&amp;G450&amp;J450</f>
        <v/>
      </c>
    </row>
    <row r="451">
      <c r="B451" s="34" t="n">
        <v>44189</v>
      </c>
      <c r="C451" s="19">
        <f>TEXT(B451,"aaa")</f>
        <v/>
      </c>
      <c r="E451" s="19">
        <f>INDEX(매칭테이블!C:C,MATCH(RD!G451,매칭테이블!D:D,0))</f>
        <v/>
      </c>
      <c r="F451" s="16" t="inlineStr">
        <is>
          <t>라베나 CS</t>
        </is>
      </c>
      <c r="G451" s="16" t="inlineStr">
        <is>
          <t>헤어 리커버리 15 리바이탈 샴푸</t>
        </is>
      </c>
      <c r="H451" s="16" t="n">
        <v>30</v>
      </c>
      <c r="I451" s="19">
        <f>VLOOKUP(G451,매칭테이블!D:E,2,0)</f>
        <v/>
      </c>
      <c r="J451" s="16" t="n">
        <v>201210</v>
      </c>
      <c r="L451" s="19">
        <f>VLOOKUP($P451,매칭테이블!$G:$J,2,0)*H451</f>
        <v/>
      </c>
      <c r="M451" s="19">
        <f>L451-L451*VLOOKUP($P451,매칭테이블!$G:$J,3,0)</f>
        <v/>
      </c>
      <c r="N451" s="19">
        <f>VLOOKUP($P451,매칭테이블!$G:$J,4,0)*H451</f>
        <v/>
      </c>
      <c r="O451" s="37">
        <f>L451/1.1</f>
        <v/>
      </c>
      <c r="P451" s="19">
        <f>F451&amp;E451&amp;G451&amp;J451</f>
        <v/>
      </c>
    </row>
    <row r="452">
      <c r="B452" s="34" t="n">
        <v>44189</v>
      </c>
      <c r="C452" s="19">
        <f>TEXT(B452,"aaa")</f>
        <v/>
      </c>
      <c r="E452" s="19">
        <f>INDEX(매칭테이블!C:C,MATCH(RD!G452,매칭테이블!D:D,0))</f>
        <v/>
      </c>
      <c r="F452" s="16" t="inlineStr">
        <is>
          <t>카페24</t>
        </is>
      </c>
      <c r="G452" s="16" t="inlineStr">
        <is>
          <t>HAIR RÉ:COVERY 15 Hairpack Treatment [라베나 리커버리 15 헤어팩 트리트먼트]제품선택=헤어 리커버리 15 헤어팩 트리트먼트</t>
        </is>
      </c>
      <c r="H452" s="16" t="n">
        <v>18</v>
      </c>
      <c r="I452" s="19">
        <f>VLOOKUP(G452,매칭테이블!D:E,2,0)</f>
        <v/>
      </c>
      <c r="J452" s="16" t="n">
        <v>201210</v>
      </c>
      <c r="L452" s="19">
        <f>VLOOKUP($P452,매칭테이블!$G:$J,2,0)*H452</f>
        <v/>
      </c>
      <c r="M452" s="19">
        <f>L452-L452*VLOOKUP($P452,매칭테이블!$G:$J,3,0)</f>
        <v/>
      </c>
      <c r="N452" s="19">
        <f>VLOOKUP($P452,매칭테이블!$G:$J,4,0)*H452</f>
        <v/>
      </c>
      <c r="O452" s="37">
        <f>L452/1.1</f>
        <v/>
      </c>
      <c r="P452" s="19">
        <f>F452&amp;E452&amp;G452&amp;J452</f>
        <v/>
      </c>
    </row>
    <row r="453">
      <c r="B453" s="34" t="n">
        <v>44189</v>
      </c>
      <c r="C453" s="19">
        <f>TEXT(B453,"aaa")</f>
        <v/>
      </c>
      <c r="E453" s="19">
        <f>INDEX(매칭테이블!C:C,MATCH(RD!G453,매칭테이블!D:D,0))</f>
        <v/>
      </c>
      <c r="F453" s="16" t="inlineStr">
        <is>
          <t>카페24</t>
        </is>
      </c>
      <c r="G453" s="16" t="inlineStr">
        <is>
          <t>HAIR RÉ:COVERY 15 Hairpack Treatment [라베나 리커버리 15 헤어팩 트리트먼트]제품선택=헤어팩 트리트먼트 2개 세트 5% 추가할인</t>
        </is>
      </c>
      <c r="H453" s="16" t="n">
        <v>4</v>
      </c>
      <c r="I453" s="19">
        <f>VLOOKUP(G453,매칭테이블!D:E,2,0)</f>
        <v/>
      </c>
      <c r="J453" s="16" t="n">
        <v>201210</v>
      </c>
      <c r="L453" s="19">
        <f>VLOOKUP($P453,매칭테이블!$G:$J,2,0)*H453</f>
        <v/>
      </c>
      <c r="M453" s="19">
        <f>L453-L453*VLOOKUP($P453,매칭테이블!$G:$J,3,0)</f>
        <v/>
      </c>
      <c r="N453" s="19">
        <f>VLOOKUP($P453,매칭테이블!$G:$J,4,0)*H453</f>
        <v/>
      </c>
      <c r="O453" s="37">
        <f>L453/1.1</f>
        <v/>
      </c>
      <c r="P453" s="19">
        <f>F453&amp;E453&amp;G453&amp;J453</f>
        <v/>
      </c>
    </row>
    <row r="454">
      <c r="B454" s="34" t="n">
        <v>44189</v>
      </c>
      <c r="C454" s="19">
        <f>TEXT(B454,"aaa")</f>
        <v/>
      </c>
      <c r="E454" s="19">
        <f>INDEX(매칭테이블!C:C,MATCH(RD!G454,매칭테이블!D:D,0))</f>
        <v/>
      </c>
      <c r="F454" s="16" t="inlineStr">
        <is>
          <t>카페24</t>
        </is>
      </c>
      <c r="G454" s="16" t="inlineStr">
        <is>
          <t>HAIR RÉ:COVERY 15 Hairpack Treatment [라베나 리커버리 15 헤어팩 트리트먼트]제품선택=헤어팩 트리트먼트 3개 세트 10% 추가할인</t>
        </is>
      </c>
      <c r="H454" s="16" t="n">
        <v>2</v>
      </c>
      <c r="I454" s="19">
        <f>VLOOKUP(G454,매칭테이블!D:E,2,0)</f>
        <v/>
      </c>
      <c r="J454" s="16" t="n">
        <v>201210</v>
      </c>
      <c r="L454" s="19">
        <f>VLOOKUP($P454,매칭테이블!$G:$J,2,0)*H454</f>
        <v/>
      </c>
      <c r="M454" s="19">
        <f>L454-L454*VLOOKUP($P454,매칭테이블!$G:$J,3,0)</f>
        <v/>
      </c>
      <c r="N454" s="19">
        <f>VLOOKUP($P454,매칭테이블!$G:$J,4,0)*H454</f>
        <v/>
      </c>
      <c r="O454" s="37">
        <f>L454/1.1</f>
        <v/>
      </c>
      <c r="P454" s="19">
        <f>F454&amp;E454&amp;G454&amp;J454</f>
        <v/>
      </c>
    </row>
    <row r="455">
      <c r="B455" s="34" t="n">
        <v>44189</v>
      </c>
      <c r="C455" s="19">
        <f>TEXT(B455,"aaa")</f>
        <v/>
      </c>
      <c r="E455" s="19">
        <f>INDEX(매칭테이블!C:C,MATCH(RD!G455,매칭테이블!D:D,0))</f>
        <v/>
      </c>
      <c r="F455" s="16" t="inlineStr">
        <is>
          <t>카페24</t>
        </is>
      </c>
      <c r="G455" s="16" t="inlineStr">
        <is>
          <t>HAIR RÉ:COVERY 15 Hairpack Treatment [라베나 리커버리 15 헤어팩 트리트먼트]제품선택=헤어팩 트리트먼트 1개 + 뉴트리셔스밤 1개 세트 5% 추가할인</t>
        </is>
      </c>
      <c r="H455" s="16" t="n">
        <v>5</v>
      </c>
      <c r="I455" s="19">
        <f>VLOOKUP(G455,매칭테이블!D:E,2,0)</f>
        <v/>
      </c>
      <c r="J455" s="16" t="n">
        <v>201210</v>
      </c>
      <c r="L455" s="19">
        <f>VLOOKUP($P455,매칭테이블!$G:$J,2,0)*H455</f>
        <v/>
      </c>
      <c r="M455" s="19">
        <f>L455-L455*VLOOKUP($P455,매칭테이블!$G:$J,3,0)</f>
        <v/>
      </c>
      <c r="N455" s="19">
        <f>VLOOKUP($P455,매칭테이블!$G:$J,4,0)*H455</f>
        <v/>
      </c>
      <c r="O455" s="37">
        <f>L455/1.1</f>
        <v/>
      </c>
      <c r="P455" s="19">
        <f>F455&amp;E455&amp;G455&amp;J455</f>
        <v/>
      </c>
    </row>
    <row r="456">
      <c r="B456" s="34" t="n">
        <v>44189</v>
      </c>
      <c r="C456" s="19">
        <f>TEXT(B456,"aaa")</f>
        <v/>
      </c>
      <c r="E456" s="19">
        <f>INDEX(매칭테이블!C:C,MATCH(RD!G456,매칭테이블!D:D,0))</f>
        <v/>
      </c>
      <c r="F456" s="16" t="inlineStr">
        <is>
          <t>카페24</t>
        </is>
      </c>
      <c r="G456" s="16" t="inlineStr">
        <is>
          <t>HAIR RÉ:COVERY 15 Nutritious Balm [라베나 리커버리 15 뉴트리셔스 밤]제품선택=헤어 리커버리 15 뉴트리셔스 밤</t>
        </is>
      </c>
      <c r="H456" s="16" t="n">
        <v>5</v>
      </c>
      <c r="I456" s="19">
        <f>VLOOKUP(G456,매칭테이블!D:E,2,0)</f>
        <v/>
      </c>
      <c r="J456" s="16" t="n">
        <v>201210</v>
      </c>
      <c r="L456" s="19">
        <f>VLOOKUP($P456,매칭테이블!$G:$J,2,0)*H456</f>
        <v/>
      </c>
      <c r="M456" s="19">
        <f>L456-L456*VLOOKUP($P456,매칭테이블!$G:$J,3,0)</f>
        <v/>
      </c>
      <c r="N456" s="19">
        <f>VLOOKUP($P456,매칭테이블!$G:$J,4,0)*H456</f>
        <v/>
      </c>
      <c r="O456" s="37">
        <f>L456/1.1</f>
        <v/>
      </c>
      <c r="P456" s="19">
        <f>F456&amp;E456&amp;G456&amp;J456</f>
        <v/>
      </c>
    </row>
    <row r="457">
      <c r="B457" s="34" t="n">
        <v>44189</v>
      </c>
      <c r="C457" s="19">
        <f>TEXT(B457,"aaa")</f>
        <v/>
      </c>
      <c r="E457" s="19">
        <f>INDEX(매칭테이블!C:C,MATCH(RD!G457,매칭테이블!D:D,0))</f>
        <v/>
      </c>
      <c r="F457" s="16" t="inlineStr">
        <is>
          <t>카페24</t>
        </is>
      </c>
      <c r="G457" s="16" t="inlineStr">
        <is>
          <t>HAIR RÉ:COVERY 15 Nutritious Balm [라베나 리커버리 15 뉴트리셔스 밤]제품선택=뉴트리셔스 밤 2개 세트 5% 추가할인</t>
        </is>
      </c>
      <c r="H457" s="16" t="n">
        <v>1</v>
      </c>
      <c r="I457" s="19">
        <f>VLOOKUP(G457,매칭테이블!D:E,2,0)</f>
        <v/>
      </c>
      <c r="J457" s="16" t="n">
        <v>201210</v>
      </c>
      <c r="L457" s="19">
        <f>VLOOKUP($P457,매칭테이블!$G:$J,2,0)*H457</f>
        <v/>
      </c>
      <c r="M457" s="19">
        <f>L457-L457*VLOOKUP($P457,매칭테이블!$G:$J,3,0)</f>
        <v/>
      </c>
      <c r="N457" s="19">
        <f>VLOOKUP($P457,매칭테이블!$G:$J,4,0)*H457</f>
        <v/>
      </c>
      <c r="O457" s="37">
        <f>L457/1.1</f>
        <v/>
      </c>
      <c r="P457" s="19">
        <f>F457&amp;E457&amp;G457&amp;J457</f>
        <v/>
      </c>
    </row>
    <row r="458">
      <c r="B458" s="34" t="n">
        <v>44189</v>
      </c>
      <c r="C458" s="19">
        <f>TEXT(B458,"aaa")</f>
        <v/>
      </c>
      <c r="E458" s="19">
        <f>INDEX(매칭테이블!C:C,MATCH(RD!G458,매칭테이블!D:D,0))</f>
        <v/>
      </c>
      <c r="F458" s="16" t="inlineStr">
        <is>
          <t>카페24</t>
        </is>
      </c>
      <c r="G458" s="16" t="inlineStr">
        <is>
          <t>HAIR RÉ:COVERY 15 Nutritious Balm [라베나 리커버리 15 뉴트리셔스 밤]제품선택=뉴트리셔스 밤 3개 세트 10% 추가할인</t>
        </is>
      </c>
      <c r="H458" s="16" t="n">
        <v>2</v>
      </c>
      <c r="I458" s="19">
        <f>VLOOKUP(G458,매칭테이블!D:E,2,0)</f>
        <v/>
      </c>
      <c r="J458" s="16" t="n">
        <v>201210</v>
      </c>
      <c r="L458" s="19">
        <f>VLOOKUP($P458,매칭테이블!$G:$J,2,0)*H458</f>
        <v/>
      </c>
      <c r="M458" s="19">
        <f>L458-L458*VLOOKUP($P458,매칭테이블!$G:$J,3,0)</f>
        <v/>
      </c>
      <c r="N458" s="19">
        <f>VLOOKUP($P458,매칭테이블!$G:$J,4,0)*H458</f>
        <v/>
      </c>
      <c r="O458" s="37">
        <f>L458/1.1</f>
        <v/>
      </c>
      <c r="P458" s="19">
        <f>F458&amp;E458&amp;G458&amp;J458</f>
        <v/>
      </c>
    </row>
    <row r="459">
      <c r="B459" s="34" t="n">
        <v>44189</v>
      </c>
      <c r="C459" s="19">
        <f>TEXT(B459,"aaa")</f>
        <v/>
      </c>
      <c r="E459" s="19">
        <f>INDEX(매칭테이블!C:C,MATCH(RD!G459,매칭테이블!D:D,0))</f>
        <v/>
      </c>
      <c r="F459" s="16" t="inlineStr">
        <is>
          <t>카페24</t>
        </is>
      </c>
      <c r="G459" s="16" t="inlineStr">
        <is>
          <t>HAIR RÉ:COVERY 15 Nutritious Balm [라베나 리커버리 15 뉴트리셔스 밤]제품선택=뉴트리셔스밤 1개 + 헤어팩 트리트먼트 1개 세트 5%추가할인</t>
        </is>
      </c>
      <c r="H459" s="16" t="n">
        <v>4</v>
      </c>
      <c r="I459" s="19">
        <f>VLOOKUP(G459,매칭테이블!D:E,2,0)</f>
        <v/>
      </c>
      <c r="J459" s="16" t="n">
        <v>201210</v>
      </c>
      <c r="L459" s="19">
        <f>VLOOKUP($P459,매칭테이블!$G:$J,2,0)*H459</f>
        <v/>
      </c>
      <c r="M459" s="19">
        <f>L459-L459*VLOOKUP($P459,매칭테이블!$G:$J,3,0)</f>
        <v/>
      </c>
      <c r="N459" s="19">
        <f>VLOOKUP($P459,매칭테이블!$G:$J,4,0)*H459</f>
        <v/>
      </c>
      <c r="O459" s="37">
        <f>L459/1.1</f>
        <v/>
      </c>
      <c r="P459" s="19">
        <f>F459&amp;E459&amp;G459&amp;J459</f>
        <v/>
      </c>
    </row>
    <row r="460">
      <c r="B460" s="34" t="n">
        <v>44189</v>
      </c>
      <c r="C460" s="19">
        <f>TEXT(B460,"aaa")</f>
        <v/>
      </c>
      <c r="E460" s="19">
        <f>INDEX(매칭테이블!C:C,MATCH(RD!G460,매칭테이블!D:D,0))</f>
        <v/>
      </c>
      <c r="F460" s="16" t="inlineStr">
        <is>
          <t>카페24</t>
        </is>
      </c>
      <c r="G460" s="16" t="inlineStr">
        <is>
          <t>HAIR RÉ:COVERY 15 Revital Shampoo [라베나 리커버리 15 리바이탈 샴푸]제품선택=헤어 리커버리 15 리바이탈 샴푸 - 500ml</t>
        </is>
      </c>
      <c r="H460" s="16" t="n">
        <v>13</v>
      </c>
      <c r="I460" s="19">
        <f>VLOOKUP(G460,매칭테이블!D:E,2,0)</f>
        <v/>
      </c>
      <c r="J460" s="16" t="n">
        <v>201210</v>
      </c>
      <c r="L460" s="19">
        <f>VLOOKUP($P460,매칭테이블!$G:$J,2,0)*H460</f>
        <v/>
      </c>
      <c r="M460" s="19">
        <f>L460-L460*VLOOKUP($P460,매칭테이블!$G:$J,3,0)</f>
        <v/>
      </c>
      <c r="N460" s="19">
        <f>VLOOKUP($P460,매칭테이블!$G:$J,4,0)*H460</f>
        <v/>
      </c>
      <c r="O460" s="37">
        <f>L460/1.1</f>
        <v/>
      </c>
      <c r="P460" s="19">
        <f>F460&amp;E460&amp;G460&amp;J460</f>
        <v/>
      </c>
    </row>
    <row r="461">
      <c r="B461" s="34" t="n">
        <v>44189</v>
      </c>
      <c r="C461" s="19">
        <f>TEXT(B461,"aaa")</f>
        <v/>
      </c>
      <c r="E461" s="19">
        <f>INDEX(매칭테이블!C:C,MATCH(RD!G461,매칭테이블!D:D,0))</f>
        <v/>
      </c>
      <c r="F461" s="16" t="inlineStr">
        <is>
          <t>카페24</t>
        </is>
      </c>
      <c r="G461" s="16" t="inlineStr">
        <is>
          <t>HAIR RÉ:COVERY 15 Revital Shampoo [라베나 리커버리 15 리바이탈 샴푸]제품선택=리바이탈 샴푸 2개 세트 5%추가할인</t>
        </is>
      </c>
      <c r="H461" s="16" t="n">
        <v>6</v>
      </c>
      <c r="I461" s="19">
        <f>VLOOKUP(G461,매칭테이블!D:E,2,0)</f>
        <v/>
      </c>
      <c r="J461" s="16" t="n">
        <v>201210</v>
      </c>
      <c r="L461" s="19">
        <f>VLOOKUP($P461,매칭테이블!$G:$J,2,0)*H461</f>
        <v/>
      </c>
      <c r="M461" s="19">
        <f>L461-L461*VLOOKUP($P461,매칭테이블!$G:$J,3,0)</f>
        <v/>
      </c>
      <c r="N461" s="19">
        <f>VLOOKUP($P461,매칭테이블!$G:$J,4,0)*H461</f>
        <v/>
      </c>
      <c r="O461" s="37">
        <f>L461/1.1</f>
        <v/>
      </c>
      <c r="P461" s="19">
        <f>F461&amp;E461&amp;G461&amp;J461</f>
        <v/>
      </c>
    </row>
    <row r="462">
      <c r="B462" s="34" t="n">
        <v>44189</v>
      </c>
      <c r="C462" s="19">
        <f>TEXT(B462,"aaa")</f>
        <v/>
      </c>
      <c r="E462" s="19">
        <f>INDEX(매칭테이블!C:C,MATCH(RD!G462,매칭테이블!D:D,0))</f>
        <v/>
      </c>
      <c r="F462" s="16" t="inlineStr">
        <is>
          <t>카페24</t>
        </is>
      </c>
      <c r="G462" s="16" t="inlineStr">
        <is>
          <t>HAIR RÉ:COVERY 15 Revital Shampoo [라베나 리커버리 15 리바이탈 샴푸]제품선택=리바이탈 샴푸 3개 세트 10% 추가할인</t>
        </is>
      </c>
      <c r="H462" s="16" t="n">
        <v>4</v>
      </c>
      <c r="I462" s="19">
        <f>VLOOKUP(G462,매칭테이블!D:E,2,0)</f>
        <v/>
      </c>
      <c r="J462" s="16" t="n">
        <v>201210</v>
      </c>
      <c r="L462" s="19">
        <f>VLOOKUP($P462,매칭테이블!$G:$J,2,0)*H462</f>
        <v/>
      </c>
      <c r="M462" s="19">
        <f>L462-L462*VLOOKUP($P462,매칭테이블!$G:$J,3,0)</f>
        <v/>
      </c>
      <c r="N462" s="19">
        <f>VLOOKUP($P462,매칭테이블!$G:$J,4,0)*H462</f>
        <v/>
      </c>
      <c r="O462" s="37">
        <f>L462/1.1</f>
        <v/>
      </c>
      <c r="P462" s="19">
        <f>F462&amp;E462&amp;G462&amp;J462</f>
        <v/>
      </c>
    </row>
    <row r="463">
      <c r="B463" s="34" t="n">
        <v>44190</v>
      </c>
      <c r="C463" s="19">
        <f>TEXT(B463,"aaa")</f>
        <v/>
      </c>
      <c r="E463" s="19">
        <f>INDEX(매칭테이블!C:C,MATCH(RD!G463,매칭테이블!D:D,0))</f>
        <v/>
      </c>
      <c r="F463" s="16" t="inlineStr">
        <is>
          <t>카페24</t>
        </is>
      </c>
      <c r="G463" s="16" t="inlineStr">
        <is>
          <t>HAIR RÉ:COVERY 15 Hairpack Treatment [라베나 리커버리 15 헤어팩 트리트먼트]제품선택=헤어 리커버리 15 헤어팩 트리트먼트</t>
        </is>
      </c>
      <c r="H463" s="16" t="n">
        <v>11</v>
      </c>
      <c r="I463" s="19">
        <f>VLOOKUP(G463,매칭테이블!D:E,2,0)</f>
        <v/>
      </c>
      <c r="J463" s="16" t="n">
        <v>201210</v>
      </c>
      <c r="L463" s="19">
        <f>VLOOKUP($P463,매칭테이블!$G:$J,2,0)*H463</f>
        <v/>
      </c>
      <c r="M463" s="19">
        <f>L463-L463*VLOOKUP($P463,매칭테이블!$G:$J,3,0)</f>
        <v/>
      </c>
      <c r="N463" s="19">
        <f>VLOOKUP($P463,매칭테이블!$G:$J,4,0)*H463</f>
        <v/>
      </c>
      <c r="O463" s="37">
        <f>L463/1.1</f>
        <v/>
      </c>
      <c r="P463" s="19">
        <f>F463&amp;E463&amp;G463&amp;J463</f>
        <v/>
      </c>
    </row>
    <row r="464">
      <c r="B464" s="34" t="n">
        <v>44190</v>
      </c>
      <c r="C464" s="19">
        <f>TEXT(B464,"aaa")</f>
        <v/>
      </c>
      <c r="E464" s="19">
        <f>INDEX(매칭테이블!C:C,MATCH(RD!G464,매칭테이블!D:D,0))</f>
        <v/>
      </c>
      <c r="F464" s="16" t="inlineStr">
        <is>
          <t>카페24</t>
        </is>
      </c>
      <c r="G464" s="16" t="inlineStr">
        <is>
          <t>HAIR RÉ:COVERY 15 Hairpack Treatment [라베나 리커버리 15 헤어팩 트리트먼트]제품선택=헤어팩 트리트먼트 2개 세트 5% 추가할인</t>
        </is>
      </c>
      <c r="H464" s="16" t="n">
        <v>6</v>
      </c>
      <c r="I464" s="19">
        <f>VLOOKUP(G464,매칭테이블!D:E,2,0)</f>
        <v/>
      </c>
      <c r="J464" s="16" t="n">
        <v>201210</v>
      </c>
      <c r="L464" s="19">
        <f>VLOOKUP($P464,매칭테이블!$G:$J,2,0)*H464</f>
        <v/>
      </c>
      <c r="M464" s="19">
        <f>L464-L464*VLOOKUP($P464,매칭테이블!$G:$J,3,0)</f>
        <v/>
      </c>
      <c r="N464" s="19">
        <f>VLOOKUP($P464,매칭테이블!$G:$J,4,0)*H464</f>
        <v/>
      </c>
      <c r="O464" s="37">
        <f>L464/1.1</f>
        <v/>
      </c>
      <c r="P464" s="19">
        <f>F464&amp;E464&amp;G464&amp;J464</f>
        <v/>
      </c>
    </row>
    <row r="465">
      <c r="B465" s="34" t="n">
        <v>44190</v>
      </c>
      <c r="C465" s="19">
        <f>TEXT(B465,"aaa")</f>
        <v/>
      </c>
      <c r="E465" s="19">
        <f>INDEX(매칭테이블!C:C,MATCH(RD!G465,매칭테이블!D:D,0))</f>
        <v/>
      </c>
      <c r="F465" s="16" t="inlineStr">
        <is>
          <t>카페24</t>
        </is>
      </c>
      <c r="G465" s="16" t="inlineStr">
        <is>
          <t>HAIR RÉ:COVERY 15 Hairpack Treatment [라베나 리커버리 15 헤어팩 트리트먼트]제품선택=헤어팩 트리트먼트 1개 + 뉴트리셔스밤 1개 세트 5% 추가할인</t>
        </is>
      </c>
      <c r="H465" s="16" t="n">
        <v>1</v>
      </c>
      <c r="I465" s="19">
        <f>VLOOKUP(G465,매칭테이블!D:E,2,0)</f>
        <v/>
      </c>
      <c r="J465" s="16" t="n">
        <v>201210</v>
      </c>
      <c r="L465" s="19">
        <f>VLOOKUP($P465,매칭테이블!$G:$J,2,0)*H465</f>
        <v/>
      </c>
      <c r="M465" s="19">
        <f>L465-L465*VLOOKUP($P465,매칭테이블!$G:$J,3,0)</f>
        <v/>
      </c>
      <c r="N465" s="19">
        <f>VLOOKUP($P465,매칭테이블!$G:$J,4,0)*H465</f>
        <v/>
      </c>
      <c r="O465" s="37">
        <f>L465/1.1</f>
        <v/>
      </c>
      <c r="P465" s="19">
        <f>F465&amp;E465&amp;G465&amp;J465</f>
        <v/>
      </c>
    </row>
    <row r="466">
      <c r="B466" s="34" t="n">
        <v>44190</v>
      </c>
      <c r="C466" s="19">
        <f>TEXT(B466,"aaa")</f>
        <v/>
      </c>
      <c r="E466" s="19">
        <f>INDEX(매칭테이블!C:C,MATCH(RD!G466,매칭테이블!D:D,0))</f>
        <v/>
      </c>
      <c r="F466" s="16" t="inlineStr">
        <is>
          <t>카페24</t>
        </is>
      </c>
      <c r="G466" s="16" t="inlineStr">
        <is>
          <t>HAIR RÉ:COVERY 15 Nutritious Balm [라베나 리커버리 15 뉴트리셔스 밤]제품선택=헤어 리커버리 15 뉴트리셔스 밤</t>
        </is>
      </c>
      <c r="H466" s="16" t="n">
        <v>20</v>
      </c>
      <c r="I466" s="19">
        <f>VLOOKUP(G466,매칭테이블!D:E,2,0)</f>
        <v/>
      </c>
      <c r="J466" s="16" t="n">
        <v>201210</v>
      </c>
      <c r="L466" s="19">
        <f>VLOOKUP($P466,매칭테이블!$G:$J,2,0)*H466</f>
        <v/>
      </c>
      <c r="M466" s="19">
        <f>L466-L466*VLOOKUP($P466,매칭테이블!$G:$J,3,0)</f>
        <v/>
      </c>
      <c r="N466" s="19">
        <f>VLOOKUP($P466,매칭테이블!$G:$J,4,0)*H466</f>
        <v/>
      </c>
      <c r="O466" s="37">
        <f>L466/1.1</f>
        <v/>
      </c>
      <c r="P466" s="19">
        <f>F466&amp;E466&amp;G466&amp;J466</f>
        <v/>
      </c>
    </row>
    <row r="467">
      <c r="B467" s="34" t="n">
        <v>44190</v>
      </c>
      <c r="C467" s="19">
        <f>TEXT(B467,"aaa")</f>
        <v/>
      </c>
      <c r="E467" s="19">
        <f>INDEX(매칭테이블!C:C,MATCH(RD!G467,매칭테이블!D:D,0))</f>
        <v/>
      </c>
      <c r="F467" s="16" t="inlineStr">
        <is>
          <t>카페24</t>
        </is>
      </c>
      <c r="G467" s="16" t="inlineStr">
        <is>
          <t>HAIR RÉ:COVERY 15 Nutritious Balm [라베나 리커버리 15 뉴트리셔스 밤]제품선택=뉴트리셔스 밤 2개 세트 5% 추가할인</t>
        </is>
      </c>
      <c r="H467" s="16" t="n">
        <v>5</v>
      </c>
      <c r="I467" s="19">
        <f>VLOOKUP(G467,매칭테이블!D:E,2,0)</f>
        <v/>
      </c>
      <c r="J467" s="16" t="n">
        <v>201210</v>
      </c>
      <c r="L467" s="19">
        <f>VLOOKUP($P467,매칭테이블!$G:$J,2,0)*H467</f>
        <v/>
      </c>
      <c r="M467" s="19">
        <f>L467-L467*VLOOKUP($P467,매칭테이블!$G:$J,3,0)</f>
        <v/>
      </c>
      <c r="N467" s="19">
        <f>VLOOKUP($P467,매칭테이블!$G:$J,4,0)*H467</f>
        <v/>
      </c>
      <c r="O467" s="37">
        <f>L467/1.1</f>
        <v/>
      </c>
      <c r="P467" s="19">
        <f>F467&amp;E467&amp;G467&amp;J467</f>
        <v/>
      </c>
    </row>
    <row r="468">
      <c r="B468" s="34" t="n">
        <v>44190</v>
      </c>
      <c r="C468" s="19">
        <f>TEXT(B468,"aaa")</f>
        <v/>
      </c>
      <c r="E468" s="19">
        <f>INDEX(매칭테이블!C:C,MATCH(RD!G468,매칭테이블!D:D,0))</f>
        <v/>
      </c>
      <c r="F468" s="16" t="inlineStr">
        <is>
          <t>카페24</t>
        </is>
      </c>
      <c r="G468" s="16" t="inlineStr">
        <is>
          <t>HAIR RÉ:COVERY 15 Nutritious Balm [라베나 리커버리 15 뉴트리셔스 밤]제품선택=뉴트리셔스 밤 3개 세트 10% 추가할인</t>
        </is>
      </c>
      <c r="H468" s="16" t="n">
        <v>3</v>
      </c>
      <c r="I468" s="19">
        <f>VLOOKUP(G468,매칭테이블!D:E,2,0)</f>
        <v/>
      </c>
      <c r="J468" s="16" t="n">
        <v>201210</v>
      </c>
      <c r="L468" s="19">
        <f>VLOOKUP($P468,매칭테이블!$G:$J,2,0)*H468</f>
        <v/>
      </c>
      <c r="M468" s="19">
        <f>L468-L468*VLOOKUP($P468,매칭테이블!$G:$J,3,0)</f>
        <v/>
      </c>
      <c r="N468" s="19">
        <f>VLOOKUP($P468,매칭테이블!$G:$J,4,0)*H468</f>
        <v/>
      </c>
      <c r="O468" s="37">
        <f>L468/1.1</f>
        <v/>
      </c>
      <c r="P468" s="19">
        <f>F468&amp;E468&amp;G468&amp;J468</f>
        <v/>
      </c>
    </row>
    <row r="469">
      <c r="B469" s="34" t="n">
        <v>44190</v>
      </c>
      <c r="C469" s="19">
        <f>TEXT(B469,"aaa")</f>
        <v/>
      </c>
      <c r="E469" s="19">
        <f>INDEX(매칭테이블!C:C,MATCH(RD!G469,매칭테이블!D:D,0))</f>
        <v/>
      </c>
      <c r="F469" s="16" t="inlineStr">
        <is>
          <t>카페24</t>
        </is>
      </c>
      <c r="G469" s="16" t="inlineStr">
        <is>
          <t>HAIR RÉ:COVERY 15 Nutritious Balm [라베나 리커버리 15 뉴트리셔스 밤]제품선택=뉴트리셔스밤 1개 + 헤어팩 트리트먼트 1개 세트 5%추가할인</t>
        </is>
      </c>
      <c r="H469" s="16" t="n">
        <v>5</v>
      </c>
      <c r="I469" s="19">
        <f>VLOOKUP(G469,매칭테이블!D:E,2,0)</f>
        <v/>
      </c>
      <c r="J469" s="16" t="n">
        <v>201210</v>
      </c>
      <c r="L469" s="19">
        <f>VLOOKUP($P469,매칭테이블!$G:$J,2,0)*H469</f>
        <v/>
      </c>
      <c r="M469" s="19">
        <f>L469-L469*VLOOKUP($P469,매칭테이블!$G:$J,3,0)</f>
        <v/>
      </c>
      <c r="N469" s="19">
        <f>VLOOKUP($P469,매칭테이블!$G:$J,4,0)*H469</f>
        <v/>
      </c>
      <c r="O469" s="37">
        <f>L469/1.1</f>
        <v/>
      </c>
      <c r="P469" s="19">
        <f>F469&amp;E469&amp;G469&amp;J469</f>
        <v/>
      </c>
    </row>
    <row r="470">
      <c r="B470" s="34" t="n">
        <v>44190</v>
      </c>
      <c r="C470" s="19">
        <f>TEXT(B470,"aaa")</f>
        <v/>
      </c>
      <c r="E470" s="19">
        <f>INDEX(매칭테이블!C:C,MATCH(RD!G470,매칭테이블!D:D,0))</f>
        <v/>
      </c>
      <c r="F470" s="16" t="inlineStr">
        <is>
          <t>카페24</t>
        </is>
      </c>
      <c r="G470" s="16" t="inlineStr">
        <is>
          <t>HAIR RÉ:COVERY 15 Revital Shampoo [라베나 리커버리 15 리바이탈 샴푸]제품선택=헤어 리커버리 15 리바이탈 샴푸 - 500ml</t>
        </is>
      </c>
      <c r="H470" s="16" t="n">
        <v>13</v>
      </c>
      <c r="I470" s="19">
        <f>VLOOKUP(G470,매칭테이블!D:E,2,0)</f>
        <v/>
      </c>
      <c r="J470" s="16" t="n">
        <v>201210</v>
      </c>
      <c r="L470" s="19">
        <f>VLOOKUP($P470,매칭테이블!$G:$J,2,0)*H470</f>
        <v/>
      </c>
      <c r="M470" s="19">
        <f>L470-L470*VLOOKUP($P470,매칭테이블!$G:$J,3,0)</f>
        <v/>
      </c>
      <c r="N470" s="19">
        <f>VLOOKUP($P470,매칭테이블!$G:$J,4,0)*H470</f>
        <v/>
      </c>
      <c r="O470" s="37">
        <f>L470/1.1</f>
        <v/>
      </c>
      <c r="P470" s="19">
        <f>F470&amp;E470&amp;G470&amp;J470</f>
        <v/>
      </c>
    </row>
    <row r="471">
      <c r="B471" s="34" t="n">
        <v>44190</v>
      </c>
      <c r="C471" s="19">
        <f>TEXT(B471,"aaa")</f>
        <v/>
      </c>
      <c r="E471" s="19">
        <f>INDEX(매칭테이블!C:C,MATCH(RD!G471,매칭테이블!D:D,0))</f>
        <v/>
      </c>
      <c r="F471" s="16" t="inlineStr">
        <is>
          <t>카페24</t>
        </is>
      </c>
      <c r="G471" s="16" t="inlineStr">
        <is>
          <t>HAIR RÉ:COVERY 15 Revital Shampoo [라베나 리커버리 15 리바이탈 샴푸]제품선택=리바이탈 샴푸 2개 세트 5%추가할인</t>
        </is>
      </c>
      <c r="H471" s="16" t="n">
        <v>3</v>
      </c>
      <c r="I471" s="19">
        <f>VLOOKUP(G471,매칭테이블!D:E,2,0)</f>
        <v/>
      </c>
      <c r="J471" s="16" t="n">
        <v>201210</v>
      </c>
      <c r="L471" s="19">
        <f>VLOOKUP($P471,매칭테이블!$G:$J,2,0)*H471</f>
        <v/>
      </c>
      <c r="M471" s="19">
        <f>L471-L471*VLOOKUP($P471,매칭테이블!$G:$J,3,0)</f>
        <v/>
      </c>
      <c r="N471" s="19">
        <f>VLOOKUP($P471,매칭테이블!$G:$J,4,0)*H471</f>
        <v/>
      </c>
      <c r="O471" s="37">
        <f>L471/1.1</f>
        <v/>
      </c>
      <c r="P471" s="19">
        <f>F471&amp;E471&amp;G471&amp;J471</f>
        <v/>
      </c>
    </row>
    <row r="472">
      <c r="B472" s="34" t="n">
        <v>44190</v>
      </c>
      <c r="C472" s="19">
        <f>TEXT(B472,"aaa")</f>
        <v/>
      </c>
      <c r="E472" s="19">
        <f>INDEX(매칭테이블!C:C,MATCH(RD!G472,매칭테이블!D:D,0))</f>
        <v/>
      </c>
      <c r="F472" s="16" t="inlineStr">
        <is>
          <t>카페24</t>
        </is>
      </c>
      <c r="G472" s="16" t="inlineStr">
        <is>
          <t>HAIR RÉ:COVERY 15 Revital Shampoo [라베나 리커버리 15 리바이탈 샴푸]제품선택=리바이탈 샴푸 3개 세트 10% 추가할인</t>
        </is>
      </c>
      <c r="H472" s="16" t="n">
        <v>2</v>
      </c>
      <c r="I472" s="19">
        <f>VLOOKUP(G472,매칭테이블!D:E,2,0)</f>
        <v/>
      </c>
      <c r="J472" s="16" t="n">
        <v>201210</v>
      </c>
      <c r="L472" s="19">
        <f>VLOOKUP($P472,매칭테이블!$G:$J,2,0)*H472</f>
        <v/>
      </c>
      <c r="M472" s="19">
        <f>L472-L472*VLOOKUP($P472,매칭테이블!$G:$J,3,0)</f>
        <v/>
      </c>
      <c r="N472" s="19">
        <f>VLOOKUP($P472,매칭테이블!$G:$J,4,0)*H472</f>
        <v/>
      </c>
      <c r="O472" s="37">
        <f>L472/1.1</f>
        <v/>
      </c>
      <c r="P472" s="19">
        <f>F472&amp;E472&amp;G472&amp;J472</f>
        <v/>
      </c>
    </row>
    <row r="473">
      <c r="B473" s="34" t="n">
        <v>44191</v>
      </c>
      <c r="C473" s="19">
        <f>TEXT(B473,"aaa")</f>
        <v/>
      </c>
      <c r="E473" s="19">
        <f>INDEX(매칭테이블!C:C,MATCH(RD!G473,매칭테이블!D:D,0))</f>
        <v/>
      </c>
      <c r="F473" s="16" t="inlineStr">
        <is>
          <t>카페24</t>
        </is>
      </c>
      <c r="G473" s="16" t="inlineStr">
        <is>
          <t>HAIR RÉ:COVERY 15 Hairpack Treatment [라베나 리커버리 15 헤어팩 트리트먼트]제품선택=헤어 리커버리 15 헤어팩 트리트먼트</t>
        </is>
      </c>
      <c r="H473" s="16" t="n">
        <v>7</v>
      </c>
      <c r="I473" s="19">
        <f>VLOOKUP(G473,매칭테이블!D:E,2,0)</f>
        <v/>
      </c>
      <c r="J473" s="16" t="n">
        <v>201210</v>
      </c>
      <c r="L473" s="19">
        <f>VLOOKUP($P473,매칭테이블!$G:$J,2,0)*H473</f>
        <v/>
      </c>
      <c r="M473" s="19">
        <f>L473-L473*VLOOKUP($P473,매칭테이블!$G:$J,3,0)</f>
        <v/>
      </c>
      <c r="N473" s="19">
        <f>VLOOKUP($P473,매칭테이블!$G:$J,4,0)*H473</f>
        <v/>
      </c>
      <c r="O473" s="37">
        <f>L473/1.1</f>
        <v/>
      </c>
      <c r="P473" s="19">
        <f>F473&amp;E473&amp;G473&amp;J473</f>
        <v/>
      </c>
    </row>
    <row r="474">
      <c r="B474" s="34" t="n">
        <v>44191</v>
      </c>
      <c r="C474" s="19">
        <f>TEXT(B474,"aaa")</f>
        <v/>
      </c>
      <c r="E474" s="19">
        <f>INDEX(매칭테이블!C:C,MATCH(RD!G474,매칭테이블!D:D,0))</f>
        <v/>
      </c>
      <c r="F474" s="16" t="inlineStr">
        <is>
          <t>카페24</t>
        </is>
      </c>
      <c r="G474" s="16" t="inlineStr">
        <is>
          <t>HAIR RÉ:COVERY 15 Hairpack Treatment [라베나 리커버리 15 헤어팩 트리트먼트]제품선택=헤어팩 트리트먼트 2개 세트 5% 추가할인</t>
        </is>
      </c>
      <c r="H474" s="16" t="n">
        <v>2</v>
      </c>
      <c r="I474" s="19">
        <f>VLOOKUP(G474,매칭테이블!D:E,2,0)</f>
        <v/>
      </c>
      <c r="J474" s="16" t="n">
        <v>201210</v>
      </c>
      <c r="L474" s="19">
        <f>VLOOKUP($P474,매칭테이블!$G:$J,2,0)*H474</f>
        <v/>
      </c>
      <c r="M474" s="19">
        <f>L474-L474*VLOOKUP($P474,매칭테이블!$G:$J,3,0)</f>
        <v/>
      </c>
      <c r="N474" s="19">
        <f>VLOOKUP($P474,매칭테이블!$G:$J,4,0)*H474</f>
        <v/>
      </c>
      <c r="O474" s="37">
        <f>L474/1.1</f>
        <v/>
      </c>
      <c r="P474" s="19">
        <f>F474&amp;E474&amp;G474&amp;J474</f>
        <v/>
      </c>
    </row>
    <row r="475">
      <c r="B475" s="34" t="n">
        <v>44191</v>
      </c>
      <c r="C475" s="19">
        <f>TEXT(B475,"aaa")</f>
        <v/>
      </c>
      <c r="E475" s="19">
        <f>INDEX(매칭테이블!C:C,MATCH(RD!G475,매칭테이블!D:D,0))</f>
        <v/>
      </c>
      <c r="F475" s="16" t="inlineStr">
        <is>
          <t>카페24</t>
        </is>
      </c>
      <c r="G475" s="16" t="inlineStr">
        <is>
          <t>HAIR RÉ:COVERY 15 Nutritious Balm [라베나 리커버리 15 뉴트리셔스 밤]제품선택=헤어 리커버리 15 뉴트리셔스 밤</t>
        </is>
      </c>
      <c r="H475" s="16" t="n">
        <v>10</v>
      </c>
      <c r="I475" s="19">
        <f>VLOOKUP(G475,매칭테이블!D:E,2,0)</f>
        <v/>
      </c>
      <c r="J475" s="16" t="n">
        <v>201210</v>
      </c>
      <c r="L475" s="19">
        <f>VLOOKUP($P475,매칭테이블!$G:$J,2,0)*H475</f>
        <v/>
      </c>
      <c r="M475" s="19">
        <f>L475-L475*VLOOKUP($P475,매칭테이블!$G:$J,3,0)</f>
        <v/>
      </c>
      <c r="N475" s="19">
        <f>VLOOKUP($P475,매칭테이블!$G:$J,4,0)*H475</f>
        <v/>
      </c>
      <c r="O475" s="37">
        <f>L475/1.1</f>
        <v/>
      </c>
      <c r="P475" s="19">
        <f>F475&amp;E475&amp;G475&amp;J475</f>
        <v/>
      </c>
    </row>
    <row r="476">
      <c r="B476" s="34" t="n">
        <v>44191</v>
      </c>
      <c r="C476" s="19">
        <f>TEXT(B476,"aaa")</f>
        <v/>
      </c>
      <c r="E476" s="19">
        <f>INDEX(매칭테이블!C:C,MATCH(RD!G476,매칭테이블!D:D,0))</f>
        <v/>
      </c>
      <c r="F476" s="16" t="inlineStr">
        <is>
          <t>카페24</t>
        </is>
      </c>
      <c r="G476" s="16" t="inlineStr">
        <is>
          <t>HAIR RÉ:COVERY 15 Nutritious Balm [라베나 리커버리 15 뉴트리셔스 밤]제품선택=뉴트리셔스 밤 2개 세트 5% 추가할인</t>
        </is>
      </c>
      <c r="H476" s="16" t="n">
        <v>2</v>
      </c>
      <c r="I476" s="19">
        <f>VLOOKUP(G476,매칭테이블!D:E,2,0)</f>
        <v/>
      </c>
      <c r="J476" s="16" t="n">
        <v>201210</v>
      </c>
      <c r="L476" s="19">
        <f>VLOOKUP($P476,매칭테이블!$G:$J,2,0)*H476</f>
        <v/>
      </c>
      <c r="M476" s="19">
        <f>L476-L476*VLOOKUP($P476,매칭테이블!$G:$J,3,0)</f>
        <v/>
      </c>
      <c r="N476" s="19">
        <f>VLOOKUP($P476,매칭테이블!$G:$J,4,0)*H476</f>
        <v/>
      </c>
      <c r="O476" s="37">
        <f>L476/1.1</f>
        <v/>
      </c>
      <c r="P476" s="19">
        <f>F476&amp;E476&amp;G476&amp;J476</f>
        <v/>
      </c>
    </row>
    <row r="477">
      <c r="B477" s="34" t="n">
        <v>44191</v>
      </c>
      <c r="C477" s="19">
        <f>TEXT(B477,"aaa")</f>
        <v/>
      </c>
      <c r="E477" s="19">
        <f>INDEX(매칭테이블!C:C,MATCH(RD!G477,매칭테이블!D:D,0))</f>
        <v/>
      </c>
      <c r="F477" s="16" t="inlineStr">
        <is>
          <t>카페24</t>
        </is>
      </c>
      <c r="G477" s="16" t="inlineStr">
        <is>
          <t>HAIR RÉ:COVERY 15 Nutritious Balm [라베나 리커버리 15 뉴트리셔스 밤]제품선택=뉴트리셔스밤 1개 + 헤어팩 트리트먼트 1개 세트 5%추가할인</t>
        </is>
      </c>
      <c r="H477" s="16" t="n">
        <v>2</v>
      </c>
      <c r="I477" s="19">
        <f>VLOOKUP(G477,매칭테이블!D:E,2,0)</f>
        <v/>
      </c>
      <c r="J477" s="16" t="n">
        <v>201210</v>
      </c>
      <c r="L477" s="19">
        <f>VLOOKUP($P477,매칭테이블!$G:$J,2,0)*H477</f>
        <v/>
      </c>
      <c r="M477" s="19">
        <f>L477-L477*VLOOKUP($P477,매칭테이블!$G:$J,3,0)</f>
        <v/>
      </c>
      <c r="N477" s="19">
        <f>VLOOKUP($P477,매칭테이블!$G:$J,4,0)*H477</f>
        <v/>
      </c>
      <c r="O477" s="37">
        <f>L477/1.1</f>
        <v/>
      </c>
      <c r="P477" s="19">
        <f>F477&amp;E477&amp;G477&amp;J477</f>
        <v/>
      </c>
    </row>
    <row r="478">
      <c r="B478" s="34" t="n">
        <v>44191</v>
      </c>
      <c r="C478" s="19">
        <f>TEXT(B478,"aaa")</f>
        <v/>
      </c>
      <c r="E478" s="19">
        <f>INDEX(매칭테이블!C:C,MATCH(RD!G478,매칭테이블!D:D,0))</f>
        <v/>
      </c>
      <c r="F478" s="16" t="inlineStr">
        <is>
          <t>카페24</t>
        </is>
      </c>
      <c r="G478" s="16" t="inlineStr">
        <is>
          <t>HAIR RÉ:COVERY 15 Revital Shampoo [라베나 리커버리 15 리바이탈 샴푸]제품선택=헤어 리커버리 15 리바이탈 샴푸 - 500ml</t>
        </is>
      </c>
      <c r="H478" s="16" t="n">
        <v>7</v>
      </c>
      <c r="I478" s="19">
        <f>VLOOKUP(G478,매칭테이블!D:E,2,0)</f>
        <v/>
      </c>
      <c r="J478" s="16" t="n">
        <v>201210</v>
      </c>
      <c r="L478" s="19">
        <f>VLOOKUP($P478,매칭테이블!$G:$J,2,0)*H478</f>
        <v/>
      </c>
      <c r="M478" s="19">
        <f>L478-L478*VLOOKUP($P478,매칭테이블!$G:$J,3,0)</f>
        <v/>
      </c>
      <c r="N478" s="19">
        <f>VLOOKUP($P478,매칭테이블!$G:$J,4,0)*H478</f>
        <v/>
      </c>
      <c r="O478" s="37">
        <f>L478/1.1</f>
        <v/>
      </c>
      <c r="P478" s="19">
        <f>F478&amp;E478&amp;G478&amp;J478</f>
        <v/>
      </c>
    </row>
    <row r="479">
      <c r="B479" s="34" t="n">
        <v>44191</v>
      </c>
      <c r="C479" s="19">
        <f>TEXT(B479,"aaa")</f>
        <v/>
      </c>
      <c r="E479" s="19">
        <f>INDEX(매칭테이블!C:C,MATCH(RD!G479,매칭테이블!D:D,0))</f>
        <v/>
      </c>
      <c r="F479" s="16" t="inlineStr">
        <is>
          <t>카페24</t>
        </is>
      </c>
      <c r="G479" s="16" t="inlineStr">
        <is>
          <t>HAIR RÉ:COVERY 15 Revital Shampoo [라베나 리커버리 15 리바이탈 샴푸]제품선택=리바이탈 샴푸 2개 세트 5%추가할인</t>
        </is>
      </c>
      <c r="H479" s="16" t="n">
        <v>1</v>
      </c>
      <c r="I479" s="19">
        <f>VLOOKUP(G479,매칭테이블!D:E,2,0)</f>
        <v/>
      </c>
      <c r="J479" s="16" t="n">
        <v>201210</v>
      </c>
      <c r="L479" s="19">
        <f>VLOOKUP($P479,매칭테이블!$G:$J,2,0)*H479</f>
        <v/>
      </c>
      <c r="M479" s="19">
        <f>L479-L479*VLOOKUP($P479,매칭테이블!$G:$J,3,0)</f>
        <v/>
      </c>
      <c r="N479" s="19">
        <f>VLOOKUP($P479,매칭테이블!$G:$J,4,0)*H479</f>
        <v/>
      </c>
      <c r="O479" s="37">
        <f>L479/1.1</f>
        <v/>
      </c>
      <c r="P479" s="19">
        <f>F479&amp;E479&amp;G479&amp;J479</f>
        <v/>
      </c>
    </row>
    <row r="480">
      <c r="B480" s="34" t="n">
        <v>44191</v>
      </c>
      <c r="C480" s="19">
        <f>TEXT(B480,"aaa")</f>
        <v/>
      </c>
      <c r="E480" s="19">
        <f>INDEX(매칭테이블!C:C,MATCH(RD!G480,매칭테이블!D:D,0))</f>
        <v/>
      </c>
      <c r="F480" s="16" t="inlineStr">
        <is>
          <t>카페24</t>
        </is>
      </c>
      <c r="G480" s="16" t="inlineStr">
        <is>
          <t>HAIR RÉ:COVERY 15 Revital Shampoo [라베나 리커버리 15 리바이탈 샴푸]제품선택=리바이탈 샴푸 3개 세트 10% 추가할인</t>
        </is>
      </c>
      <c r="H480" s="16" t="n">
        <v>2</v>
      </c>
      <c r="I480" s="19">
        <f>VLOOKUP(G480,매칭테이블!D:E,2,0)</f>
        <v/>
      </c>
      <c r="J480" s="16" t="n">
        <v>201210</v>
      </c>
      <c r="L480" s="19">
        <f>VLOOKUP($P480,매칭테이블!$G:$J,2,0)*H480</f>
        <v/>
      </c>
      <c r="M480" s="19">
        <f>L480-L480*VLOOKUP($P480,매칭테이블!$G:$J,3,0)</f>
        <v/>
      </c>
      <c r="N480" s="19">
        <f>VLOOKUP($P480,매칭테이블!$G:$J,4,0)*H480</f>
        <v/>
      </c>
      <c r="O480" s="37">
        <f>L480/1.1</f>
        <v/>
      </c>
      <c r="P480" s="19">
        <f>F480&amp;E480&amp;G480&amp;J480</f>
        <v/>
      </c>
    </row>
    <row r="481">
      <c r="B481" s="34" t="n">
        <v>44192</v>
      </c>
      <c r="C481" s="19">
        <f>TEXT(B481,"aaa")</f>
        <v/>
      </c>
      <c r="E481" s="19">
        <f>INDEX(매칭테이블!C:C,MATCH(RD!G481,매칭테이블!D:D,0))</f>
        <v/>
      </c>
      <c r="F481" s="16" t="inlineStr">
        <is>
          <t>카페24</t>
        </is>
      </c>
      <c r="G481" s="16" t="inlineStr">
        <is>
          <t>HAIR RÉ:COVERY 15 Hairpack Treatment [라베나 리커버리 15 헤어팩 트리트먼트]제품선택=헤어 리커버리 15 헤어팩 트리트먼트</t>
        </is>
      </c>
      <c r="H481" s="16" t="n">
        <v>16</v>
      </c>
      <c r="I481" s="19">
        <f>VLOOKUP(G481,매칭테이블!D:E,2,0)</f>
        <v/>
      </c>
      <c r="J481" s="16" t="n">
        <v>201210</v>
      </c>
      <c r="L481" s="19">
        <f>VLOOKUP($P481,매칭테이블!$G:$J,2,0)*H481</f>
        <v/>
      </c>
      <c r="M481" s="19">
        <f>L481-L481*VLOOKUP($P481,매칭테이블!$G:$J,3,0)</f>
        <v/>
      </c>
      <c r="N481" s="19">
        <f>VLOOKUP($P481,매칭테이블!$G:$J,4,0)*H481</f>
        <v/>
      </c>
      <c r="O481" s="37">
        <f>L481/1.1</f>
        <v/>
      </c>
      <c r="P481" s="19">
        <f>F481&amp;E481&amp;G481&amp;J481</f>
        <v/>
      </c>
    </row>
    <row r="482">
      <c r="B482" s="34" t="n">
        <v>44192</v>
      </c>
      <c r="C482" s="19">
        <f>TEXT(B482,"aaa")</f>
        <v/>
      </c>
      <c r="E482" s="19">
        <f>INDEX(매칭테이블!C:C,MATCH(RD!G482,매칭테이블!D:D,0))</f>
        <v/>
      </c>
      <c r="F482" s="16" t="inlineStr">
        <is>
          <t>카페24</t>
        </is>
      </c>
      <c r="G482" s="16" t="inlineStr">
        <is>
          <t>HAIR RÉ:COVERY 15 Hairpack Treatment [라베나 리커버리 15 헤어팩 트리트먼트]제품선택=헤어팩 트리트먼트 2개 세트 5% 추가할인</t>
        </is>
      </c>
      <c r="H482" s="16" t="n">
        <v>7</v>
      </c>
      <c r="I482" s="19">
        <f>VLOOKUP(G482,매칭테이블!D:E,2,0)</f>
        <v/>
      </c>
      <c r="J482" s="16" t="n">
        <v>201210</v>
      </c>
      <c r="L482" s="19">
        <f>VLOOKUP($P482,매칭테이블!$G:$J,2,0)*H482</f>
        <v/>
      </c>
      <c r="M482" s="19">
        <f>L482-L482*VLOOKUP($P482,매칭테이블!$G:$J,3,0)</f>
        <v/>
      </c>
      <c r="N482" s="19">
        <f>VLOOKUP($P482,매칭테이블!$G:$J,4,0)*H482</f>
        <v/>
      </c>
      <c r="O482" s="37">
        <f>L482/1.1</f>
        <v/>
      </c>
      <c r="P482" s="19">
        <f>F482&amp;E482&amp;G482&amp;J482</f>
        <v/>
      </c>
    </row>
    <row r="483">
      <c r="B483" s="34" t="n">
        <v>44192</v>
      </c>
      <c r="C483" s="19">
        <f>TEXT(B483,"aaa")</f>
        <v/>
      </c>
      <c r="E483" s="19">
        <f>INDEX(매칭테이블!C:C,MATCH(RD!G483,매칭테이블!D:D,0))</f>
        <v/>
      </c>
      <c r="F483" s="16" t="inlineStr">
        <is>
          <t>카페24</t>
        </is>
      </c>
      <c r="G483" s="16" t="inlineStr">
        <is>
          <t>HAIR RÉ:COVERY 15 Hairpack Treatment [라베나 리커버리 15 헤어팩 트리트먼트]제품선택=헤어팩 트리트먼트 3개 세트 10% 추가할인</t>
        </is>
      </c>
      <c r="H483" s="16" t="n">
        <v>3</v>
      </c>
      <c r="I483" s="19">
        <f>VLOOKUP(G483,매칭테이블!D:E,2,0)</f>
        <v/>
      </c>
      <c r="J483" s="16" t="n">
        <v>201210</v>
      </c>
      <c r="L483" s="19">
        <f>VLOOKUP($P483,매칭테이블!$G:$J,2,0)*H483</f>
        <v/>
      </c>
      <c r="M483" s="19">
        <f>L483-L483*VLOOKUP($P483,매칭테이블!$G:$J,3,0)</f>
        <v/>
      </c>
      <c r="N483" s="19">
        <f>VLOOKUP($P483,매칭테이블!$G:$J,4,0)*H483</f>
        <v/>
      </c>
      <c r="O483" s="37">
        <f>L483/1.1</f>
        <v/>
      </c>
      <c r="P483" s="19">
        <f>F483&amp;E483&amp;G483&amp;J483</f>
        <v/>
      </c>
    </row>
    <row r="484">
      <c r="B484" s="34" t="n">
        <v>44192</v>
      </c>
      <c r="C484" s="19">
        <f>TEXT(B484,"aaa")</f>
        <v/>
      </c>
      <c r="E484" s="19">
        <f>INDEX(매칭테이블!C:C,MATCH(RD!G484,매칭테이블!D:D,0))</f>
        <v/>
      </c>
      <c r="F484" s="16" t="inlineStr">
        <is>
          <t>카페24</t>
        </is>
      </c>
      <c r="G484" s="16" t="inlineStr">
        <is>
          <t>HAIR RÉ:COVERY 15 Hairpack Treatment [라베나 리커버리 15 헤어팩 트리트먼트]제품선택=헤어팩 트리트먼트 1개 + 뉴트리셔스밤 1개 세트 5% 추가할인</t>
        </is>
      </c>
      <c r="H484" s="16" t="n">
        <v>1</v>
      </c>
      <c r="I484" s="19">
        <f>VLOOKUP(G484,매칭테이블!D:E,2,0)</f>
        <v/>
      </c>
      <c r="J484" s="16" t="n">
        <v>201210</v>
      </c>
      <c r="L484" s="19">
        <f>VLOOKUP($P484,매칭테이블!$G:$J,2,0)*H484</f>
        <v/>
      </c>
      <c r="M484" s="19">
        <f>L484-L484*VLOOKUP($P484,매칭테이블!$G:$J,3,0)</f>
        <v/>
      </c>
      <c r="N484" s="19">
        <f>VLOOKUP($P484,매칭테이블!$G:$J,4,0)*H484</f>
        <v/>
      </c>
      <c r="O484" s="37">
        <f>L484/1.1</f>
        <v/>
      </c>
      <c r="P484" s="19">
        <f>F484&amp;E484&amp;G484&amp;J484</f>
        <v/>
      </c>
    </row>
    <row r="485">
      <c r="B485" s="34" t="n">
        <v>44192</v>
      </c>
      <c r="C485" s="19">
        <f>TEXT(B485,"aaa")</f>
        <v/>
      </c>
      <c r="E485" s="19">
        <f>INDEX(매칭테이블!C:C,MATCH(RD!G485,매칭테이블!D:D,0))</f>
        <v/>
      </c>
      <c r="F485" s="16" t="inlineStr">
        <is>
          <t>카페24</t>
        </is>
      </c>
      <c r="G485" s="16" t="inlineStr">
        <is>
          <t>HAIR RÉ:COVERY 15 Nutritious Balm [라베나 리커버리 15 뉴트리셔스 밤]제품선택=헤어 리커버리 15 뉴트리셔스 밤</t>
        </is>
      </c>
      <c r="H485" s="16" t="n">
        <v>24</v>
      </c>
      <c r="I485" s="19">
        <f>VLOOKUP(G485,매칭테이블!D:E,2,0)</f>
        <v/>
      </c>
      <c r="J485" s="16" t="n">
        <v>201210</v>
      </c>
      <c r="L485" s="19">
        <f>VLOOKUP($P485,매칭테이블!$G:$J,2,0)*H485</f>
        <v/>
      </c>
      <c r="M485" s="19">
        <f>L485-L485*VLOOKUP($P485,매칭테이블!$G:$J,3,0)</f>
        <v/>
      </c>
      <c r="N485" s="19">
        <f>VLOOKUP($P485,매칭테이블!$G:$J,4,0)*H485</f>
        <v/>
      </c>
      <c r="O485" s="37">
        <f>L485/1.1</f>
        <v/>
      </c>
      <c r="P485" s="19">
        <f>F485&amp;E485&amp;G485&amp;J485</f>
        <v/>
      </c>
    </row>
    <row r="486">
      <c r="B486" s="34" t="n">
        <v>44192</v>
      </c>
      <c r="C486" s="19">
        <f>TEXT(B486,"aaa")</f>
        <v/>
      </c>
      <c r="E486" s="19">
        <f>INDEX(매칭테이블!C:C,MATCH(RD!G486,매칭테이블!D:D,0))</f>
        <v/>
      </c>
      <c r="F486" s="16" t="inlineStr">
        <is>
          <t>카페24</t>
        </is>
      </c>
      <c r="G486" s="16" t="inlineStr">
        <is>
          <t>HAIR RÉ:COVERY 15 Nutritious Balm [라베나 리커버리 15 뉴트리셔스 밤]제품선택=뉴트리셔스 밤 2개 세트 5% 추가할인</t>
        </is>
      </c>
      <c r="H486" s="16" t="n">
        <v>7</v>
      </c>
      <c r="I486" s="19">
        <f>VLOOKUP(G486,매칭테이블!D:E,2,0)</f>
        <v/>
      </c>
      <c r="J486" s="16" t="n">
        <v>201210</v>
      </c>
      <c r="L486" s="19">
        <f>VLOOKUP($P486,매칭테이블!$G:$J,2,0)*H486</f>
        <v/>
      </c>
      <c r="M486" s="19">
        <f>L486-L486*VLOOKUP($P486,매칭테이블!$G:$J,3,0)</f>
        <v/>
      </c>
      <c r="N486" s="19">
        <f>VLOOKUP($P486,매칭테이블!$G:$J,4,0)*H486</f>
        <v/>
      </c>
      <c r="O486" s="37">
        <f>L486/1.1</f>
        <v/>
      </c>
      <c r="P486" s="19">
        <f>F486&amp;E486&amp;G486&amp;J486</f>
        <v/>
      </c>
    </row>
    <row r="487">
      <c r="B487" s="34" t="n">
        <v>44192</v>
      </c>
      <c r="C487" s="19">
        <f>TEXT(B487,"aaa")</f>
        <v/>
      </c>
      <c r="E487" s="19">
        <f>INDEX(매칭테이블!C:C,MATCH(RD!G487,매칭테이블!D:D,0))</f>
        <v/>
      </c>
      <c r="F487" s="16" t="inlineStr">
        <is>
          <t>카페24</t>
        </is>
      </c>
      <c r="G487" s="16" t="inlineStr">
        <is>
          <t>HAIR RÉ:COVERY 15 Nutritious Balm [라베나 리커버리 15 뉴트리셔스 밤]제품선택=뉴트리셔스 밤 3개 세트 10% 추가할인</t>
        </is>
      </c>
      <c r="H487" s="16" t="n">
        <v>1</v>
      </c>
      <c r="I487" s="19">
        <f>VLOOKUP(G487,매칭테이블!D:E,2,0)</f>
        <v/>
      </c>
      <c r="J487" s="16" t="n">
        <v>201210</v>
      </c>
      <c r="L487" s="19">
        <f>VLOOKUP($P487,매칭테이블!$G:$J,2,0)*H487</f>
        <v/>
      </c>
      <c r="M487" s="19">
        <f>L487-L487*VLOOKUP($P487,매칭테이블!$G:$J,3,0)</f>
        <v/>
      </c>
      <c r="N487" s="19">
        <f>VLOOKUP($P487,매칭테이블!$G:$J,4,0)*H487</f>
        <v/>
      </c>
      <c r="O487" s="37">
        <f>L487/1.1</f>
        <v/>
      </c>
      <c r="P487" s="19">
        <f>F487&amp;E487&amp;G487&amp;J487</f>
        <v/>
      </c>
    </row>
    <row r="488">
      <c r="B488" s="34" t="n">
        <v>44192</v>
      </c>
      <c r="C488" s="19">
        <f>TEXT(B488,"aaa")</f>
        <v/>
      </c>
      <c r="E488" s="19">
        <f>INDEX(매칭테이블!C:C,MATCH(RD!G488,매칭테이블!D:D,0))</f>
        <v/>
      </c>
      <c r="F488" s="16" t="inlineStr">
        <is>
          <t>카페24</t>
        </is>
      </c>
      <c r="G488" s="16" t="inlineStr">
        <is>
          <t>HAIR RÉ:COVERY 15 Nutritious Balm [라베나 리커버리 15 뉴트리셔스 밤]제품선택=뉴트리셔스밤 1개 + 헤어팩 트리트먼트 1개 세트 5%추가할인</t>
        </is>
      </c>
      <c r="H488" s="16" t="n">
        <v>2</v>
      </c>
      <c r="I488" s="19">
        <f>VLOOKUP(G488,매칭테이블!D:E,2,0)</f>
        <v/>
      </c>
      <c r="J488" s="16" t="n">
        <v>201210</v>
      </c>
      <c r="L488" s="19">
        <f>VLOOKUP($P488,매칭테이블!$G:$J,2,0)*H488</f>
        <v/>
      </c>
      <c r="M488" s="19">
        <f>L488-L488*VLOOKUP($P488,매칭테이블!$G:$J,3,0)</f>
        <v/>
      </c>
      <c r="N488" s="19">
        <f>VLOOKUP($P488,매칭테이블!$G:$J,4,0)*H488</f>
        <v/>
      </c>
      <c r="O488" s="37">
        <f>L488/1.1</f>
        <v/>
      </c>
      <c r="P488" s="19">
        <f>F488&amp;E488&amp;G488&amp;J488</f>
        <v/>
      </c>
    </row>
    <row r="489">
      <c r="B489" s="34" t="n">
        <v>44192</v>
      </c>
      <c r="C489" s="19">
        <f>TEXT(B489,"aaa")</f>
        <v/>
      </c>
      <c r="E489" s="19">
        <f>INDEX(매칭테이블!C:C,MATCH(RD!G489,매칭테이블!D:D,0))</f>
        <v/>
      </c>
      <c r="F489" s="16" t="inlineStr">
        <is>
          <t>카페24</t>
        </is>
      </c>
      <c r="G489" s="16" t="inlineStr">
        <is>
          <t>HAIR RÉ:COVERY 15 Revital Shampoo [라베나 리커버리 15 리바이탈 샴푸]제품선택=헤어 리커버리 15 리바이탈 샴푸 - 500ml</t>
        </is>
      </c>
      <c r="H489" s="16" t="n">
        <v>11</v>
      </c>
      <c r="I489" s="19">
        <f>VLOOKUP(G489,매칭테이블!D:E,2,0)</f>
        <v/>
      </c>
      <c r="J489" s="16" t="n">
        <v>201210</v>
      </c>
      <c r="L489" s="19">
        <f>VLOOKUP($P489,매칭테이블!$G:$J,2,0)*H489</f>
        <v/>
      </c>
      <c r="M489" s="19">
        <f>L489-L489*VLOOKUP($P489,매칭테이블!$G:$J,3,0)</f>
        <v/>
      </c>
      <c r="N489" s="19">
        <f>VLOOKUP($P489,매칭테이블!$G:$J,4,0)*H489</f>
        <v/>
      </c>
      <c r="O489" s="37">
        <f>L489/1.1</f>
        <v/>
      </c>
      <c r="P489" s="19">
        <f>F489&amp;E489&amp;G489&amp;J489</f>
        <v/>
      </c>
    </row>
    <row r="490">
      <c r="B490" s="34" t="n">
        <v>44192</v>
      </c>
      <c r="C490" s="19">
        <f>TEXT(B490,"aaa")</f>
        <v/>
      </c>
      <c r="E490" s="19">
        <f>INDEX(매칭테이블!C:C,MATCH(RD!G490,매칭테이블!D:D,0))</f>
        <v/>
      </c>
      <c r="F490" s="16" t="inlineStr">
        <is>
          <t>카페24</t>
        </is>
      </c>
      <c r="G490" s="16" t="inlineStr">
        <is>
          <t>HAIR RÉ:COVERY 15 Revital Shampoo [라베나 리커버리 15 리바이탈 샴푸]제품선택=리바이탈 샴푸 2개 세트 5%추가할인</t>
        </is>
      </c>
      <c r="H490" s="16" t="n">
        <v>2</v>
      </c>
      <c r="I490" s="19">
        <f>VLOOKUP(G490,매칭테이블!D:E,2,0)</f>
        <v/>
      </c>
      <c r="J490" s="16" t="n">
        <v>201210</v>
      </c>
      <c r="L490" s="19">
        <f>VLOOKUP($P490,매칭테이블!$G:$J,2,0)*H490</f>
        <v/>
      </c>
      <c r="M490" s="19">
        <f>L490-L490*VLOOKUP($P490,매칭테이블!$G:$J,3,0)</f>
        <v/>
      </c>
      <c r="N490" s="19">
        <f>VLOOKUP($P490,매칭테이블!$G:$J,4,0)*H490</f>
        <v/>
      </c>
      <c r="O490" s="37">
        <f>L490/1.1</f>
        <v/>
      </c>
      <c r="P490" s="19">
        <f>F490&amp;E490&amp;G490&amp;J490</f>
        <v/>
      </c>
    </row>
    <row r="491">
      <c r="B491" s="34" t="n">
        <v>44192</v>
      </c>
      <c r="C491" s="19">
        <f>TEXT(B491,"aaa")</f>
        <v/>
      </c>
      <c r="E491" s="19">
        <f>INDEX(매칭테이블!C:C,MATCH(RD!G491,매칭테이블!D:D,0))</f>
        <v/>
      </c>
      <c r="F491" s="16" t="inlineStr">
        <is>
          <t>카페24</t>
        </is>
      </c>
      <c r="G491" s="16" t="inlineStr">
        <is>
          <t>HAIR RÉ:COVERY 15 Revital Shampoo [라베나 리커버리 15 리바이탈 샴푸]제품선택=리바이탈 샴푸 3개 세트 10% 추가할인</t>
        </is>
      </c>
      <c r="H491" s="16" t="n">
        <v>3</v>
      </c>
      <c r="I491" s="19">
        <f>VLOOKUP(G491,매칭테이블!D:E,2,0)</f>
        <v/>
      </c>
      <c r="J491" s="16" t="n">
        <v>201210</v>
      </c>
      <c r="L491" s="19">
        <f>VLOOKUP($P491,매칭테이블!$G:$J,2,0)*H491</f>
        <v/>
      </c>
      <c r="M491" s="19">
        <f>L491-L491*VLOOKUP($P491,매칭테이블!$G:$J,3,0)</f>
        <v/>
      </c>
      <c r="N491" s="19">
        <f>VLOOKUP($P491,매칭테이블!$G:$J,4,0)*H491</f>
        <v/>
      </c>
      <c r="O491" s="37">
        <f>L491/1.1</f>
        <v/>
      </c>
      <c r="P491" s="19">
        <f>F491&amp;E491&amp;G491&amp;J491</f>
        <v/>
      </c>
    </row>
    <row r="492">
      <c r="B492" s="34" t="n">
        <v>44193</v>
      </c>
      <c r="C492" s="19">
        <f>TEXT(B492,"aaa")</f>
        <v/>
      </c>
      <c r="E492" s="19">
        <f>INDEX(매칭테이블!C:C,MATCH(RD!G492,매칭테이블!D:D,0))</f>
        <v/>
      </c>
      <c r="F492" s="16" t="inlineStr">
        <is>
          <t>카페24</t>
        </is>
      </c>
      <c r="G492" s="16" t="inlineStr">
        <is>
          <t>HAIR RÉ:COVERY 15 Hairpack Treatment [라베나 리커버리 15 헤어팩 트리트먼트]제품선택=헤어 리커버리 15 헤어팩 트리트먼트</t>
        </is>
      </c>
      <c r="H492" s="16" t="n">
        <v>15</v>
      </c>
      <c r="I492" s="19">
        <f>VLOOKUP(G492,매칭테이블!D:E,2,0)</f>
        <v/>
      </c>
      <c r="J492" s="16" t="n">
        <v>201210</v>
      </c>
      <c r="L492" s="19">
        <f>VLOOKUP($P492,매칭테이블!$G:$J,2,0)*H492</f>
        <v/>
      </c>
      <c r="M492" s="19">
        <f>L492-L492*VLOOKUP($P492,매칭테이블!$G:$J,3,0)</f>
        <v/>
      </c>
      <c r="N492" s="19">
        <f>VLOOKUP($P492,매칭테이블!$G:$J,4,0)*H492</f>
        <v/>
      </c>
      <c r="O492" s="37">
        <f>L492/1.1</f>
        <v/>
      </c>
      <c r="P492" s="19">
        <f>F492&amp;E492&amp;G492&amp;J492</f>
        <v/>
      </c>
    </row>
    <row r="493">
      <c r="B493" s="34" t="n">
        <v>44193</v>
      </c>
      <c r="C493" s="19">
        <f>TEXT(B493,"aaa")</f>
        <v/>
      </c>
      <c r="E493" s="19">
        <f>INDEX(매칭테이블!C:C,MATCH(RD!G493,매칭테이블!D:D,0))</f>
        <v/>
      </c>
      <c r="F493" s="16" t="inlineStr">
        <is>
          <t>카페24</t>
        </is>
      </c>
      <c r="G493" s="16" t="inlineStr">
        <is>
          <t>HAIR RÉ:COVERY 15 Hairpack Treatment [라베나 리커버리 15 헤어팩 트리트먼트]제품선택=헤어팩 트리트먼트 2개 세트 5% 추가할인</t>
        </is>
      </c>
      <c r="H493" s="16" t="n">
        <v>4</v>
      </c>
      <c r="I493" s="19">
        <f>VLOOKUP(G493,매칭테이블!D:E,2,0)</f>
        <v/>
      </c>
      <c r="J493" s="16" t="n">
        <v>201210</v>
      </c>
      <c r="L493" s="19">
        <f>VLOOKUP($P493,매칭테이블!$G:$J,2,0)*H493</f>
        <v/>
      </c>
      <c r="M493" s="19">
        <f>L493-L493*VLOOKUP($P493,매칭테이블!$G:$J,3,0)</f>
        <v/>
      </c>
      <c r="N493" s="19">
        <f>VLOOKUP($P493,매칭테이블!$G:$J,4,0)*H493</f>
        <v/>
      </c>
      <c r="O493" s="37">
        <f>L493/1.1</f>
        <v/>
      </c>
      <c r="P493" s="19">
        <f>F493&amp;E493&amp;G493&amp;J493</f>
        <v/>
      </c>
    </row>
    <row r="494">
      <c r="B494" s="34" t="n">
        <v>44193</v>
      </c>
      <c r="C494" s="19">
        <f>TEXT(B494,"aaa")</f>
        <v/>
      </c>
      <c r="E494" s="19">
        <f>INDEX(매칭테이블!C:C,MATCH(RD!G494,매칭테이블!D:D,0))</f>
        <v/>
      </c>
      <c r="F494" s="16" t="inlineStr">
        <is>
          <t>카페24</t>
        </is>
      </c>
      <c r="G494" s="16" t="inlineStr">
        <is>
          <t>HAIR RÉ:COVERY 15 Hairpack Treatment [라베나 리커버리 15 헤어팩 트리트먼트]제품선택=헤어팩 트리트먼트 3개 세트 10% 추가할인</t>
        </is>
      </c>
      <c r="H494" s="16" t="n">
        <v>4</v>
      </c>
      <c r="I494" s="19">
        <f>VLOOKUP(G494,매칭테이블!D:E,2,0)</f>
        <v/>
      </c>
      <c r="J494" s="16" t="n">
        <v>201210</v>
      </c>
      <c r="L494" s="19">
        <f>VLOOKUP($P494,매칭테이블!$G:$J,2,0)*H494</f>
        <v/>
      </c>
      <c r="M494" s="19">
        <f>L494-L494*VLOOKUP($P494,매칭테이블!$G:$J,3,0)</f>
        <v/>
      </c>
      <c r="N494" s="19">
        <f>VLOOKUP($P494,매칭테이블!$G:$J,4,0)*H494</f>
        <v/>
      </c>
      <c r="O494" s="37">
        <f>L494/1.1</f>
        <v/>
      </c>
      <c r="P494" s="19">
        <f>F494&amp;E494&amp;G494&amp;J494</f>
        <v/>
      </c>
    </row>
    <row r="495">
      <c r="B495" s="34" t="n">
        <v>44193</v>
      </c>
      <c r="C495" s="19">
        <f>TEXT(B495,"aaa")</f>
        <v/>
      </c>
      <c r="E495" s="19">
        <f>INDEX(매칭테이블!C:C,MATCH(RD!G495,매칭테이블!D:D,0))</f>
        <v/>
      </c>
      <c r="F495" s="16" t="inlineStr">
        <is>
          <t>카페24</t>
        </is>
      </c>
      <c r="G495" s="16" t="inlineStr">
        <is>
          <t>HAIR RÉ:COVERY 15 Hairpack Treatment [라베나 리커버리 15 헤어팩 트리트먼트]제품선택=헤어팩 트리트먼트 1개 + 뉴트리셔스밤 1개 세트 5% 추가할인</t>
        </is>
      </c>
      <c r="H495" s="16" t="n">
        <v>6</v>
      </c>
      <c r="I495" s="19">
        <f>VLOOKUP(G495,매칭테이블!D:E,2,0)</f>
        <v/>
      </c>
      <c r="J495" s="16" t="n">
        <v>201210</v>
      </c>
      <c r="L495" s="19">
        <f>VLOOKUP($P495,매칭테이블!$G:$J,2,0)*H495</f>
        <v/>
      </c>
      <c r="M495" s="19">
        <f>L495-L495*VLOOKUP($P495,매칭테이블!$G:$J,3,0)</f>
        <v/>
      </c>
      <c r="N495" s="19">
        <f>VLOOKUP($P495,매칭테이블!$G:$J,4,0)*H495</f>
        <v/>
      </c>
      <c r="O495" s="37">
        <f>L495/1.1</f>
        <v/>
      </c>
      <c r="P495" s="19">
        <f>F495&amp;E495&amp;G495&amp;J495</f>
        <v/>
      </c>
    </row>
    <row r="496">
      <c r="B496" s="34" t="n">
        <v>44193</v>
      </c>
      <c r="C496" s="19">
        <f>TEXT(B496,"aaa")</f>
        <v/>
      </c>
      <c r="E496" s="19">
        <f>INDEX(매칭테이블!C:C,MATCH(RD!G496,매칭테이블!D:D,0))</f>
        <v/>
      </c>
      <c r="F496" s="16" t="inlineStr">
        <is>
          <t>카페24</t>
        </is>
      </c>
      <c r="G496" s="16" t="inlineStr">
        <is>
          <t>HAIR RÉ:COVERY 15 Nutritious Balm [라베나 리커버리 15 뉴트리셔스 밤]제품선택=헤어 리커버리 15 뉴트리셔스 밤</t>
        </is>
      </c>
      <c r="H496" s="16" t="n">
        <v>20</v>
      </c>
      <c r="I496" s="19">
        <f>VLOOKUP(G496,매칭테이블!D:E,2,0)</f>
        <v/>
      </c>
      <c r="J496" s="16" t="n">
        <v>201210</v>
      </c>
      <c r="L496" s="19">
        <f>VLOOKUP($P496,매칭테이블!$G:$J,2,0)*H496</f>
        <v/>
      </c>
      <c r="M496" s="19">
        <f>L496-L496*VLOOKUP($P496,매칭테이블!$G:$J,3,0)</f>
        <v/>
      </c>
      <c r="N496" s="19">
        <f>VLOOKUP($P496,매칭테이블!$G:$J,4,0)*H496</f>
        <v/>
      </c>
      <c r="O496" s="37">
        <f>L496/1.1</f>
        <v/>
      </c>
      <c r="P496" s="19">
        <f>F496&amp;E496&amp;G496&amp;J496</f>
        <v/>
      </c>
    </row>
    <row r="497">
      <c r="B497" s="34" t="n">
        <v>44193</v>
      </c>
      <c r="C497" s="19">
        <f>TEXT(B497,"aaa")</f>
        <v/>
      </c>
      <c r="E497" s="19">
        <f>INDEX(매칭테이블!C:C,MATCH(RD!G497,매칭테이블!D:D,0))</f>
        <v/>
      </c>
      <c r="F497" s="16" t="inlineStr">
        <is>
          <t>카페24</t>
        </is>
      </c>
      <c r="G497" s="16" t="inlineStr">
        <is>
          <t>HAIR RÉ:COVERY 15 Nutritious Balm [라베나 리커버리 15 뉴트리셔스 밤]제품선택=뉴트리셔스 밤 2개 세트 5% 추가할인</t>
        </is>
      </c>
      <c r="H497" s="16" t="n">
        <v>3</v>
      </c>
      <c r="I497" s="19">
        <f>VLOOKUP(G497,매칭테이블!D:E,2,0)</f>
        <v/>
      </c>
      <c r="J497" s="16" t="n">
        <v>201210</v>
      </c>
      <c r="L497" s="19">
        <f>VLOOKUP($P497,매칭테이블!$G:$J,2,0)*H497</f>
        <v/>
      </c>
      <c r="M497" s="19">
        <f>L497-L497*VLOOKUP($P497,매칭테이블!$G:$J,3,0)</f>
        <v/>
      </c>
      <c r="N497" s="19">
        <f>VLOOKUP($P497,매칭테이블!$G:$J,4,0)*H497</f>
        <v/>
      </c>
      <c r="O497" s="37">
        <f>L497/1.1</f>
        <v/>
      </c>
      <c r="P497" s="19">
        <f>F497&amp;E497&amp;G497&amp;J497</f>
        <v/>
      </c>
    </row>
    <row r="498">
      <c r="B498" s="34" t="n">
        <v>44193</v>
      </c>
      <c r="C498" s="19">
        <f>TEXT(B498,"aaa")</f>
        <v/>
      </c>
      <c r="E498" s="19">
        <f>INDEX(매칭테이블!C:C,MATCH(RD!G498,매칭테이블!D:D,0))</f>
        <v/>
      </c>
      <c r="F498" s="16" t="inlineStr">
        <is>
          <t>카페24</t>
        </is>
      </c>
      <c r="G498" s="16" t="inlineStr">
        <is>
          <t>HAIR RÉ:COVERY 15 Nutritious Balm [라베나 리커버리 15 뉴트리셔스 밤]제품선택=뉴트리셔스 밤 3개 세트 10% 추가할인</t>
        </is>
      </c>
      <c r="H498" s="16" t="n">
        <v>1</v>
      </c>
      <c r="I498" s="19">
        <f>VLOOKUP(G498,매칭테이블!D:E,2,0)</f>
        <v/>
      </c>
      <c r="J498" s="16" t="n">
        <v>201210</v>
      </c>
      <c r="L498" s="19">
        <f>VLOOKUP($P498,매칭테이블!$G:$J,2,0)*H498</f>
        <v/>
      </c>
      <c r="M498" s="19">
        <f>L498-L498*VLOOKUP($P498,매칭테이블!$G:$J,3,0)</f>
        <v/>
      </c>
      <c r="N498" s="19">
        <f>VLOOKUP($P498,매칭테이블!$G:$J,4,0)*H498</f>
        <v/>
      </c>
      <c r="O498" s="37">
        <f>L498/1.1</f>
        <v/>
      </c>
      <c r="P498" s="19">
        <f>F498&amp;E498&amp;G498&amp;J498</f>
        <v/>
      </c>
    </row>
    <row r="499">
      <c r="B499" s="34" t="n">
        <v>44193</v>
      </c>
      <c r="C499" s="19">
        <f>TEXT(B499,"aaa")</f>
        <v/>
      </c>
      <c r="E499" s="19">
        <f>INDEX(매칭테이블!C:C,MATCH(RD!G499,매칭테이블!D:D,0))</f>
        <v/>
      </c>
      <c r="F499" s="16" t="inlineStr">
        <is>
          <t>카페24</t>
        </is>
      </c>
      <c r="G499" s="16" t="inlineStr">
        <is>
          <t>HAIR RÉ:COVERY 15 Nutritious Balm [라베나 리커버리 15 뉴트리셔스 밤]제품선택=뉴트리셔스밤 1개 + 헤어팩 트리트먼트 1개 세트 5%추가할인</t>
        </is>
      </c>
      <c r="H499" s="16" t="n">
        <v>5</v>
      </c>
      <c r="I499" s="19">
        <f>VLOOKUP(G499,매칭테이블!D:E,2,0)</f>
        <v/>
      </c>
      <c r="J499" s="16" t="n">
        <v>201210</v>
      </c>
      <c r="L499" s="19">
        <f>VLOOKUP($P499,매칭테이블!$G:$J,2,0)*H499</f>
        <v/>
      </c>
      <c r="M499" s="19">
        <f>L499-L499*VLOOKUP($P499,매칭테이블!$G:$J,3,0)</f>
        <v/>
      </c>
      <c r="N499" s="19">
        <f>VLOOKUP($P499,매칭테이블!$G:$J,4,0)*H499</f>
        <v/>
      </c>
      <c r="O499" s="37">
        <f>L499/1.1</f>
        <v/>
      </c>
      <c r="P499" s="19">
        <f>F499&amp;E499&amp;G499&amp;J499</f>
        <v/>
      </c>
    </row>
    <row r="500">
      <c r="B500" s="34" t="n">
        <v>44193</v>
      </c>
      <c r="C500" s="19">
        <f>TEXT(B500,"aaa")</f>
        <v/>
      </c>
      <c r="E500" s="19">
        <f>INDEX(매칭테이블!C:C,MATCH(RD!G500,매칭테이블!D:D,0))</f>
        <v/>
      </c>
      <c r="F500" s="16" t="inlineStr">
        <is>
          <t>카페24</t>
        </is>
      </c>
      <c r="G500" s="16" t="inlineStr">
        <is>
          <t>HAIR RÉ:COVERY 15 Revital Shampoo [라베나 리커버리 15 리바이탈 샴푸]제품선택=헤어 리커버리 15 리바이탈 샴푸 - 500ml</t>
        </is>
      </c>
      <c r="H500" s="16" t="n">
        <v>15</v>
      </c>
      <c r="I500" s="19">
        <f>VLOOKUP(G500,매칭테이블!D:E,2,0)</f>
        <v/>
      </c>
      <c r="J500" s="16" t="n">
        <v>201210</v>
      </c>
      <c r="L500" s="19">
        <f>VLOOKUP($P500,매칭테이블!$G:$J,2,0)*H500</f>
        <v/>
      </c>
      <c r="M500" s="19">
        <f>L500-L500*VLOOKUP($P500,매칭테이블!$G:$J,3,0)</f>
        <v/>
      </c>
      <c r="N500" s="19">
        <f>VLOOKUP($P500,매칭테이블!$G:$J,4,0)*H500</f>
        <v/>
      </c>
      <c r="O500" s="37">
        <f>L500/1.1</f>
        <v/>
      </c>
      <c r="P500" s="19">
        <f>F500&amp;E500&amp;G500&amp;J500</f>
        <v/>
      </c>
    </row>
    <row r="501">
      <c r="B501" s="34" t="n">
        <v>44193</v>
      </c>
      <c r="C501" s="19">
        <f>TEXT(B501,"aaa")</f>
        <v/>
      </c>
      <c r="E501" s="19">
        <f>INDEX(매칭테이블!C:C,MATCH(RD!G501,매칭테이블!D:D,0))</f>
        <v/>
      </c>
      <c r="F501" s="16" t="inlineStr">
        <is>
          <t>카페24</t>
        </is>
      </c>
      <c r="G501" s="16" t="inlineStr">
        <is>
          <t>HAIR RÉ:COVERY 15 Revital Shampoo [라베나 리커버리 15 리바이탈 샴푸]제품선택=리바이탈 샴푸 2개 세트 5%추가할인</t>
        </is>
      </c>
      <c r="H501" s="16" t="n">
        <v>5</v>
      </c>
      <c r="I501" s="19">
        <f>VLOOKUP(G501,매칭테이블!D:E,2,0)</f>
        <v/>
      </c>
      <c r="J501" s="16" t="n">
        <v>201210</v>
      </c>
      <c r="L501" s="19">
        <f>VLOOKUP($P501,매칭테이블!$G:$J,2,0)*H501</f>
        <v/>
      </c>
      <c r="M501" s="19">
        <f>L501-L501*VLOOKUP($P501,매칭테이블!$G:$J,3,0)</f>
        <v/>
      </c>
      <c r="N501" s="19">
        <f>VLOOKUP($P501,매칭테이블!$G:$J,4,0)*H501</f>
        <v/>
      </c>
      <c r="O501" s="37">
        <f>L501/1.1</f>
        <v/>
      </c>
      <c r="P501" s="19">
        <f>F501&amp;E501&amp;G501&amp;J501</f>
        <v/>
      </c>
    </row>
    <row r="502">
      <c r="B502" s="34" t="n">
        <v>44193</v>
      </c>
      <c r="C502" s="19">
        <f>TEXT(B502,"aaa")</f>
        <v/>
      </c>
      <c r="E502" s="19">
        <f>INDEX(매칭테이블!C:C,MATCH(RD!G502,매칭테이블!D:D,0))</f>
        <v/>
      </c>
      <c r="F502" s="16" t="inlineStr">
        <is>
          <t>카페24</t>
        </is>
      </c>
      <c r="G502" s="16" t="inlineStr">
        <is>
          <t>HAIR RÉ:COVERY 15 Revital Shampoo [라베나 리커버리 15 리바이탈 샴푸]제품선택=리바이탈 샴푸 3개 세트 10% 추가할인</t>
        </is>
      </c>
      <c r="H502" s="16" t="n">
        <v>3</v>
      </c>
      <c r="I502" s="19">
        <f>VLOOKUP(G502,매칭테이블!D:E,2,0)</f>
        <v/>
      </c>
      <c r="J502" s="16" t="n">
        <v>201210</v>
      </c>
      <c r="L502" s="19">
        <f>VLOOKUP($P502,매칭테이블!$G:$J,2,0)*H502</f>
        <v/>
      </c>
      <c r="M502" s="19">
        <f>L502-L502*VLOOKUP($P502,매칭테이블!$G:$J,3,0)</f>
        <v/>
      </c>
      <c r="N502" s="19">
        <f>VLOOKUP($P502,매칭테이블!$G:$J,4,0)*H502</f>
        <v/>
      </c>
      <c r="O502" s="37">
        <f>L502/1.1</f>
        <v/>
      </c>
      <c r="P502" s="19">
        <f>F502&amp;E502&amp;G502&amp;J502</f>
        <v/>
      </c>
    </row>
    <row r="503">
      <c r="B503" s="34" t="n">
        <v>44194</v>
      </c>
      <c r="C503" s="19">
        <f>TEXT(B503,"aaa")</f>
        <v/>
      </c>
      <c r="E503" s="19">
        <f>INDEX(매칭테이블!C:C,MATCH(RD!G503,매칭테이블!D:D,0))</f>
        <v/>
      </c>
      <c r="F503" s="16" t="inlineStr">
        <is>
          <t>카페24</t>
        </is>
      </c>
      <c r="G503" s="16" t="inlineStr">
        <is>
          <t>HAIR RÉ:COVERY 15 Hairpack Treatment [라베나 리커버리 15 헤어팩 트리트먼트]제품선택=헤어 리커버리 15 헤어팩 트리트먼트</t>
        </is>
      </c>
      <c r="H503" s="16" t="n">
        <v>8</v>
      </c>
      <c r="I503" s="19">
        <f>VLOOKUP(G503,매칭테이블!D:E,2,0)</f>
        <v/>
      </c>
      <c r="J503" s="16" t="n">
        <v>201210</v>
      </c>
      <c r="L503" s="19">
        <f>VLOOKUP($P503,매칭테이블!$G:$J,2,0)*H503</f>
        <v/>
      </c>
      <c r="M503" s="19">
        <f>L503-L503*VLOOKUP($P503,매칭테이블!$G:$J,3,0)</f>
        <v/>
      </c>
      <c r="N503" s="19">
        <f>VLOOKUP($P503,매칭테이블!$G:$J,4,0)*H503</f>
        <v/>
      </c>
      <c r="O503" s="37">
        <f>L503/1.1</f>
        <v/>
      </c>
      <c r="P503" s="19">
        <f>F503&amp;E503&amp;G503&amp;J503</f>
        <v/>
      </c>
    </row>
    <row r="504">
      <c r="B504" s="34" t="n">
        <v>44194</v>
      </c>
      <c r="C504" s="19">
        <f>TEXT(B504,"aaa")</f>
        <v/>
      </c>
      <c r="E504" s="19">
        <f>INDEX(매칭테이블!C:C,MATCH(RD!G504,매칭테이블!D:D,0))</f>
        <v/>
      </c>
      <c r="F504" s="16" t="inlineStr">
        <is>
          <t>카페24</t>
        </is>
      </c>
      <c r="G504" s="16" t="inlineStr">
        <is>
          <t>HAIR RÉ:COVERY 15 Hairpack Treatment [라베나 리커버리 15 헤어팩 트리트먼트]제품선택=헤어팩 트리트먼트 2개 세트 5% 추가할인</t>
        </is>
      </c>
      <c r="H504" s="16" t="n">
        <v>4</v>
      </c>
      <c r="I504" s="19">
        <f>VLOOKUP(G504,매칭테이블!D:E,2,0)</f>
        <v/>
      </c>
      <c r="J504" s="16" t="n">
        <v>201210</v>
      </c>
      <c r="L504" s="19">
        <f>VLOOKUP($P504,매칭테이블!$G:$J,2,0)*H504</f>
        <v/>
      </c>
      <c r="M504" s="19">
        <f>L504-L504*VLOOKUP($P504,매칭테이블!$G:$J,3,0)</f>
        <v/>
      </c>
      <c r="N504" s="19">
        <f>VLOOKUP($P504,매칭테이블!$G:$J,4,0)*H504</f>
        <v/>
      </c>
      <c r="O504" s="37">
        <f>L504/1.1</f>
        <v/>
      </c>
      <c r="P504" s="19">
        <f>F504&amp;E504&amp;G504&amp;J504</f>
        <v/>
      </c>
    </row>
    <row r="505">
      <c r="B505" s="34" t="n">
        <v>44194</v>
      </c>
      <c r="C505" s="19">
        <f>TEXT(B505,"aaa")</f>
        <v/>
      </c>
      <c r="E505" s="19">
        <f>INDEX(매칭테이블!C:C,MATCH(RD!G505,매칭테이블!D:D,0))</f>
        <v/>
      </c>
      <c r="F505" s="16" t="inlineStr">
        <is>
          <t>카페24</t>
        </is>
      </c>
      <c r="G505" s="16" t="inlineStr">
        <is>
          <t>HAIR RÉ:COVERY 15 Hairpack Treatment [라베나 리커버리 15 헤어팩 트리트먼트]제품선택=헤어팩 트리트먼트 3개 세트 10% 추가할인</t>
        </is>
      </c>
      <c r="H505" s="16" t="n">
        <v>1</v>
      </c>
      <c r="I505" s="19">
        <f>VLOOKUP(G505,매칭테이블!D:E,2,0)</f>
        <v/>
      </c>
      <c r="J505" s="16" t="n">
        <v>201210</v>
      </c>
      <c r="L505" s="19">
        <f>VLOOKUP($P505,매칭테이블!$G:$J,2,0)*H505</f>
        <v/>
      </c>
      <c r="M505" s="19">
        <f>L505-L505*VLOOKUP($P505,매칭테이블!$G:$J,3,0)</f>
        <v/>
      </c>
      <c r="N505" s="19">
        <f>VLOOKUP($P505,매칭테이블!$G:$J,4,0)*H505</f>
        <v/>
      </c>
      <c r="O505" s="37">
        <f>L505/1.1</f>
        <v/>
      </c>
      <c r="P505" s="19">
        <f>F505&amp;E505&amp;G505&amp;J505</f>
        <v/>
      </c>
    </row>
    <row r="506">
      <c r="B506" s="34" t="n">
        <v>44194</v>
      </c>
      <c r="C506" s="19">
        <f>TEXT(B506,"aaa")</f>
        <v/>
      </c>
      <c r="E506" s="19">
        <f>INDEX(매칭테이블!C:C,MATCH(RD!G506,매칭테이블!D:D,0))</f>
        <v/>
      </c>
      <c r="F506" s="16" t="inlineStr">
        <is>
          <t>카페24</t>
        </is>
      </c>
      <c r="G506" s="16" t="inlineStr">
        <is>
          <t>HAIR RÉ:COVERY 15 Hairpack Treatment [라베나 리커버리 15 헤어팩 트리트먼트]제품선택=헤어팩 트리트먼트 1개 + 뉴트리셔스밤 1개 세트 5% 추가할인</t>
        </is>
      </c>
      <c r="H506" s="16" t="n">
        <v>1</v>
      </c>
      <c r="I506" s="19">
        <f>VLOOKUP(G506,매칭테이블!D:E,2,0)</f>
        <v/>
      </c>
      <c r="J506" s="16" t="n">
        <v>201210</v>
      </c>
      <c r="L506" s="19">
        <f>VLOOKUP($P506,매칭테이블!$G:$J,2,0)*H506</f>
        <v/>
      </c>
      <c r="M506" s="19">
        <f>L506-L506*VLOOKUP($P506,매칭테이블!$G:$J,3,0)</f>
        <v/>
      </c>
      <c r="N506" s="19">
        <f>VLOOKUP($P506,매칭테이블!$G:$J,4,0)*H506</f>
        <v/>
      </c>
      <c r="O506" s="37">
        <f>L506/1.1</f>
        <v/>
      </c>
      <c r="P506" s="19">
        <f>F506&amp;E506&amp;G506&amp;J506</f>
        <v/>
      </c>
    </row>
    <row r="507">
      <c r="B507" s="34" t="n">
        <v>44194</v>
      </c>
      <c r="C507" s="19">
        <f>TEXT(B507,"aaa")</f>
        <v/>
      </c>
      <c r="E507" s="19">
        <f>INDEX(매칭테이블!C:C,MATCH(RD!G507,매칭테이블!D:D,0))</f>
        <v/>
      </c>
      <c r="F507" s="16" t="inlineStr">
        <is>
          <t>카페24</t>
        </is>
      </c>
      <c r="G507" s="16" t="inlineStr">
        <is>
          <t>HAIR RÉ:COVERY 15 Nutritious Balm [라베나 리커버리 15 뉴트리셔스 밤]제품선택=헤어 리커버리 15 뉴트리셔스 밤</t>
        </is>
      </c>
      <c r="H507" s="16" t="n">
        <v>21</v>
      </c>
      <c r="I507" s="19">
        <f>VLOOKUP(G507,매칭테이블!D:E,2,0)</f>
        <v/>
      </c>
      <c r="J507" s="16" t="n">
        <v>201210</v>
      </c>
      <c r="L507" s="19">
        <f>VLOOKUP($P507,매칭테이블!$G:$J,2,0)*H507</f>
        <v/>
      </c>
      <c r="M507" s="19">
        <f>L507-L507*VLOOKUP($P507,매칭테이블!$G:$J,3,0)</f>
        <v/>
      </c>
      <c r="N507" s="19">
        <f>VLOOKUP($P507,매칭테이블!$G:$J,4,0)*H507</f>
        <v/>
      </c>
      <c r="O507" s="37">
        <f>L507/1.1</f>
        <v/>
      </c>
      <c r="P507" s="19">
        <f>F507&amp;E507&amp;G507&amp;J507</f>
        <v/>
      </c>
    </row>
    <row r="508">
      <c r="B508" s="34" t="n">
        <v>44194</v>
      </c>
      <c r="C508" s="19">
        <f>TEXT(B508,"aaa")</f>
        <v/>
      </c>
      <c r="E508" s="19">
        <f>INDEX(매칭테이블!C:C,MATCH(RD!G508,매칭테이블!D:D,0))</f>
        <v/>
      </c>
      <c r="F508" s="16" t="inlineStr">
        <is>
          <t>카페24</t>
        </is>
      </c>
      <c r="G508" s="16" t="inlineStr">
        <is>
          <t>HAIR RÉ:COVERY 15 Nutritious Balm [라베나 리커버리 15 뉴트리셔스 밤]제품선택=뉴트리셔스 밤 2개 세트 5% 추가할인</t>
        </is>
      </c>
      <c r="H508" s="16" t="n">
        <v>5</v>
      </c>
      <c r="I508" s="19">
        <f>VLOOKUP(G508,매칭테이블!D:E,2,0)</f>
        <v/>
      </c>
      <c r="J508" s="16" t="n">
        <v>201210</v>
      </c>
      <c r="L508" s="19">
        <f>VLOOKUP($P508,매칭테이블!$G:$J,2,0)*H508</f>
        <v/>
      </c>
      <c r="M508" s="19">
        <f>L508-L508*VLOOKUP($P508,매칭테이블!$G:$J,3,0)</f>
        <v/>
      </c>
      <c r="N508" s="19">
        <f>VLOOKUP($P508,매칭테이블!$G:$J,4,0)*H508</f>
        <v/>
      </c>
      <c r="O508" s="37">
        <f>L508/1.1</f>
        <v/>
      </c>
      <c r="P508" s="19">
        <f>F508&amp;E508&amp;G508&amp;J508</f>
        <v/>
      </c>
    </row>
    <row r="509">
      <c r="B509" s="34" t="n">
        <v>44194</v>
      </c>
      <c r="C509" s="19">
        <f>TEXT(B509,"aaa")</f>
        <v/>
      </c>
      <c r="E509" s="19">
        <f>INDEX(매칭테이블!C:C,MATCH(RD!G509,매칭테이블!D:D,0))</f>
        <v/>
      </c>
      <c r="F509" s="16" t="inlineStr">
        <is>
          <t>카페24</t>
        </is>
      </c>
      <c r="G509" s="16" t="inlineStr">
        <is>
          <t>HAIR RÉ:COVERY 15 Nutritious Balm [라베나 리커버리 15 뉴트리셔스 밤]제품선택=뉴트리셔스 밤 3개 세트 10% 추가할인</t>
        </is>
      </c>
      <c r="H509" s="16" t="n">
        <v>1</v>
      </c>
      <c r="I509" s="19">
        <f>VLOOKUP(G509,매칭테이블!D:E,2,0)</f>
        <v/>
      </c>
      <c r="J509" s="16" t="n">
        <v>201210</v>
      </c>
      <c r="L509" s="19">
        <f>VLOOKUP($P509,매칭테이블!$G:$J,2,0)*H509</f>
        <v/>
      </c>
      <c r="M509" s="19">
        <f>L509-L509*VLOOKUP($P509,매칭테이블!$G:$J,3,0)</f>
        <v/>
      </c>
      <c r="N509" s="19">
        <f>VLOOKUP($P509,매칭테이블!$G:$J,4,0)*H509</f>
        <v/>
      </c>
      <c r="O509" s="37">
        <f>L509/1.1</f>
        <v/>
      </c>
      <c r="P509" s="19">
        <f>F509&amp;E509&amp;G509&amp;J509</f>
        <v/>
      </c>
    </row>
    <row r="510">
      <c r="B510" s="34" t="n">
        <v>44194</v>
      </c>
      <c r="C510" s="19">
        <f>TEXT(B510,"aaa")</f>
        <v/>
      </c>
      <c r="E510" s="19">
        <f>INDEX(매칭테이블!C:C,MATCH(RD!G510,매칭테이블!D:D,0))</f>
        <v/>
      </c>
      <c r="F510" s="16" t="inlineStr">
        <is>
          <t>카페24</t>
        </is>
      </c>
      <c r="G510" s="16" t="inlineStr">
        <is>
          <t>HAIR RÉ:COVERY 15 Nutritious Balm [라베나 리커버리 15 뉴트리셔스 밤]제품선택=뉴트리셔스밤 1개 + 헤어팩 트리트먼트 1개 세트 5%추가할인</t>
        </is>
      </c>
      <c r="H510" s="16" t="n">
        <v>2</v>
      </c>
      <c r="I510" s="19">
        <f>VLOOKUP(G510,매칭테이블!D:E,2,0)</f>
        <v/>
      </c>
      <c r="J510" s="16" t="n">
        <v>201210</v>
      </c>
      <c r="L510" s="19">
        <f>VLOOKUP($P510,매칭테이블!$G:$J,2,0)*H510</f>
        <v/>
      </c>
      <c r="M510" s="19">
        <f>L510-L510*VLOOKUP($P510,매칭테이블!$G:$J,3,0)</f>
        <v/>
      </c>
      <c r="N510" s="19">
        <f>VLOOKUP($P510,매칭테이블!$G:$J,4,0)*H510</f>
        <v/>
      </c>
      <c r="O510" s="37">
        <f>L510/1.1</f>
        <v/>
      </c>
      <c r="P510" s="19">
        <f>F510&amp;E510&amp;G510&amp;J510</f>
        <v/>
      </c>
    </row>
    <row r="511">
      <c r="B511" s="34" t="n">
        <v>44194</v>
      </c>
      <c r="C511" s="19">
        <f>TEXT(B511,"aaa")</f>
        <v/>
      </c>
      <c r="E511" s="19">
        <f>INDEX(매칭테이블!C:C,MATCH(RD!G511,매칭테이블!D:D,0))</f>
        <v/>
      </c>
      <c r="F511" s="16" t="inlineStr">
        <is>
          <t>카페24</t>
        </is>
      </c>
      <c r="G511" s="16" t="inlineStr">
        <is>
          <t>HAIR RÉ:COVERY 15 Revital Shampoo [라베나 리커버리 15 리바이탈 샴푸]제품선택=헤어 리커버리 15 리바이탈 샴푸 - 500ml</t>
        </is>
      </c>
      <c r="H511" s="16" t="n">
        <v>7</v>
      </c>
      <c r="I511" s="19">
        <f>VLOOKUP(G511,매칭테이블!D:E,2,0)</f>
        <v/>
      </c>
      <c r="J511" s="16" t="n">
        <v>201210</v>
      </c>
      <c r="L511" s="19">
        <f>VLOOKUP($P511,매칭테이블!$G:$J,2,0)*H511</f>
        <v/>
      </c>
      <c r="M511" s="19">
        <f>L511-L511*VLOOKUP($P511,매칭테이블!$G:$J,3,0)</f>
        <v/>
      </c>
      <c r="N511" s="19">
        <f>VLOOKUP($P511,매칭테이블!$G:$J,4,0)*H511</f>
        <v/>
      </c>
      <c r="O511" s="37">
        <f>L511/1.1</f>
        <v/>
      </c>
      <c r="P511" s="19">
        <f>F511&amp;E511&amp;G511&amp;J511</f>
        <v/>
      </c>
    </row>
    <row r="512">
      <c r="B512" s="34" t="n">
        <v>44194</v>
      </c>
      <c r="C512" s="19">
        <f>TEXT(B512,"aaa")</f>
        <v/>
      </c>
      <c r="E512" s="19">
        <f>INDEX(매칭테이블!C:C,MATCH(RD!G512,매칭테이블!D:D,0))</f>
        <v/>
      </c>
      <c r="F512" s="16" t="inlineStr">
        <is>
          <t>카페24</t>
        </is>
      </c>
      <c r="G512" s="16" t="inlineStr">
        <is>
          <t>HAIR RÉ:COVERY 15 Revital Shampoo [라베나 리커버리 15 리바이탈 샴푸]제품선택=리바이탈 샴푸 2개 세트 5%추가할인</t>
        </is>
      </c>
      <c r="H512" s="16" t="n">
        <v>1</v>
      </c>
      <c r="I512" s="19">
        <f>VLOOKUP(G512,매칭테이블!D:E,2,0)</f>
        <v/>
      </c>
      <c r="J512" s="16" t="n">
        <v>201210</v>
      </c>
      <c r="L512" s="19">
        <f>VLOOKUP($P512,매칭테이블!$G:$J,2,0)*H512</f>
        <v/>
      </c>
      <c r="M512" s="19">
        <f>L512-L512*VLOOKUP($P512,매칭테이블!$G:$J,3,0)</f>
        <v/>
      </c>
      <c r="N512" s="19">
        <f>VLOOKUP($P512,매칭테이블!$G:$J,4,0)*H512</f>
        <v/>
      </c>
      <c r="O512" s="37">
        <f>L512/1.1</f>
        <v/>
      </c>
      <c r="P512" s="19">
        <f>F512&amp;E512&amp;G512&amp;J512</f>
        <v/>
      </c>
    </row>
    <row r="513">
      <c r="B513" s="34" t="n">
        <v>44194</v>
      </c>
      <c r="C513" s="19">
        <f>TEXT(B513,"aaa")</f>
        <v/>
      </c>
      <c r="E513" s="19">
        <f>INDEX(매칭테이블!C:C,MATCH(RD!G513,매칭테이블!D:D,0))</f>
        <v/>
      </c>
      <c r="F513" s="16" t="inlineStr">
        <is>
          <t>카페24</t>
        </is>
      </c>
      <c r="G513" s="16" t="inlineStr">
        <is>
          <t>HAIR RÉ:COVERY 15 Revital Shampoo [라베나 리커버리 15 리바이탈 샴푸]제품선택=리바이탈 샴푸 3개 세트 10% 추가할인</t>
        </is>
      </c>
      <c r="H513" s="16" t="n">
        <v>3</v>
      </c>
      <c r="I513" s="19">
        <f>VLOOKUP(G513,매칭테이블!D:E,2,0)</f>
        <v/>
      </c>
      <c r="J513" s="16" t="n">
        <v>201210</v>
      </c>
      <c r="L513" s="19">
        <f>VLOOKUP($P513,매칭테이블!$G:$J,2,0)*H513</f>
        <v/>
      </c>
      <c r="M513" s="19">
        <f>L513-L513*VLOOKUP($P513,매칭테이블!$G:$J,3,0)</f>
        <v/>
      </c>
      <c r="N513" s="19">
        <f>VLOOKUP($P513,매칭테이블!$G:$J,4,0)*H513</f>
        <v/>
      </c>
      <c r="O513" s="37">
        <f>L513/1.1</f>
        <v/>
      </c>
      <c r="P513" s="19">
        <f>F513&amp;E513&amp;G513&amp;J513</f>
        <v/>
      </c>
    </row>
    <row r="514">
      <c r="B514" s="34" t="n">
        <v>44195</v>
      </c>
      <c r="C514" s="19">
        <f>TEXT(B514,"aaa")</f>
        <v/>
      </c>
      <c r="E514" s="19">
        <f>INDEX(매칭테이블!C:C,MATCH(RD!G514,매칭테이블!D:D,0))</f>
        <v/>
      </c>
      <c r="F514" s="16" t="inlineStr">
        <is>
          <t>카페24</t>
        </is>
      </c>
      <c r="G514" s="16" t="inlineStr">
        <is>
          <t>HAIR RÉ:COVERY 15 Hairpack Treatment [라베나 리커버리 15 헤어팩 트리트먼트]제품선택=헤어 리커버리 15 헤어팩 트리트먼트</t>
        </is>
      </c>
      <c r="H514" s="16" t="n">
        <v>7</v>
      </c>
      <c r="I514" s="19">
        <f>VLOOKUP(G514,매칭테이블!D:E,2,0)</f>
        <v/>
      </c>
      <c r="J514" s="16" t="n">
        <v>201210</v>
      </c>
      <c r="L514" s="19">
        <f>VLOOKUP($P514,매칭테이블!$G:$J,2,0)*H514</f>
        <v/>
      </c>
      <c r="M514" s="19">
        <f>L514-L514*VLOOKUP($P514,매칭테이블!$G:$J,3,0)</f>
        <v/>
      </c>
      <c r="N514" s="19">
        <f>VLOOKUP($P514,매칭테이블!$G:$J,4,0)*H514</f>
        <v/>
      </c>
      <c r="O514" s="37">
        <f>L514/1.1</f>
        <v/>
      </c>
      <c r="P514" s="19">
        <f>F514&amp;E514&amp;G514&amp;J514</f>
        <v/>
      </c>
    </row>
    <row r="515">
      <c r="B515" s="34" t="n">
        <v>44195</v>
      </c>
      <c r="C515" s="19">
        <f>TEXT(B515,"aaa")</f>
        <v/>
      </c>
      <c r="E515" s="19">
        <f>INDEX(매칭테이블!C:C,MATCH(RD!G515,매칭테이블!D:D,0))</f>
        <v/>
      </c>
      <c r="F515" s="16" t="inlineStr">
        <is>
          <t>카페24</t>
        </is>
      </c>
      <c r="G515" s="16" t="inlineStr">
        <is>
          <t>HAIR RÉ:COVERY 15 Hairpack Treatment [라베나 리커버리 15 헤어팩 트리트먼트]제품선택=헤어팩 트리트먼트 2개 세트 5% 추가할인</t>
        </is>
      </c>
      <c r="H515" s="16" t="n">
        <v>3</v>
      </c>
      <c r="I515" s="19">
        <f>VLOOKUP(G515,매칭테이블!D:E,2,0)</f>
        <v/>
      </c>
      <c r="J515" s="16" t="n">
        <v>201210</v>
      </c>
      <c r="L515" s="19">
        <f>VLOOKUP($P515,매칭테이블!$G:$J,2,0)*H515</f>
        <v/>
      </c>
      <c r="M515" s="19">
        <f>L515-L515*VLOOKUP($P515,매칭테이블!$G:$J,3,0)</f>
        <v/>
      </c>
      <c r="N515" s="19">
        <f>VLOOKUP($P515,매칭테이블!$G:$J,4,0)*H515</f>
        <v/>
      </c>
      <c r="O515" s="37">
        <f>L515/1.1</f>
        <v/>
      </c>
      <c r="P515" s="19">
        <f>F515&amp;E515&amp;G515&amp;J515</f>
        <v/>
      </c>
    </row>
    <row r="516">
      <c r="B516" s="34" t="n">
        <v>44195</v>
      </c>
      <c r="C516" s="19">
        <f>TEXT(B516,"aaa")</f>
        <v/>
      </c>
      <c r="E516" s="19">
        <f>INDEX(매칭테이블!C:C,MATCH(RD!G516,매칭테이블!D:D,0))</f>
        <v/>
      </c>
      <c r="F516" s="16" t="inlineStr">
        <is>
          <t>카페24</t>
        </is>
      </c>
      <c r="G516" s="16" t="inlineStr">
        <is>
          <t>HAIR RÉ:COVERY 15 Hairpack Treatment [라베나 리커버리 15 헤어팩 트리트먼트]제품선택=헤어팩 트리트먼트 3개 세트 10% 추가할인</t>
        </is>
      </c>
      <c r="H516" s="16" t="n">
        <v>1</v>
      </c>
      <c r="I516" s="19">
        <f>VLOOKUP(G516,매칭테이블!D:E,2,0)</f>
        <v/>
      </c>
      <c r="J516" s="16" t="n">
        <v>201210</v>
      </c>
      <c r="L516" s="19">
        <f>VLOOKUP($P516,매칭테이블!$G:$J,2,0)*H516</f>
        <v/>
      </c>
      <c r="M516" s="19">
        <f>L516-L516*VLOOKUP($P516,매칭테이블!$G:$J,3,0)</f>
        <v/>
      </c>
      <c r="N516" s="19">
        <f>VLOOKUP($P516,매칭테이블!$G:$J,4,0)*H516</f>
        <v/>
      </c>
      <c r="O516" s="37">
        <f>L516/1.1</f>
        <v/>
      </c>
      <c r="P516" s="19">
        <f>F516&amp;E516&amp;G516&amp;J516</f>
        <v/>
      </c>
    </row>
    <row r="517">
      <c r="B517" s="34" t="n">
        <v>44195</v>
      </c>
      <c r="C517" s="19">
        <f>TEXT(B517,"aaa")</f>
        <v/>
      </c>
      <c r="E517" s="19">
        <f>INDEX(매칭테이블!C:C,MATCH(RD!G517,매칭테이블!D:D,0))</f>
        <v/>
      </c>
      <c r="F517" s="16" t="inlineStr">
        <is>
          <t>카페24</t>
        </is>
      </c>
      <c r="G517" s="16" t="inlineStr">
        <is>
          <t>HAIR RÉ:COVERY 15 Hairpack Treatment [라베나 리커버리 15 헤어팩 트리트먼트]제품선택=헤어팩 트리트먼트 1개 + 뉴트리셔스밤 1개 세트 5% 추가할인</t>
        </is>
      </c>
      <c r="H517" s="16" t="n">
        <v>1</v>
      </c>
      <c r="I517" s="19">
        <f>VLOOKUP(G517,매칭테이블!D:E,2,0)</f>
        <v/>
      </c>
      <c r="J517" s="16" t="n">
        <v>201210</v>
      </c>
      <c r="L517" s="19">
        <f>VLOOKUP($P517,매칭테이블!$G:$J,2,0)*H517</f>
        <v/>
      </c>
      <c r="M517" s="19">
        <f>L517-L517*VLOOKUP($P517,매칭테이블!$G:$J,3,0)</f>
        <v/>
      </c>
      <c r="N517" s="19">
        <f>VLOOKUP($P517,매칭테이블!$G:$J,4,0)*H517</f>
        <v/>
      </c>
      <c r="O517" s="37">
        <f>L517/1.1</f>
        <v/>
      </c>
      <c r="P517" s="19">
        <f>F517&amp;E517&amp;G517&amp;J517</f>
        <v/>
      </c>
    </row>
    <row r="518">
      <c r="B518" s="34" t="n">
        <v>44195</v>
      </c>
      <c r="C518" s="19">
        <f>TEXT(B518,"aaa")</f>
        <v/>
      </c>
      <c r="E518" s="19">
        <f>INDEX(매칭테이블!C:C,MATCH(RD!G518,매칭테이블!D:D,0))</f>
        <v/>
      </c>
      <c r="F518" s="16" t="inlineStr">
        <is>
          <t>카페24</t>
        </is>
      </c>
      <c r="G518" s="16" t="inlineStr">
        <is>
          <t>HAIR RÉ:COVERY 15 Nutritious Balm [라베나 리커버리 15 뉴트리셔스 밤]제품선택=헤어 리커버리 15 뉴트리셔스 밤</t>
        </is>
      </c>
      <c r="H518" s="16" t="n">
        <v>11</v>
      </c>
      <c r="I518" s="19">
        <f>VLOOKUP(G518,매칭테이블!D:E,2,0)</f>
        <v/>
      </c>
      <c r="J518" s="16" t="n">
        <v>201210</v>
      </c>
      <c r="L518" s="19">
        <f>VLOOKUP($P518,매칭테이블!$G:$J,2,0)*H518</f>
        <v/>
      </c>
      <c r="M518" s="19">
        <f>L518-L518*VLOOKUP($P518,매칭테이블!$G:$J,3,0)</f>
        <v/>
      </c>
      <c r="N518" s="19">
        <f>VLOOKUP($P518,매칭테이블!$G:$J,4,0)*H518</f>
        <v/>
      </c>
      <c r="O518" s="37">
        <f>L518/1.1</f>
        <v/>
      </c>
      <c r="P518" s="19">
        <f>F518&amp;E518&amp;G518&amp;J518</f>
        <v/>
      </c>
    </row>
    <row r="519">
      <c r="B519" s="34" t="n">
        <v>44195</v>
      </c>
      <c r="C519" s="19">
        <f>TEXT(B519,"aaa")</f>
        <v/>
      </c>
      <c r="E519" s="19">
        <f>INDEX(매칭테이블!C:C,MATCH(RD!G519,매칭테이블!D:D,0))</f>
        <v/>
      </c>
      <c r="F519" s="16" t="inlineStr">
        <is>
          <t>카페24</t>
        </is>
      </c>
      <c r="G519" s="16" t="inlineStr">
        <is>
          <t>HAIR RÉ:COVERY 15 Nutritious Balm [라베나 리커버리 15 뉴트리셔스 밤]제품선택=뉴트리셔스 밤 2개 세트 5% 추가할인</t>
        </is>
      </c>
      <c r="H519" s="16" t="n">
        <v>3</v>
      </c>
      <c r="I519" s="19">
        <f>VLOOKUP(G519,매칭테이블!D:E,2,0)</f>
        <v/>
      </c>
      <c r="J519" s="16" t="n">
        <v>201210</v>
      </c>
      <c r="L519" s="19">
        <f>VLOOKUP($P519,매칭테이블!$G:$J,2,0)*H519</f>
        <v/>
      </c>
      <c r="M519" s="19">
        <f>L519-L519*VLOOKUP($P519,매칭테이블!$G:$J,3,0)</f>
        <v/>
      </c>
      <c r="N519" s="19">
        <f>VLOOKUP($P519,매칭테이블!$G:$J,4,0)*H519</f>
        <v/>
      </c>
      <c r="O519" s="37">
        <f>L519/1.1</f>
        <v/>
      </c>
      <c r="P519" s="19">
        <f>F519&amp;E519&amp;G519&amp;J519</f>
        <v/>
      </c>
    </row>
    <row r="520">
      <c r="B520" s="34" t="n">
        <v>44195</v>
      </c>
      <c r="C520" s="19">
        <f>TEXT(B520,"aaa")</f>
        <v/>
      </c>
      <c r="E520" s="19">
        <f>INDEX(매칭테이블!C:C,MATCH(RD!G520,매칭테이블!D:D,0))</f>
        <v/>
      </c>
      <c r="F520" s="16" t="inlineStr">
        <is>
          <t>카페24</t>
        </is>
      </c>
      <c r="G520" s="16" t="inlineStr">
        <is>
          <t>HAIR RÉ:COVERY 15 Nutritious Balm [라베나 리커버리 15 뉴트리셔스 밤]제품선택=뉴트리셔스밤 1개 + 헤어팩 트리트먼트 1개 세트 5%추가할인</t>
        </is>
      </c>
      <c r="H520" s="16" t="n">
        <v>3</v>
      </c>
      <c r="I520" s="19">
        <f>VLOOKUP(G520,매칭테이블!D:E,2,0)</f>
        <v/>
      </c>
      <c r="J520" s="16" t="n">
        <v>201210</v>
      </c>
      <c r="L520" s="19">
        <f>VLOOKUP($P520,매칭테이블!$G:$J,2,0)*H520</f>
        <v/>
      </c>
      <c r="M520" s="19">
        <f>L520-L520*VLOOKUP($P520,매칭테이블!$G:$J,3,0)</f>
        <v/>
      </c>
      <c r="N520" s="19">
        <f>VLOOKUP($P520,매칭테이블!$G:$J,4,0)*H520</f>
        <v/>
      </c>
      <c r="O520" s="37">
        <f>L520/1.1</f>
        <v/>
      </c>
      <c r="P520" s="19">
        <f>F520&amp;E520&amp;G520&amp;J520</f>
        <v/>
      </c>
    </row>
    <row r="521">
      <c r="B521" s="34" t="n">
        <v>44195</v>
      </c>
      <c r="C521" s="19">
        <f>TEXT(B521,"aaa")</f>
        <v/>
      </c>
      <c r="E521" s="19">
        <f>INDEX(매칭테이블!C:C,MATCH(RD!G521,매칭테이블!D:D,0))</f>
        <v/>
      </c>
      <c r="F521" s="16" t="inlineStr">
        <is>
          <t>카페24</t>
        </is>
      </c>
      <c r="G521" s="16" t="inlineStr">
        <is>
          <t>HAIR RÉ:COVERY 15 Revital Shampoo [라베나 리커버리 15 리바이탈 샴푸]제품선택=헤어 리커버리 15 리바이탈 샴푸 - 500ml</t>
        </is>
      </c>
      <c r="H521" s="16" t="n">
        <v>12</v>
      </c>
      <c r="I521" s="19">
        <f>VLOOKUP(G521,매칭테이블!D:E,2,0)</f>
        <v/>
      </c>
      <c r="J521" s="16" t="n">
        <v>201210</v>
      </c>
      <c r="L521" s="19">
        <f>VLOOKUP($P521,매칭테이블!$G:$J,2,0)*H521</f>
        <v/>
      </c>
      <c r="M521" s="19">
        <f>L521-L521*VLOOKUP($P521,매칭테이블!$G:$J,3,0)</f>
        <v/>
      </c>
      <c r="N521" s="19">
        <f>VLOOKUP($P521,매칭테이블!$G:$J,4,0)*H521</f>
        <v/>
      </c>
      <c r="O521" s="37">
        <f>L521/1.1</f>
        <v/>
      </c>
      <c r="P521" s="19">
        <f>F521&amp;E521&amp;G521&amp;J521</f>
        <v/>
      </c>
    </row>
    <row r="522">
      <c r="B522" s="34" t="n">
        <v>44195</v>
      </c>
      <c r="C522" s="19">
        <f>TEXT(B522,"aaa")</f>
        <v/>
      </c>
      <c r="E522" s="19">
        <f>INDEX(매칭테이블!C:C,MATCH(RD!G522,매칭테이블!D:D,0))</f>
        <v/>
      </c>
      <c r="F522" s="16" t="inlineStr">
        <is>
          <t>카페24</t>
        </is>
      </c>
      <c r="G522" s="16" t="inlineStr">
        <is>
          <t>HAIR RÉ:COVERY 15 Revital Shampoo [라베나 리커버리 15 리바이탈 샴푸]제품선택=리바이탈 샴푸 2개 세트 5%추가할인</t>
        </is>
      </c>
      <c r="H522" s="16" t="n">
        <v>1</v>
      </c>
      <c r="I522" s="19">
        <f>VLOOKUP(G522,매칭테이블!D:E,2,0)</f>
        <v/>
      </c>
      <c r="J522" s="16" t="n">
        <v>201210</v>
      </c>
      <c r="L522" s="19">
        <f>VLOOKUP($P522,매칭테이블!$G:$J,2,0)*H522</f>
        <v/>
      </c>
      <c r="M522" s="19">
        <f>L522-L522*VLOOKUP($P522,매칭테이블!$G:$J,3,0)</f>
        <v/>
      </c>
      <c r="N522" s="19">
        <f>VLOOKUP($P522,매칭테이블!$G:$J,4,0)*H522</f>
        <v/>
      </c>
      <c r="O522" s="37">
        <f>L522/1.1</f>
        <v/>
      </c>
      <c r="P522" s="19">
        <f>F522&amp;E522&amp;G522&amp;J522</f>
        <v/>
      </c>
    </row>
    <row r="523">
      <c r="B523" s="34" t="n">
        <v>44195</v>
      </c>
      <c r="C523" s="19">
        <f>TEXT(B523,"aaa")</f>
        <v/>
      </c>
      <c r="E523" s="19">
        <f>INDEX(매칭테이블!C:C,MATCH(RD!G523,매칭테이블!D:D,0))</f>
        <v/>
      </c>
      <c r="F523" s="16" t="inlineStr">
        <is>
          <t>카페24</t>
        </is>
      </c>
      <c r="G523" s="16" t="inlineStr">
        <is>
          <t>HAIR RÉ:COVERY 15 Revital Shampoo [라베나 리커버리 15 리바이탈 샴푸]제품선택=리바이탈 샴푸 3개 세트 10% 추가할인</t>
        </is>
      </c>
      <c r="H523" s="16" t="n">
        <v>1</v>
      </c>
      <c r="I523" s="19">
        <f>VLOOKUP(G523,매칭테이블!D:E,2,0)</f>
        <v/>
      </c>
      <c r="J523" s="16" t="n">
        <v>201210</v>
      </c>
      <c r="L523" s="19">
        <f>VLOOKUP($P523,매칭테이블!$G:$J,2,0)*H523</f>
        <v/>
      </c>
      <c r="M523" s="19">
        <f>L523-L523*VLOOKUP($P523,매칭테이블!$G:$J,3,0)</f>
        <v/>
      </c>
      <c r="N523" s="19">
        <f>VLOOKUP($P523,매칭테이블!$G:$J,4,0)*H523</f>
        <v/>
      </c>
      <c r="O523" s="37">
        <f>L523/1.1</f>
        <v/>
      </c>
      <c r="P523" s="19">
        <f>F523&amp;E523&amp;G523&amp;J523</f>
        <v/>
      </c>
    </row>
    <row r="524">
      <c r="B524" s="34" t="n">
        <v>44196</v>
      </c>
      <c r="C524" s="19">
        <f>TEXT(B524,"aaa")</f>
        <v/>
      </c>
      <c r="E524" s="19">
        <f>INDEX(매칭테이블!C:C,MATCH(RD!G524,매칭테이블!D:D,0))</f>
        <v/>
      </c>
      <c r="F524" s="16" t="inlineStr">
        <is>
          <t>카페24</t>
        </is>
      </c>
      <c r="G524" s="16" t="inlineStr">
        <is>
          <t>HAIR RÉ:COVERY 15 Hairpack Treatment [라베나 리커버리 15 헤어팩 트리트먼트]제품선택=헤어 리커버리 15 헤어팩 트리트먼트</t>
        </is>
      </c>
      <c r="H524" s="16" t="n">
        <v>8</v>
      </c>
      <c r="I524" s="19">
        <f>VLOOKUP(G524,매칭테이블!D:E,2,0)</f>
        <v/>
      </c>
      <c r="J524" s="16" t="n">
        <v>201210</v>
      </c>
      <c r="L524" s="19">
        <f>VLOOKUP($P524,매칭테이블!$G:$J,2,0)*H524</f>
        <v/>
      </c>
      <c r="M524" s="19">
        <f>L524-L524*VLOOKUP($P524,매칭테이블!$G:$J,3,0)</f>
        <v/>
      </c>
      <c r="N524" s="19">
        <f>VLOOKUP($P524,매칭테이블!$G:$J,4,0)*H524</f>
        <v/>
      </c>
      <c r="O524" s="37">
        <f>L524/1.1</f>
        <v/>
      </c>
      <c r="P524" s="19">
        <f>F524&amp;E524&amp;G524&amp;J524</f>
        <v/>
      </c>
    </row>
    <row r="525">
      <c r="B525" s="34" t="n">
        <v>44196</v>
      </c>
      <c r="C525" s="19">
        <f>TEXT(B525,"aaa")</f>
        <v/>
      </c>
      <c r="E525" s="19">
        <f>INDEX(매칭테이블!C:C,MATCH(RD!G525,매칭테이블!D:D,0))</f>
        <v/>
      </c>
      <c r="F525" s="16" t="inlineStr">
        <is>
          <t>카페24</t>
        </is>
      </c>
      <c r="G525" s="16" t="inlineStr">
        <is>
          <t>HAIR RÉ:COVERY 15 Hairpack Treatment [라베나 리커버리 15 헤어팩 트리트먼트]제품선택=헤어팩 트리트먼트 2개 세트 5% 추가할인</t>
        </is>
      </c>
      <c r="H525" s="16" t="n">
        <v>2</v>
      </c>
      <c r="I525" s="19">
        <f>VLOOKUP(G525,매칭테이블!D:E,2,0)</f>
        <v/>
      </c>
      <c r="J525" s="16" t="n">
        <v>201210</v>
      </c>
      <c r="L525" s="19">
        <f>VLOOKUP($P525,매칭테이블!$G:$J,2,0)*H525</f>
        <v/>
      </c>
      <c r="M525" s="19">
        <f>L525-L525*VLOOKUP($P525,매칭테이블!$G:$J,3,0)</f>
        <v/>
      </c>
      <c r="N525" s="19">
        <f>VLOOKUP($P525,매칭테이블!$G:$J,4,0)*H525</f>
        <v/>
      </c>
      <c r="O525" s="37">
        <f>L525/1.1</f>
        <v/>
      </c>
      <c r="P525" s="19">
        <f>F525&amp;E525&amp;G525&amp;J525</f>
        <v/>
      </c>
    </row>
    <row r="526">
      <c r="B526" s="34" t="n">
        <v>44196</v>
      </c>
      <c r="C526" s="19">
        <f>TEXT(B526,"aaa")</f>
        <v/>
      </c>
      <c r="E526" s="19">
        <f>INDEX(매칭테이블!C:C,MATCH(RD!G526,매칭테이블!D:D,0))</f>
        <v/>
      </c>
      <c r="F526" s="16" t="inlineStr">
        <is>
          <t>카페24</t>
        </is>
      </c>
      <c r="G526" s="16" t="inlineStr">
        <is>
          <t>HAIR RÉ:COVERY 15 Hairpack Treatment [라베나 리커버리 15 헤어팩 트리트먼트]제품선택=헤어팩 트리트먼트 3개 세트 10% 추가할인</t>
        </is>
      </c>
      <c r="H526" s="16" t="n">
        <v>1</v>
      </c>
      <c r="I526" s="19">
        <f>VLOOKUP(G526,매칭테이블!D:E,2,0)</f>
        <v/>
      </c>
      <c r="J526" s="16" t="n">
        <v>201210</v>
      </c>
      <c r="L526" s="19">
        <f>VLOOKUP($P526,매칭테이블!$G:$J,2,0)*H526</f>
        <v/>
      </c>
      <c r="M526" s="19">
        <f>L526-L526*VLOOKUP($P526,매칭테이블!$G:$J,3,0)</f>
        <v/>
      </c>
      <c r="N526" s="19">
        <f>VLOOKUP($P526,매칭테이블!$G:$J,4,0)*H526</f>
        <v/>
      </c>
      <c r="O526" s="37">
        <f>L526/1.1</f>
        <v/>
      </c>
      <c r="P526" s="19">
        <f>F526&amp;E526&amp;G526&amp;J526</f>
        <v/>
      </c>
    </row>
    <row r="527">
      <c r="B527" s="34" t="n">
        <v>44196</v>
      </c>
      <c r="C527" s="19">
        <f>TEXT(B527,"aaa")</f>
        <v/>
      </c>
      <c r="E527" s="19">
        <f>INDEX(매칭테이블!C:C,MATCH(RD!G527,매칭테이블!D:D,0))</f>
        <v/>
      </c>
      <c r="F527" s="16" t="inlineStr">
        <is>
          <t>카페24</t>
        </is>
      </c>
      <c r="G527" s="16" t="inlineStr">
        <is>
          <t>HAIR RÉ:COVERY 15 Hairpack Treatment [라베나 리커버리 15 헤어팩 트리트먼트]제품선택=헤어팩 트리트먼트 1개 + 뉴트리셔스밤 1개 세트 5% 추가할인</t>
        </is>
      </c>
      <c r="H527" s="16" t="n">
        <v>2</v>
      </c>
      <c r="I527" s="19">
        <f>VLOOKUP(G527,매칭테이블!D:E,2,0)</f>
        <v/>
      </c>
      <c r="J527" s="16" t="n">
        <v>201210</v>
      </c>
      <c r="L527" s="19">
        <f>VLOOKUP($P527,매칭테이블!$G:$J,2,0)*H527</f>
        <v/>
      </c>
      <c r="M527" s="19">
        <f>L527-L527*VLOOKUP($P527,매칭테이블!$G:$J,3,0)</f>
        <v/>
      </c>
      <c r="N527" s="19">
        <f>VLOOKUP($P527,매칭테이블!$G:$J,4,0)*H527</f>
        <v/>
      </c>
      <c r="O527" s="37">
        <f>L527/1.1</f>
        <v/>
      </c>
      <c r="P527" s="19">
        <f>F527&amp;E527&amp;G527&amp;J527</f>
        <v/>
      </c>
    </row>
    <row r="528">
      <c r="B528" s="34" t="n">
        <v>44196</v>
      </c>
      <c r="C528" s="19">
        <f>TEXT(B528,"aaa")</f>
        <v/>
      </c>
      <c r="E528" s="19">
        <f>INDEX(매칭테이블!C:C,MATCH(RD!G528,매칭테이블!D:D,0))</f>
        <v/>
      </c>
      <c r="F528" s="16" t="inlineStr">
        <is>
          <t>카페24</t>
        </is>
      </c>
      <c r="G528" s="16" t="inlineStr">
        <is>
          <t>HAIR RÉ:COVERY 15 Nutritious Balm [라베나 리커버리 15 뉴트리셔스 밤]제품선택=헤어 리커버리 15 뉴트리셔스 밤</t>
        </is>
      </c>
      <c r="H528" s="16" t="n">
        <v>7</v>
      </c>
      <c r="I528" s="19">
        <f>VLOOKUP(G528,매칭테이블!D:E,2,0)</f>
        <v/>
      </c>
      <c r="J528" s="16" t="n">
        <v>201210</v>
      </c>
      <c r="L528" s="19">
        <f>VLOOKUP($P528,매칭테이블!$G:$J,2,0)*H528</f>
        <v/>
      </c>
      <c r="M528" s="19">
        <f>L528-L528*VLOOKUP($P528,매칭테이블!$G:$J,3,0)</f>
        <v/>
      </c>
      <c r="N528" s="19">
        <f>VLOOKUP($P528,매칭테이블!$G:$J,4,0)*H528</f>
        <v/>
      </c>
      <c r="O528" s="37">
        <f>L528/1.1</f>
        <v/>
      </c>
      <c r="P528" s="19">
        <f>F528&amp;E528&amp;G528&amp;J528</f>
        <v/>
      </c>
    </row>
    <row r="529">
      <c r="B529" s="34" t="n">
        <v>44196</v>
      </c>
      <c r="C529" s="19">
        <f>TEXT(B529,"aaa")</f>
        <v/>
      </c>
      <c r="E529" s="19">
        <f>INDEX(매칭테이블!C:C,MATCH(RD!G529,매칭테이블!D:D,0))</f>
        <v/>
      </c>
      <c r="F529" s="16" t="inlineStr">
        <is>
          <t>카페24</t>
        </is>
      </c>
      <c r="G529" s="16" t="inlineStr">
        <is>
          <t>HAIR RÉ:COVERY 15 Nutritious Balm [라베나 리커버리 15 뉴트리셔스 밤]제품선택=뉴트리셔스 밤 2개 세트 5% 추가할인</t>
        </is>
      </c>
      <c r="H529" s="16" t="n">
        <v>2</v>
      </c>
      <c r="I529" s="19">
        <f>VLOOKUP(G529,매칭테이블!D:E,2,0)</f>
        <v/>
      </c>
      <c r="J529" s="16" t="n">
        <v>201210</v>
      </c>
      <c r="L529" s="19">
        <f>VLOOKUP($P529,매칭테이블!$G:$J,2,0)*H529</f>
        <v/>
      </c>
      <c r="M529" s="19">
        <f>L529-L529*VLOOKUP($P529,매칭테이블!$G:$J,3,0)</f>
        <v/>
      </c>
      <c r="N529" s="19">
        <f>VLOOKUP($P529,매칭테이블!$G:$J,4,0)*H529</f>
        <v/>
      </c>
      <c r="O529" s="37">
        <f>L529/1.1</f>
        <v/>
      </c>
      <c r="P529" s="19">
        <f>F529&amp;E529&amp;G529&amp;J529</f>
        <v/>
      </c>
    </row>
    <row r="530">
      <c r="B530" s="34" t="n">
        <v>44196</v>
      </c>
      <c r="C530" s="19">
        <f>TEXT(B530,"aaa")</f>
        <v/>
      </c>
      <c r="E530" s="19">
        <f>INDEX(매칭테이블!C:C,MATCH(RD!G530,매칭테이블!D:D,0))</f>
        <v/>
      </c>
      <c r="F530" s="16" t="inlineStr">
        <is>
          <t>카페24</t>
        </is>
      </c>
      <c r="G530" s="16" t="inlineStr">
        <is>
          <t>HAIR RÉ:COVERY 15 Nutritious Balm [라베나 리커버리 15 뉴트리셔스 밤]제품선택=뉴트리셔스 밤 3개 세트 10% 추가할인</t>
        </is>
      </c>
      <c r="H530" s="16" t="n">
        <v>2</v>
      </c>
      <c r="I530" s="19">
        <f>VLOOKUP(G530,매칭테이블!D:E,2,0)</f>
        <v/>
      </c>
      <c r="J530" s="16" t="n">
        <v>201210</v>
      </c>
      <c r="L530" s="19">
        <f>VLOOKUP($P530,매칭테이블!$G:$J,2,0)*H530</f>
        <v/>
      </c>
      <c r="M530" s="19">
        <f>L530-L530*VLOOKUP($P530,매칭테이블!$G:$J,3,0)</f>
        <v/>
      </c>
      <c r="N530" s="19">
        <f>VLOOKUP($P530,매칭테이블!$G:$J,4,0)*H530</f>
        <v/>
      </c>
      <c r="O530" s="37">
        <f>L530/1.1</f>
        <v/>
      </c>
      <c r="P530" s="19">
        <f>F530&amp;E530&amp;G530&amp;J530</f>
        <v/>
      </c>
    </row>
    <row r="531">
      <c r="B531" s="34" t="n">
        <v>44196</v>
      </c>
      <c r="C531" s="19">
        <f>TEXT(B531,"aaa")</f>
        <v/>
      </c>
      <c r="E531" s="19">
        <f>INDEX(매칭테이블!C:C,MATCH(RD!G531,매칭테이블!D:D,0))</f>
        <v/>
      </c>
      <c r="F531" s="16" t="inlineStr">
        <is>
          <t>카페24</t>
        </is>
      </c>
      <c r="G531" s="16" t="inlineStr">
        <is>
          <t>HAIR RÉ:COVERY 15 Revital Shampoo [라베나 리커버리 15 리바이탈 샴푸]제품선택=헤어 리커버리 15 리바이탈 샴푸 - 500ml</t>
        </is>
      </c>
      <c r="H531" s="16" t="n">
        <v>6</v>
      </c>
      <c r="I531" s="19">
        <f>VLOOKUP(G531,매칭테이블!D:E,2,0)</f>
        <v/>
      </c>
      <c r="J531" s="16" t="n">
        <v>201210</v>
      </c>
      <c r="L531" s="19">
        <f>VLOOKUP($P531,매칭테이블!$G:$J,2,0)*H531</f>
        <v/>
      </c>
      <c r="M531" s="19">
        <f>L531-L531*VLOOKUP($P531,매칭테이블!$G:$J,3,0)</f>
        <v/>
      </c>
      <c r="N531" s="19">
        <f>VLOOKUP($P531,매칭테이블!$G:$J,4,0)*H531</f>
        <v/>
      </c>
      <c r="O531" s="37">
        <f>L531/1.1</f>
        <v/>
      </c>
      <c r="P531" s="19">
        <f>F531&amp;E531&amp;G531&amp;J531</f>
        <v/>
      </c>
    </row>
    <row r="532">
      <c r="B532" s="34" t="n">
        <v>44196</v>
      </c>
      <c r="C532" s="19">
        <f>TEXT(B532,"aaa")</f>
        <v/>
      </c>
      <c r="E532" s="19">
        <f>INDEX(매칭테이블!C:C,MATCH(RD!G532,매칭테이블!D:D,0))</f>
        <v/>
      </c>
      <c r="F532" s="16" t="inlineStr">
        <is>
          <t>카페24</t>
        </is>
      </c>
      <c r="G532" s="16" t="inlineStr">
        <is>
          <t>HAIR RÉ:COVERY 15 Revital Shampoo [라베나 리커버리 15 리바이탈 샴푸]제품선택=리바이탈 샴푸 2개 세트 5%추가할인</t>
        </is>
      </c>
      <c r="H532" s="16" t="n">
        <v>4</v>
      </c>
      <c r="I532" s="19">
        <f>VLOOKUP(G532,매칭테이블!D:E,2,0)</f>
        <v/>
      </c>
      <c r="J532" s="16" t="n">
        <v>201210</v>
      </c>
      <c r="L532" s="19">
        <f>VLOOKUP($P532,매칭테이블!$G:$J,2,0)*H532</f>
        <v/>
      </c>
      <c r="M532" s="19">
        <f>L532-L532*VLOOKUP($P532,매칭테이블!$G:$J,3,0)</f>
        <v/>
      </c>
      <c r="N532" s="19">
        <f>VLOOKUP($P532,매칭테이블!$G:$J,4,0)*H532</f>
        <v/>
      </c>
      <c r="O532" s="37">
        <f>L532/1.1</f>
        <v/>
      </c>
      <c r="P532" s="19">
        <f>F532&amp;E532&amp;G532&amp;J532</f>
        <v/>
      </c>
    </row>
    <row r="533">
      <c r="B533" s="34" t="n">
        <v>44197</v>
      </c>
      <c r="C533" s="19">
        <f>TEXT(B533,"aaa")</f>
        <v/>
      </c>
      <c r="E533" s="19">
        <f>INDEX(매칭테이블!C:C,MATCH(RD!G533,매칭테이블!D:D,0))</f>
        <v/>
      </c>
      <c r="F533" s="16" t="inlineStr">
        <is>
          <t>카페24</t>
        </is>
      </c>
      <c r="G533" s="16" t="inlineStr">
        <is>
          <t>HAIR RÉ:COVERY 15 Hairpack Treatment [라베나 리커버리 15 헤어팩 트리트먼트]제품선택=헤어 리커버리 15 헤어팩 트리트먼트</t>
        </is>
      </c>
      <c r="H533" s="16" t="n">
        <v>13</v>
      </c>
      <c r="I533" s="19">
        <f>VLOOKUP(G533,매칭테이블!D:E,2,0)</f>
        <v/>
      </c>
      <c r="J533" s="16" t="n">
        <v>201210</v>
      </c>
      <c r="L533" s="19">
        <f>VLOOKUP($P533,매칭테이블!$G:$J,2,0)*H533</f>
        <v/>
      </c>
      <c r="M533" s="19">
        <f>L533-L533*VLOOKUP($P533,매칭테이블!$G:$J,3,0)</f>
        <v/>
      </c>
      <c r="N533" s="19">
        <f>VLOOKUP($P533,매칭테이블!$G:$J,4,0)*H533</f>
        <v/>
      </c>
      <c r="O533" s="37">
        <f>L533/1.1</f>
        <v/>
      </c>
      <c r="P533" s="19">
        <f>F533&amp;E533&amp;G533&amp;J533</f>
        <v/>
      </c>
    </row>
    <row r="534">
      <c r="B534" s="34" t="n">
        <v>44197</v>
      </c>
      <c r="C534" s="19">
        <f>TEXT(B534,"aaa")</f>
        <v/>
      </c>
      <c r="E534" s="19">
        <f>INDEX(매칭테이블!C:C,MATCH(RD!G534,매칭테이블!D:D,0))</f>
        <v/>
      </c>
      <c r="F534" s="16" t="inlineStr">
        <is>
          <t>카페24</t>
        </is>
      </c>
      <c r="G534" s="16" t="inlineStr">
        <is>
          <t>HAIR RÉ:COVERY 15 Hairpack Treatment [라베나 리커버리 15 헤어팩 트리트먼트]제품선택=헤어팩 트리트먼트 2개 세트 5% 추가할인</t>
        </is>
      </c>
      <c r="H534" s="16" t="n">
        <v>3</v>
      </c>
      <c r="I534" s="19">
        <f>VLOOKUP(G534,매칭테이블!D:E,2,0)</f>
        <v/>
      </c>
      <c r="J534" s="16" t="n">
        <v>201210</v>
      </c>
      <c r="L534" s="19">
        <f>VLOOKUP($P534,매칭테이블!$G:$J,2,0)*H534</f>
        <v/>
      </c>
      <c r="M534" s="19">
        <f>L534-L534*VLOOKUP($P534,매칭테이블!$G:$J,3,0)</f>
        <v/>
      </c>
      <c r="N534" s="19">
        <f>VLOOKUP($P534,매칭테이블!$G:$J,4,0)*H534</f>
        <v/>
      </c>
      <c r="O534" s="37">
        <f>L534/1.1</f>
        <v/>
      </c>
      <c r="P534" s="19">
        <f>F534&amp;E534&amp;G534&amp;J534</f>
        <v/>
      </c>
    </row>
    <row r="535">
      <c r="B535" s="34" t="n">
        <v>44197</v>
      </c>
      <c r="C535" s="19">
        <f>TEXT(B535,"aaa")</f>
        <v/>
      </c>
      <c r="E535" s="19">
        <f>INDEX(매칭테이블!C:C,MATCH(RD!G535,매칭테이블!D:D,0))</f>
        <v/>
      </c>
      <c r="F535" s="16" t="inlineStr">
        <is>
          <t>카페24</t>
        </is>
      </c>
      <c r="G535" s="16" t="inlineStr">
        <is>
          <t>HAIR RÉ:COVERY 15 Hairpack Treatment [라베나 리커버리 15 헤어팩 트리트먼트]제품선택=헤어팩 트리트먼트 1개 + 뉴트리셔스밤 1개 세트 5% 추가할인</t>
        </is>
      </c>
      <c r="H535" s="16" t="n">
        <v>2</v>
      </c>
      <c r="I535" s="19">
        <f>VLOOKUP(G535,매칭테이블!D:E,2,0)</f>
        <v/>
      </c>
      <c r="J535" s="16" t="n">
        <v>201210</v>
      </c>
      <c r="L535" s="19">
        <f>VLOOKUP($P535,매칭테이블!$G:$J,2,0)*H535</f>
        <v/>
      </c>
      <c r="M535" s="19">
        <f>L535-L535*VLOOKUP($P535,매칭테이블!$G:$J,3,0)</f>
        <v/>
      </c>
      <c r="N535" s="19">
        <f>VLOOKUP($P535,매칭테이블!$G:$J,4,0)*H535</f>
        <v/>
      </c>
      <c r="O535" s="37">
        <f>L535/1.1</f>
        <v/>
      </c>
      <c r="P535" s="19">
        <f>F535&amp;E535&amp;G535&amp;J535</f>
        <v/>
      </c>
    </row>
    <row r="536">
      <c r="B536" s="34" t="n">
        <v>44197</v>
      </c>
      <c r="C536" s="19">
        <f>TEXT(B536,"aaa")</f>
        <v/>
      </c>
      <c r="E536" s="19">
        <f>INDEX(매칭테이블!C:C,MATCH(RD!G536,매칭테이블!D:D,0))</f>
        <v/>
      </c>
      <c r="F536" s="16" t="inlineStr">
        <is>
          <t>카페24</t>
        </is>
      </c>
      <c r="G536" s="16" t="inlineStr">
        <is>
          <t>HAIR RÉ:COVERY 15 Nutritious Balm [라베나 리커버리 15 뉴트리셔스 밤]제품선택=헤어 리커버리 15 뉴트리셔스 밤</t>
        </is>
      </c>
      <c r="H536" s="16" t="n">
        <v>7</v>
      </c>
      <c r="I536" s="19">
        <f>VLOOKUP(G536,매칭테이블!D:E,2,0)</f>
        <v/>
      </c>
      <c r="J536" s="16" t="n">
        <v>201210</v>
      </c>
      <c r="L536" s="19">
        <f>VLOOKUP($P536,매칭테이블!$G:$J,2,0)*H536</f>
        <v/>
      </c>
      <c r="M536" s="19">
        <f>L536-L536*VLOOKUP($P536,매칭테이블!$G:$J,3,0)</f>
        <v/>
      </c>
      <c r="N536" s="19">
        <f>VLOOKUP($P536,매칭테이블!$G:$J,4,0)*H536</f>
        <v/>
      </c>
      <c r="O536" s="37">
        <f>L536/1.1</f>
        <v/>
      </c>
      <c r="P536" s="19">
        <f>F536&amp;E536&amp;G536&amp;J536</f>
        <v/>
      </c>
    </row>
    <row r="537">
      <c r="B537" s="34" t="n">
        <v>44197</v>
      </c>
      <c r="C537" s="19">
        <f>TEXT(B537,"aaa")</f>
        <v/>
      </c>
      <c r="E537" s="19">
        <f>INDEX(매칭테이블!C:C,MATCH(RD!G537,매칭테이블!D:D,0))</f>
        <v/>
      </c>
      <c r="F537" s="16" t="inlineStr">
        <is>
          <t>카페24</t>
        </is>
      </c>
      <c r="G537" s="16" t="inlineStr">
        <is>
          <t>HAIR RÉ:COVERY 15 Nutritious Balm [라베나 리커버리 15 뉴트리셔스 밤]제품선택=뉴트리셔스 밤 2개 세트 5% 추가할인</t>
        </is>
      </c>
      <c r="H537" s="16" t="n">
        <v>1</v>
      </c>
      <c r="I537" s="19">
        <f>VLOOKUP(G537,매칭테이블!D:E,2,0)</f>
        <v/>
      </c>
      <c r="J537" s="16" t="n">
        <v>201210</v>
      </c>
      <c r="L537" s="19">
        <f>VLOOKUP($P537,매칭테이블!$G:$J,2,0)*H537</f>
        <v/>
      </c>
      <c r="M537" s="19">
        <f>L537-L537*VLOOKUP($P537,매칭테이블!$G:$J,3,0)</f>
        <v/>
      </c>
      <c r="N537" s="19">
        <f>VLOOKUP($P537,매칭테이블!$G:$J,4,0)*H537</f>
        <v/>
      </c>
      <c r="O537" s="37">
        <f>L537/1.1</f>
        <v/>
      </c>
      <c r="P537" s="19">
        <f>F537&amp;E537&amp;G537&amp;J537</f>
        <v/>
      </c>
    </row>
    <row r="538">
      <c r="B538" s="34" t="n">
        <v>44197</v>
      </c>
      <c r="C538" s="19">
        <f>TEXT(B538,"aaa")</f>
        <v/>
      </c>
      <c r="E538" s="19">
        <f>INDEX(매칭테이블!C:C,MATCH(RD!G538,매칭테이블!D:D,0))</f>
        <v/>
      </c>
      <c r="F538" s="16" t="inlineStr">
        <is>
          <t>카페24</t>
        </is>
      </c>
      <c r="G538" s="16" t="inlineStr">
        <is>
          <t>HAIR RÉ:COVERY 15 Nutritious Balm [라베나 리커버리 15 뉴트리셔스 밤]제품선택=뉴트리셔스 밤 3개 세트 10% 추가할인</t>
        </is>
      </c>
      <c r="H538" s="16" t="n">
        <v>1</v>
      </c>
      <c r="I538" s="19">
        <f>VLOOKUP(G538,매칭테이블!D:E,2,0)</f>
        <v/>
      </c>
      <c r="J538" s="16" t="n">
        <v>201210</v>
      </c>
      <c r="L538" s="19">
        <f>VLOOKUP($P538,매칭테이블!$G:$J,2,0)*H538</f>
        <v/>
      </c>
      <c r="M538" s="19">
        <f>L538-L538*VLOOKUP($P538,매칭테이블!$G:$J,3,0)</f>
        <v/>
      </c>
      <c r="N538" s="19">
        <f>VLOOKUP($P538,매칭테이블!$G:$J,4,0)*H538</f>
        <v/>
      </c>
      <c r="O538" s="37">
        <f>L538/1.1</f>
        <v/>
      </c>
      <c r="P538" s="19">
        <f>F538&amp;E538&amp;G538&amp;J538</f>
        <v/>
      </c>
    </row>
    <row r="539">
      <c r="B539" s="34" t="n">
        <v>44197</v>
      </c>
      <c r="C539" s="19">
        <f>TEXT(B539,"aaa")</f>
        <v/>
      </c>
      <c r="E539" s="19">
        <f>INDEX(매칭테이블!C:C,MATCH(RD!G539,매칭테이블!D:D,0))</f>
        <v/>
      </c>
      <c r="F539" s="16" t="inlineStr">
        <is>
          <t>카페24</t>
        </is>
      </c>
      <c r="G539" s="16" t="inlineStr">
        <is>
          <t>HAIR RÉ:COVERY 15 Nutritious Balm [라베나 리커버리 15 뉴트리셔스 밤]제품선택=뉴트리셔스밤 1개 + 헤어팩 트리트먼트 1개 세트 5%추가할인</t>
        </is>
      </c>
      <c r="H539" s="16" t="n">
        <v>1</v>
      </c>
      <c r="I539" s="19">
        <f>VLOOKUP(G539,매칭테이블!D:E,2,0)</f>
        <v/>
      </c>
      <c r="J539" s="16" t="n">
        <v>201210</v>
      </c>
      <c r="L539" s="19">
        <f>VLOOKUP($P539,매칭테이블!$G:$J,2,0)*H539</f>
        <v/>
      </c>
      <c r="M539" s="19">
        <f>L539-L539*VLOOKUP($P539,매칭테이블!$G:$J,3,0)</f>
        <v/>
      </c>
      <c r="N539" s="19">
        <f>VLOOKUP($P539,매칭테이블!$G:$J,4,0)*H539</f>
        <v/>
      </c>
      <c r="O539" s="37">
        <f>L539/1.1</f>
        <v/>
      </c>
      <c r="P539" s="19">
        <f>F539&amp;E539&amp;G539&amp;J539</f>
        <v/>
      </c>
    </row>
    <row r="540">
      <c r="B540" s="34" t="n">
        <v>44197</v>
      </c>
      <c r="C540" s="19">
        <f>TEXT(B540,"aaa")</f>
        <v/>
      </c>
      <c r="E540" s="19">
        <f>INDEX(매칭테이블!C:C,MATCH(RD!G540,매칭테이블!D:D,0))</f>
        <v/>
      </c>
      <c r="F540" s="16" t="inlineStr">
        <is>
          <t>카페24</t>
        </is>
      </c>
      <c r="G540" s="16" t="inlineStr">
        <is>
          <t>HAIR RÉ:COVERY 15 Revital Shampoo [라베나 리커버리 15 리바이탈 샴푸]제품선택=헤어 리커버리 15 리바이탈 샴푸 - 500ml</t>
        </is>
      </c>
      <c r="H540" s="16" t="n">
        <v>9</v>
      </c>
      <c r="I540" s="19">
        <f>VLOOKUP(G540,매칭테이블!D:E,2,0)</f>
        <v/>
      </c>
      <c r="J540" s="16" t="n">
        <v>201210</v>
      </c>
      <c r="L540" s="19">
        <f>VLOOKUP($P540,매칭테이블!$G:$J,2,0)*H540</f>
        <v/>
      </c>
      <c r="M540" s="19">
        <f>L540-L540*VLOOKUP($P540,매칭테이블!$G:$J,3,0)</f>
        <v/>
      </c>
      <c r="N540" s="19">
        <f>VLOOKUP($P540,매칭테이블!$G:$J,4,0)*H540</f>
        <v/>
      </c>
      <c r="O540" s="37">
        <f>L540/1.1</f>
        <v/>
      </c>
      <c r="P540" s="19">
        <f>F540&amp;E540&amp;G540&amp;J540</f>
        <v/>
      </c>
    </row>
    <row r="541">
      <c r="B541" s="34" t="n">
        <v>44197</v>
      </c>
      <c r="C541" s="19">
        <f>TEXT(B541,"aaa")</f>
        <v/>
      </c>
      <c r="E541" s="19">
        <f>INDEX(매칭테이블!C:C,MATCH(RD!G541,매칭테이블!D:D,0))</f>
        <v/>
      </c>
      <c r="F541" s="16" t="inlineStr">
        <is>
          <t>카페24</t>
        </is>
      </c>
      <c r="G541" s="16" t="inlineStr">
        <is>
          <t>HAIR RÉ:COVERY 15 Revital Shampoo [라베나 리커버리 15 리바이탈 샴푸]제품선택=리바이탈 샴푸 2개 세트 5%추가할인</t>
        </is>
      </c>
      <c r="H541" s="16" t="n">
        <v>2</v>
      </c>
      <c r="I541" s="19">
        <f>VLOOKUP(G541,매칭테이블!D:E,2,0)</f>
        <v/>
      </c>
      <c r="J541" s="16" t="n">
        <v>201210</v>
      </c>
      <c r="L541" s="19">
        <f>VLOOKUP($P541,매칭테이블!$G:$J,2,0)*H541</f>
        <v/>
      </c>
      <c r="M541" s="19">
        <f>L541-L541*VLOOKUP($P541,매칭테이블!$G:$J,3,0)</f>
        <v/>
      </c>
      <c r="N541" s="19">
        <f>VLOOKUP($P541,매칭테이블!$G:$J,4,0)*H541</f>
        <v/>
      </c>
      <c r="O541" s="37">
        <f>L541/1.1</f>
        <v/>
      </c>
      <c r="P541" s="19">
        <f>F541&amp;E541&amp;G541&amp;J541</f>
        <v/>
      </c>
    </row>
    <row r="542">
      <c r="B542" s="34" t="n">
        <v>44197</v>
      </c>
      <c r="C542" s="19">
        <f>TEXT(B542,"aaa")</f>
        <v/>
      </c>
      <c r="E542" s="19">
        <f>INDEX(매칭테이블!C:C,MATCH(RD!G542,매칭테이블!D:D,0))</f>
        <v/>
      </c>
      <c r="F542" s="16" t="inlineStr">
        <is>
          <t>카페24</t>
        </is>
      </c>
      <c r="G542" s="16" t="inlineStr">
        <is>
          <t>HAIR RÉ:COVERY 15 Revital Shampoo [라베나 리커버리 15 리바이탈 샴푸]제품선택=리바이탈 샴푸 3개 세트 10% 추가할인</t>
        </is>
      </c>
      <c r="H542" s="16" t="n">
        <v>3</v>
      </c>
      <c r="I542" s="19">
        <f>VLOOKUP(G542,매칭테이블!D:E,2,0)</f>
        <v/>
      </c>
      <c r="J542" s="16" t="n">
        <v>201210</v>
      </c>
      <c r="L542" s="19">
        <f>VLOOKUP($P542,매칭테이블!$G:$J,2,0)*H542</f>
        <v/>
      </c>
      <c r="M542" s="19">
        <f>L542-L542*VLOOKUP($P542,매칭테이블!$G:$J,3,0)</f>
        <v/>
      </c>
      <c r="N542" s="19">
        <f>VLOOKUP($P542,매칭테이블!$G:$J,4,0)*H542</f>
        <v/>
      </c>
      <c r="O542" s="37">
        <f>L542/1.1</f>
        <v/>
      </c>
      <c r="P542" s="19">
        <f>F542&amp;E542&amp;G542&amp;J542</f>
        <v/>
      </c>
    </row>
    <row r="543">
      <c r="B543" s="34" t="n">
        <v>44198</v>
      </c>
      <c r="C543" s="19">
        <f>TEXT(B543,"aaa")</f>
        <v/>
      </c>
      <c r="E543" s="19">
        <f>INDEX(매칭테이블!C:C,MATCH(RD!G543,매칭테이블!D:D,0))</f>
        <v/>
      </c>
      <c r="F543" s="16" t="inlineStr">
        <is>
          <t>카페24</t>
        </is>
      </c>
      <c r="G543" s="16" t="inlineStr">
        <is>
          <t>HAIR RÉ:COVERY 15 Hairpack Treatment [라베나 리커버리 15 헤어팩 트리트먼트]제품선택=헤어 리커버리 15 헤어팩 트리트먼트</t>
        </is>
      </c>
      <c r="H543" s="16" t="n">
        <v>11</v>
      </c>
      <c r="I543" s="19">
        <f>VLOOKUP(G543,매칭테이블!D:E,2,0)</f>
        <v/>
      </c>
      <c r="J543" s="16" t="n">
        <v>201210</v>
      </c>
      <c r="L543" s="19">
        <f>VLOOKUP($P543,매칭테이블!$G:$J,2,0)*H543</f>
        <v/>
      </c>
      <c r="M543" s="19">
        <f>L543-L543*VLOOKUP($P543,매칭테이블!$G:$J,3,0)</f>
        <v/>
      </c>
      <c r="N543" s="19">
        <f>VLOOKUP($P543,매칭테이블!$G:$J,4,0)*H543</f>
        <v/>
      </c>
      <c r="O543" s="37">
        <f>L543/1.1</f>
        <v/>
      </c>
      <c r="P543" s="19">
        <f>F543&amp;E543&amp;G543&amp;J543</f>
        <v/>
      </c>
    </row>
    <row r="544">
      <c r="B544" s="34" t="n">
        <v>44198</v>
      </c>
      <c r="C544" s="19">
        <f>TEXT(B544,"aaa")</f>
        <v/>
      </c>
      <c r="E544" s="19">
        <f>INDEX(매칭테이블!C:C,MATCH(RD!G544,매칭테이블!D:D,0))</f>
        <v/>
      </c>
      <c r="F544" s="16" t="inlineStr">
        <is>
          <t>카페24</t>
        </is>
      </c>
      <c r="G544" s="16" t="inlineStr">
        <is>
          <t>HAIR RÉ:COVERY 15 Hairpack Treatment [라베나 리커버리 15 헤어팩 트리트먼트]제품선택=헤어팩 트리트먼트 2개 세트 5% 추가할인</t>
        </is>
      </c>
      <c r="H544" s="16" t="n">
        <v>1</v>
      </c>
      <c r="I544" s="19">
        <f>VLOOKUP(G544,매칭테이블!D:E,2,0)</f>
        <v/>
      </c>
      <c r="J544" s="16" t="n">
        <v>201210</v>
      </c>
      <c r="L544" s="19">
        <f>VLOOKUP($P544,매칭테이블!$G:$J,2,0)*H544</f>
        <v/>
      </c>
      <c r="M544" s="19">
        <f>L544-L544*VLOOKUP($P544,매칭테이블!$G:$J,3,0)</f>
        <v/>
      </c>
      <c r="N544" s="19">
        <f>VLOOKUP($P544,매칭테이블!$G:$J,4,0)*H544</f>
        <v/>
      </c>
      <c r="O544" s="37">
        <f>L544/1.1</f>
        <v/>
      </c>
      <c r="P544" s="19">
        <f>F544&amp;E544&amp;G544&amp;J544</f>
        <v/>
      </c>
    </row>
    <row r="545">
      <c r="B545" s="34" t="n">
        <v>44198</v>
      </c>
      <c r="C545" s="19">
        <f>TEXT(B545,"aaa")</f>
        <v/>
      </c>
      <c r="E545" s="19">
        <f>INDEX(매칭테이블!C:C,MATCH(RD!G545,매칭테이블!D:D,0))</f>
        <v/>
      </c>
      <c r="F545" s="16" t="inlineStr">
        <is>
          <t>카페24</t>
        </is>
      </c>
      <c r="G545" s="16" t="inlineStr">
        <is>
          <t>HAIR RÉ:COVERY 15 Hairpack Treatment [라베나 리커버리 15 헤어팩 트리트먼트]제품선택=헤어팩 트리트먼트 1개 + 뉴트리셔스밤 1개 세트 5% 추가할인</t>
        </is>
      </c>
      <c r="H545" s="16" t="n">
        <v>3</v>
      </c>
      <c r="I545" s="19">
        <f>VLOOKUP(G545,매칭테이블!D:E,2,0)</f>
        <v/>
      </c>
      <c r="J545" s="16" t="n">
        <v>201210</v>
      </c>
      <c r="L545" s="19">
        <f>VLOOKUP($P545,매칭테이블!$G:$J,2,0)*H545</f>
        <v/>
      </c>
      <c r="M545" s="19">
        <f>L545-L545*VLOOKUP($P545,매칭테이블!$G:$J,3,0)</f>
        <v/>
      </c>
      <c r="N545" s="19">
        <f>VLOOKUP($P545,매칭테이블!$G:$J,4,0)*H545</f>
        <v/>
      </c>
      <c r="O545" s="37">
        <f>L545/1.1</f>
        <v/>
      </c>
      <c r="P545" s="19">
        <f>F545&amp;E545&amp;G545&amp;J545</f>
        <v/>
      </c>
    </row>
    <row r="546">
      <c r="B546" s="34" t="n">
        <v>44198</v>
      </c>
      <c r="C546" s="19">
        <f>TEXT(B546,"aaa")</f>
        <v/>
      </c>
      <c r="E546" s="19">
        <f>INDEX(매칭테이블!C:C,MATCH(RD!G546,매칭테이블!D:D,0))</f>
        <v/>
      </c>
      <c r="F546" s="16" t="inlineStr">
        <is>
          <t>카페24</t>
        </is>
      </c>
      <c r="G546" s="16" t="inlineStr">
        <is>
          <t>HAIR RÉ:COVERY 15 Nutritious Balm [라베나 리커버리 15 뉴트리셔스 밤]제품선택=헤어 리커버리 15 뉴트리셔스 밤</t>
        </is>
      </c>
      <c r="H546" s="16" t="n">
        <v>11</v>
      </c>
      <c r="I546" s="19">
        <f>VLOOKUP(G546,매칭테이블!D:E,2,0)</f>
        <v/>
      </c>
      <c r="J546" s="16" t="n">
        <v>201210</v>
      </c>
      <c r="L546" s="19">
        <f>VLOOKUP($P546,매칭테이블!$G:$J,2,0)*H546</f>
        <v/>
      </c>
      <c r="M546" s="19">
        <f>L546-L546*VLOOKUP($P546,매칭테이블!$G:$J,3,0)</f>
        <v/>
      </c>
      <c r="N546" s="19">
        <f>VLOOKUP($P546,매칭테이블!$G:$J,4,0)*H546</f>
        <v/>
      </c>
      <c r="O546" s="37">
        <f>L546/1.1</f>
        <v/>
      </c>
      <c r="P546" s="19">
        <f>F546&amp;E546&amp;G546&amp;J546</f>
        <v/>
      </c>
    </row>
    <row r="547">
      <c r="B547" s="34" t="n">
        <v>44198</v>
      </c>
      <c r="C547" s="19">
        <f>TEXT(B547,"aaa")</f>
        <v/>
      </c>
      <c r="E547" s="19">
        <f>INDEX(매칭테이블!C:C,MATCH(RD!G547,매칭테이블!D:D,0))</f>
        <v/>
      </c>
      <c r="F547" s="16" t="inlineStr">
        <is>
          <t>카페24</t>
        </is>
      </c>
      <c r="G547" s="16" t="inlineStr">
        <is>
          <t>HAIR RÉ:COVERY 15 Nutritious Balm [라베나 리커버리 15 뉴트리셔스 밤]제품선택=뉴트리셔스 밤 2개 세트 5% 추가할인</t>
        </is>
      </c>
      <c r="H547" s="16" t="n">
        <v>4</v>
      </c>
      <c r="I547" s="19">
        <f>VLOOKUP(G547,매칭테이블!D:E,2,0)</f>
        <v/>
      </c>
      <c r="J547" s="16" t="n">
        <v>201210</v>
      </c>
      <c r="L547" s="19">
        <f>VLOOKUP($P547,매칭테이블!$G:$J,2,0)*H547</f>
        <v/>
      </c>
      <c r="M547" s="19">
        <f>L547-L547*VLOOKUP($P547,매칭테이블!$G:$J,3,0)</f>
        <v/>
      </c>
      <c r="N547" s="19">
        <f>VLOOKUP($P547,매칭테이블!$G:$J,4,0)*H547</f>
        <v/>
      </c>
      <c r="O547" s="37">
        <f>L547/1.1</f>
        <v/>
      </c>
      <c r="P547" s="19">
        <f>F547&amp;E547&amp;G547&amp;J547</f>
        <v/>
      </c>
    </row>
    <row r="548">
      <c r="B548" s="34" t="n">
        <v>44198</v>
      </c>
      <c r="C548" s="19">
        <f>TEXT(B548,"aaa")</f>
        <v/>
      </c>
      <c r="E548" s="19">
        <f>INDEX(매칭테이블!C:C,MATCH(RD!G548,매칭테이블!D:D,0))</f>
        <v/>
      </c>
      <c r="F548" s="16" t="inlineStr">
        <is>
          <t>카페24</t>
        </is>
      </c>
      <c r="G548" s="16" t="inlineStr">
        <is>
          <t>HAIR RÉ:COVERY 15 Nutritious Balm [라베나 리커버리 15 뉴트리셔스 밤]제품선택=뉴트리셔스밤 1개 + 헤어팩 트리트먼트 1개 세트 5%추가할인</t>
        </is>
      </c>
      <c r="H548" s="16" t="n">
        <v>1</v>
      </c>
      <c r="I548" s="19">
        <f>VLOOKUP(G548,매칭테이블!D:E,2,0)</f>
        <v/>
      </c>
      <c r="J548" s="16" t="n">
        <v>201210</v>
      </c>
      <c r="L548" s="19">
        <f>VLOOKUP($P548,매칭테이블!$G:$J,2,0)*H548</f>
        <v/>
      </c>
      <c r="M548" s="19">
        <f>L548-L548*VLOOKUP($P548,매칭테이블!$G:$J,3,0)</f>
        <v/>
      </c>
      <c r="N548" s="19">
        <f>VLOOKUP($P548,매칭테이블!$G:$J,4,0)*H548</f>
        <v/>
      </c>
      <c r="O548" s="37">
        <f>L548/1.1</f>
        <v/>
      </c>
      <c r="P548" s="19">
        <f>F548&amp;E548&amp;G548&amp;J548</f>
        <v/>
      </c>
    </row>
    <row r="549">
      <c r="B549" s="34" t="n">
        <v>44198</v>
      </c>
      <c r="C549" s="19">
        <f>TEXT(B549,"aaa")</f>
        <v/>
      </c>
      <c r="E549" s="19">
        <f>INDEX(매칭테이블!C:C,MATCH(RD!G549,매칭테이블!D:D,0))</f>
        <v/>
      </c>
      <c r="F549" s="16" t="inlineStr">
        <is>
          <t>카페24</t>
        </is>
      </c>
      <c r="G549" s="16" t="inlineStr">
        <is>
          <t>HAIR RÉ:COVERY 15 Revital Shampoo [라베나 리커버리 15 리바이탈 샴푸]제품선택=헤어 리커버리 15 리바이탈 샴푸 - 500ml</t>
        </is>
      </c>
      <c r="H549" s="16" t="n">
        <v>15</v>
      </c>
      <c r="I549" s="19">
        <f>VLOOKUP(G549,매칭테이블!D:E,2,0)</f>
        <v/>
      </c>
      <c r="J549" s="16" t="n">
        <v>201210</v>
      </c>
      <c r="L549" s="19">
        <f>VLOOKUP($P549,매칭테이블!$G:$J,2,0)*H549</f>
        <v/>
      </c>
      <c r="M549" s="19">
        <f>L549-L549*VLOOKUP($P549,매칭테이블!$G:$J,3,0)</f>
        <v/>
      </c>
      <c r="N549" s="19">
        <f>VLOOKUP($P549,매칭테이블!$G:$J,4,0)*H549</f>
        <v/>
      </c>
      <c r="O549" s="37">
        <f>L549/1.1</f>
        <v/>
      </c>
      <c r="P549" s="19">
        <f>F549&amp;E549&amp;G549&amp;J549</f>
        <v/>
      </c>
    </row>
    <row r="550">
      <c r="B550" s="34" t="n">
        <v>44198</v>
      </c>
      <c r="C550" s="19">
        <f>TEXT(B550,"aaa")</f>
        <v/>
      </c>
      <c r="E550" s="19">
        <f>INDEX(매칭테이블!C:C,MATCH(RD!G550,매칭테이블!D:D,0))</f>
        <v/>
      </c>
      <c r="F550" s="16" t="inlineStr">
        <is>
          <t>카페24</t>
        </is>
      </c>
      <c r="G550" s="16" t="inlineStr">
        <is>
          <t>HAIR RÉ:COVERY 15 Revital Shampoo [라베나 리커버리 15 리바이탈 샴푸]제품선택=리바이탈 샴푸 2개 세트 5%추가할인</t>
        </is>
      </c>
      <c r="H550" s="16" t="n">
        <v>6</v>
      </c>
      <c r="I550" s="19">
        <f>VLOOKUP(G550,매칭테이블!D:E,2,0)</f>
        <v/>
      </c>
      <c r="J550" s="16" t="n">
        <v>201210</v>
      </c>
      <c r="L550" s="19">
        <f>VLOOKUP($P550,매칭테이블!$G:$J,2,0)*H550</f>
        <v/>
      </c>
      <c r="M550" s="19">
        <f>L550-L550*VLOOKUP($P550,매칭테이블!$G:$J,3,0)</f>
        <v/>
      </c>
      <c r="N550" s="19">
        <f>VLOOKUP($P550,매칭테이블!$G:$J,4,0)*H550</f>
        <v/>
      </c>
      <c r="O550" s="37">
        <f>L550/1.1</f>
        <v/>
      </c>
      <c r="P550" s="19">
        <f>F550&amp;E550&amp;G550&amp;J550</f>
        <v/>
      </c>
    </row>
    <row r="551">
      <c r="B551" s="34" t="n">
        <v>44198</v>
      </c>
      <c r="C551" s="19">
        <f>TEXT(B551,"aaa")</f>
        <v/>
      </c>
      <c r="E551" s="19">
        <f>INDEX(매칭테이블!C:C,MATCH(RD!G551,매칭테이블!D:D,0))</f>
        <v/>
      </c>
      <c r="F551" s="16" t="inlineStr">
        <is>
          <t>카페24</t>
        </is>
      </c>
      <c r="G551" s="16" t="inlineStr">
        <is>
          <t>HAIR RÉ:COVERY 15 Revital Shampoo [라베나 리커버리 15 리바이탈 샴푸]제품선택=리바이탈 샴푸 3개 세트 10% 추가할인</t>
        </is>
      </c>
      <c r="H551" s="16" t="n">
        <v>4</v>
      </c>
      <c r="I551" s="19">
        <f>VLOOKUP(G551,매칭테이블!D:E,2,0)</f>
        <v/>
      </c>
      <c r="J551" s="16" t="n">
        <v>201210</v>
      </c>
      <c r="L551" s="19">
        <f>VLOOKUP($P551,매칭테이블!$G:$J,2,0)*H551</f>
        <v/>
      </c>
      <c r="M551" s="19">
        <f>L551-L551*VLOOKUP($P551,매칭테이블!$G:$J,3,0)</f>
        <v/>
      </c>
      <c r="N551" s="19">
        <f>VLOOKUP($P551,매칭테이블!$G:$J,4,0)*H551</f>
        <v/>
      </c>
      <c r="O551" s="37">
        <f>L551/1.1</f>
        <v/>
      </c>
      <c r="P551" s="19">
        <f>F551&amp;E551&amp;G551&amp;J551</f>
        <v/>
      </c>
    </row>
    <row r="552">
      <c r="B552" s="34" t="n">
        <v>44199</v>
      </c>
      <c r="C552" s="19">
        <f>TEXT(B552,"aaa")</f>
        <v/>
      </c>
      <c r="E552" s="19">
        <f>INDEX(매칭테이블!C:C,MATCH(RD!G552,매칭테이블!D:D,0))</f>
        <v/>
      </c>
      <c r="F552" s="16" t="inlineStr">
        <is>
          <t>카페24</t>
        </is>
      </c>
      <c r="G552" s="16" t="inlineStr">
        <is>
          <t>HAIR RÉ:COVERY 15 Hairpack Treatment [라베나 리커버리 15 헤어팩 트리트먼트]제품선택=헤어 리커버리 15 헤어팩 트리트먼트</t>
        </is>
      </c>
      <c r="H552" s="16" t="n">
        <v>17</v>
      </c>
      <c r="I552" s="19">
        <f>VLOOKUP(G552,매칭테이블!D:E,2,0)</f>
        <v/>
      </c>
      <c r="J552" s="16" t="n">
        <v>201210</v>
      </c>
      <c r="L552" s="19">
        <f>VLOOKUP($P552,매칭테이블!$G:$J,2,0)*H552</f>
        <v/>
      </c>
      <c r="M552" s="19">
        <f>L552-L552*VLOOKUP($P552,매칭테이블!$G:$J,3,0)</f>
        <v/>
      </c>
      <c r="N552" s="19">
        <f>VLOOKUP($P552,매칭테이블!$G:$J,4,0)*H552</f>
        <v/>
      </c>
      <c r="O552" s="37">
        <f>L552/1.1</f>
        <v/>
      </c>
      <c r="P552" s="19">
        <f>F552&amp;E552&amp;G552&amp;J552</f>
        <v/>
      </c>
    </row>
    <row r="553">
      <c r="B553" s="34" t="n">
        <v>44199</v>
      </c>
      <c r="C553" s="19">
        <f>TEXT(B553,"aaa")</f>
        <v/>
      </c>
      <c r="E553" s="19">
        <f>INDEX(매칭테이블!C:C,MATCH(RD!G553,매칭테이블!D:D,0))</f>
        <v/>
      </c>
      <c r="F553" s="16" t="inlineStr">
        <is>
          <t>카페24</t>
        </is>
      </c>
      <c r="G553" s="16" t="inlineStr">
        <is>
          <t>HAIR RÉ:COVERY 15 Hairpack Treatment [라베나 리커버리 15 헤어팩 트리트먼트]제품선택=헤어팩 트리트먼트 2개 세트 5% 추가할인</t>
        </is>
      </c>
      <c r="H553" s="16" t="n">
        <v>3</v>
      </c>
      <c r="I553" s="19">
        <f>VLOOKUP(G553,매칭테이블!D:E,2,0)</f>
        <v/>
      </c>
      <c r="J553" s="16" t="n">
        <v>201210</v>
      </c>
      <c r="L553" s="19">
        <f>VLOOKUP($P553,매칭테이블!$G:$J,2,0)*H553</f>
        <v/>
      </c>
      <c r="M553" s="19">
        <f>L553-L553*VLOOKUP($P553,매칭테이블!$G:$J,3,0)</f>
        <v/>
      </c>
      <c r="N553" s="19">
        <f>VLOOKUP($P553,매칭테이블!$G:$J,4,0)*H553</f>
        <v/>
      </c>
      <c r="O553" s="37">
        <f>L553/1.1</f>
        <v/>
      </c>
      <c r="P553" s="19">
        <f>F553&amp;E553&amp;G553&amp;J553</f>
        <v/>
      </c>
    </row>
    <row r="554">
      <c r="B554" s="34" t="n">
        <v>44199</v>
      </c>
      <c r="C554" s="19">
        <f>TEXT(B554,"aaa")</f>
        <v/>
      </c>
      <c r="E554" s="19">
        <f>INDEX(매칭테이블!C:C,MATCH(RD!G554,매칭테이블!D:D,0))</f>
        <v/>
      </c>
      <c r="F554" s="16" t="inlineStr">
        <is>
          <t>카페24</t>
        </is>
      </c>
      <c r="G554" s="16" t="inlineStr">
        <is>
          <t>HAIR RÉ:COVERY 15 Hairpack Treatment [라베나 리커버리 15 헤어팩 트리트먼트]제품선택=헤어팩 트리트먼트 3개 세트 10% 추가할인</t>
        </is>
      </c>
      <c r="H554" s="16" t="n">
        <v>4</v>
      </c>
      <c r="I554" s="19">
        <f>VLOOKUP(G554,매칭테이블!D:E,2,0)</f>
        <v/>
      </c>
      <c r="J554" s="16" t="n">
        <v>201210</v>
      </c>
      <c r="L554" s="19">
        <f>VLOOKUP($P554,매칭테이블!$G:$J,2,0)*H554</f>
        <v/>
      </c>
      <c r="M554" s="19">
        <f>L554-L554*VLOOKUP($P554,매칭테이블!$G:$J,3,0)</f>
        <v/>
      </c>
      <c r="N554" s="19">
        <f>VLOOKUP($P554,매칭테이블!$G:$J,4,0)*H554</f>
        <v/>
      </c>
      <c r="O554" s="37">
        <f>L554/1.1</f>
        <v/>
      </c>
      <c r="P554" s="19">
        <f>F554&amp;E554&amp;G554&amp;J554</f>
        <v/>
      </c>
    </row>
    <row r="555">
      <c r="B555" s="34" t="n">
        <v>44199</v>
      </c>
      <c r="C555" s="19">
        <f>TEXT(B555,"aaa")</f>
        <v/>
      </c>
      <c r="E555" s="19">
        <f>INDEX(매칭테이블!C:C,MATCH(RD!G555,매칭테이블!D:D,0))</f>
        <v/>
      </c>
      <c r="F555" s="16" t="inlineStr">
        <is>
          <t>카페24</t>
        </is>
      </c>
      <c r="G555" s="16" t="inlineStr">
        <is>
          <t>HAIR RÉ:COVERY 15 Hairpack Treatment [라베나 리커버리 15 헤어팩 트리트먼트]제품선택=헤어팩 트리트먼트 1개 + 뉴트리셔스밤 1개 세트 5% 추가할인</t>
        </is>
      </c>
      <c r="H555" s="16" t="n">
        <v>5</v>
      </c>
      <c r="I555" s="19">
        <f>VLOOKUP(G555,매칭테이블!D:E,2,0)</f>
        <v/>
      </c>
      <c r="J555" s="16" t="n">
        <v>201210</v>
      </c>
      <c r="L555" s="19">
        <f>VLOOKUP($P555,매칭테이블!$G:$J,2,0)*H555</f>
        <v/>
      </c>
      <c r="M555" s="19">
        <f>L555-L555*VLOOKUP($P555,매칭테이블!$G:$J,3,0)</f>
        <v/>
      </c>
      <c r="N555" s="19">
        <f>VLOOKUP($P555,매칭테이블!$G:$J,4,0)*H555</f>
        <v/>
      </c>
      <c r="O555" s="37">
        <f>L555/1.1</f>
        <v/>
      </c>
      <c r="P555" s="19">
        <f>F555&amp;E555&amp;G555&amp;J555</f>
        <v/>
      </c>
    </row>
    <row r="556">
      <c r="B556" s="34" t="n">
        <v>44199</v>
      </c>
      <c r="C556" s="19">
        <f>TEXT(B556,"aaa")</f>
        <v/>
      </c>
      <c r="E556" s="19">
        <f>INDEX(매칭테이블!C:C,MATCH(RD!G556,매칭테이블!D:D,0))</f>
        <v/>
      </c>
      <c r="F556" s="16" t="inlineStr">
        <is>
          <t>카페24</t>
        </is>
      </c>
      <c r="G556" s="16" t="inlineStr">
        <is>
          <t>HAIR RÉ:COVERY 15 Nutritious Balm [라베나 리커버리 15 뉴트리셔스 밤]제품선택=헤어 리커버리 15 뉴트리셔스 밤</t>
        </is>
      </c>
      <c r="H556" s="16" t="n">
        <v>9</v>
      </c>
      <c r="I556" s="19">
        <f>VLOOKUP(G556,매칭테이블!D:E,2,0)</f>
        <v/>
      </c>
      <c r="J556" s="16" t="n">
        <v>201210</v>
      </c>
      <c r="L556" s="19">
        <f>VLOOKUP($P556,매칭테이블!$G:$J,2,0)*H556</f>
        <v/>
      </c>
      <c r="M556" s="19">
        <f>L556-L556*VLOOKUP($P556,매칭테이블!$G:$J,3,0)</f>
        <v/>
      </c>
      <c r="N556" s="19">
        <f>VLOOKUP($P556,매칭테이블!$G:$J,4,0)*H556</f>
        <v/>
      </c>
      <c r="O556" s="37">
        <f>L556/1.1</f>
        <v/>
      </c>
      <c r="P556" s="19">
        <f>F556&amp;E556&amp;G556&amp;J556</f>
        <v/>
      </c>
    </row>
    <row r="557">
      <c r="B557" s="34" t="n">
        <v>44199</v>
      </c>
      <c r="C557" s="19">
        <f>TEXT(B557,"aaa")</f>
        <v/>
      </c>
      <c r="E557" s="19">
        <f>INDEX(매칭테이블!C:C,MATCH(RD!G557,매칭테이블!D:D,0))</f>
        <v/>
      </c>
      <c r="F557" s="16" t="inlineStr">
        <is>
          <t>카페24</t>
        </is>
      </c>
      <c r="G557" s="16" t="inlineStr">
        <is>
          <t>HAIR RÉ:COVERY 15 Nutritious Balm [라베나 리커버리 15 뉴트리셔스 밤]제품선택=뉴트리셔스 밤 2개 세트 5% 추가할인</t>
        </is>
      </c>
      <c r="H557" s="16" t="n">
        <v>2</v>
      </c>
      <c r="I557" s="19">
        <f>VLOOKUP(G557,매칭테이블!D:E,2,0)</f>
        <v/>
      </c>
      <c r="J557" s="16" t="n">
        <v>201210</v>
      </c>
      <c r="L557" s="19">
        <f>VLOOKUP($P557,매칭테이블!$G:$J,2,0)*H557</f>
        <v/>
      </c>
      <c r="M557" s="19">
        <f>L557-L557*VLOOKUP($P557,매칭테이블!$G:$J,3,0)</f>
        <v/>
      </c>
      <c r="N557" s="19">
        <f>VLOOKUP($P557,매칭테이블!$G:$J,4,0)*H557</f>
        <v/>
      </c>
      <c r="O557" s="37">
        <f>L557/1.1</f>
        <v/>
      </c>
      <c r="P557" s="19">
        <f>F557&amp;E557&amp;G557&amp;J557</f>
        <v/>
      </c>
    </row>
    <row r="558">
      <c r="B558" s="34" t="n">
        <v>44199</v>
      </c>
      <c r="C558" s="19">
        <f>TEXT(B558,"aaa")</f>
        <v/>
      </c>
      <c r="E558" s="19">
        <f>INDEX(매칭테이블!C:C,MATCH(RD!G558,매칭테이블!D:D,0))</f>
        <v/>
      </c>
      <c r="F558" s="16" t="inlineStr">
        <is>
          <t>카페24</t>
        </is>
      </c>
      <c r="G558" s="16" t="inlineStr">
        <is>
          <t>HAIR RÉ:COVERY 15 Nutritious Balm [라베나 리커버리 15 뉴트리셔스 밤]제품선택=뉴트리셔스 밤 3개 세트 10% 추가할인</t>
        </is>
      </c>
      <c r="H558" s="16" t="n">
        <v>2</v>
      </c>
      <c r="I558" s="19">
        <f>VLOOKUP(G558,매칭테이블!D:E,2,0)</f>
        <v/>
      </c>
      <c r="J558" s="16" t="n">
        <v>201210</v>
      </c>
      <c r="L558" s="19">
        <f>VLOOKUP($P558,매칭테이블!$G:$J,2,0)*H558</f>
        <v/>
      </c>
      <c r="M558" s="19">
        <f>L558-L558*VLOOKUP($P558,매칭테이블!$G:$J,3,0)</f>
        <v/>
      </c>
      <c r="N558" s="19">
        <f>VLOOKUP($P558,매칭테이블!$G:$J,4,0)*H558</f>
        <v/>
      </c>
      <c r="O558" s="37">
        <f>L558/1.1</f>
        <v/>
      </c>
      <c r="P558" s="19">
        <f>F558&amp;E558&amp;G558&amp;J558</f>
        <v/>
      </c>
    </row>
    <row r="559">
      <c r="B559" s="34" t="n">
        <v>44199</v>
      </c>
      <c r="C559" s="19">
        <f>TEXT(B559,"aaa")</f>
        <v/>
      </c>
      <c r="E559" s="19">
        <f>INDEX(매칭테이블!C:C,MATCH(RD!G559,매칭테이블!D:D,0))</f>
        <v/>
      </c>
      <c r="F559" s="16" t="inlineStr">
        <is>
          <t>카페24</t>
        </is>
      </c>
      <c r="G559" s="16" t="inlineStr">
        <is>
          <t>HAIR RÉ:COVERY 15 Nutritious Balm [라베나 리커버리 15 뉴트리셔스 밤]제품선택=뉴트리셔스밤 1개 + 헤어팩 트리트먼트 1개 세트 5%추가할인</t>
        </is>
      </c>
      <c r="H559" s="16" t="n">
        <v>2</v>
      </c>
      <c r="I559" s="19">
        <f>VLOOKUP(G559,매칭테이블!D:E,2,0)</f>
        <v/>
      </c>
      <c r="J559" s="16" t="n">
        <v>201210</v>
      </c>
      <c r="L559" s="19">
        <f>VLOOKUP($P559,매칭테이블!$G:$J,2,0)*H559</f>
        <v/>
      </c>
      <c r="M559" s="19">
        <f>L559-L559*VLOOKUP($P559,매칭테이블!$G:$J,3,0)</f>
        <v/>
      </c>
      <c r="N559" s="19">
        <f>VLOOKUP($P559,매칭테이블!$G:$J,4,0)*H559</f>
        <v/>
      </c>
      <c r="O559" s="37">
        <f>L559/1.1</f>
        <v/>
      </c>
      <c r="P559" s="19">
        <f>F559&amp;E559&amp;G559&amp;J559</f>
        <v/>
      </c>
    </row>
    <row r="560">
      <c r="B560" s="34" t="n">
        <v>44199</v>
      </c>
      <c r="C560" s="19">
        <f>TEXT(B560,"aaa")</f>
        <v/>
      </c>
      <c r="E560" s="19">
        <f>INDEX(매칭테이블!C:C,MATCH(RD!G560,매칭테이블!D:D,0))</f>
        <v/>
      </c>
      <c r="F560" s="16" t="inlineStr">
        <is>
          <t>카페24</t>
        </is>
      </c>
      <c r="G560" s="16" t="inlineStr">
        <is>
          <t>HAIR RÉ:COVERY 15 Revital Shampoo [라베나 리커버리 15 리바이탈 샴푸]제품선택=헤어 리커버리 15 리바이탈 샴푸 - 500ml</t>
        </is>
      </c>
      <c r="H560" s="16" t="n">
        <v>15</v>
      </c>
      <c r="I560" s="19">
        <f>VLOOKUP(G560,매칭테이블!D:E,2,0)</f>
        <v/>
      </c>
      <c r="J560" s="16" t="n">
        <v>201210</v>
      </c>
      <c r="L560" s="19">
        <f>VLOOKUP($P560,매칭테이블!$G:$J,2,0)*H560</f>
        <v/>
      </c>
      <c r="M560" s="19">
        <f>L560-L560*VLOOKUP($P560,매칭테이블!$G:$J,3,0)</f>
        <v/>
      </c>
      <c r="N560" s="19">
        <f>VLOOKUP($P560,매칭테이블!$G:$J,4,0)*H560</f>
        <v/>
      </c>
      <c r="O560" s="37">
        <f>L560/1.1</f>
        <v/>
      </c>
      <c r="P560" s="19">
        <f>F560&amp;E560&amp;G560&amp;J560</f>
        <v/>
      </c>
    </row>
    <row r="561">
      <c r="B561" s="34" t="n">
        <v>44199</v>
      </c>
      <c r="C561" s="19">
        <f>TEXT(B561,"aaa")</f>
        <v/>
      </c>
      <c r="E561" s="19">
        <f>INDEX(매칭테이블!C:C,MATCH(RD!G561,매칭테이블!D:D,0))</f>
        <v/>
      </c>
      <c r="F561" s="16" t="inlineStr">
        <is>
          <t>카페24</t>
        </is>
      </c>
      <c r="G561" s="16" t="inlineStr">
        <is>
          <t>HAIR RÉ:COVERY 15 Revital Shampoo [라베나 리커버리 15 리바이탈 샴푸]제품선택=리바이탈 샴푸 2개 세트 5%추가할인</t>
        </is>
      </c>
      <c r="H561" s="16" t="n">
        <v>4</v>
      </c>
      <c r="I561" s="19">
        <f>VLOOKUP(G561,매칭테이블!D:E,2,0)</f>
        <v/>
      </c>
      <c r="J561" s="16" t="n">
        <v>201210</v>
      </c>
      <c r="L561" s="19">
        <f>VLOOKUP($P561,매칭테이블!$G:$J,2,0)*H561</f>
        <v/>
      </c>
      <c r="M561" s="19">
        <f>L561-L561*VLOOKUP($P561,매칭테이블!$G:$J,3,0)</f>
        <v/>
      </c>
      <c r="N561" s="19">
        <f>VLOOKUP($P561,매칭테이블!$G:$J,4,0)*H561</f>
        <v/>
      </c>
      <c r="O561" s="37">
        <f>L561/1.1</f>
        <v/>
      </c>
      <c r="P561" s="19">
        <f>F561&amp;E561&amp;G561&amp;J561</f>
        <v/>
      </c>
    </row>
    <row r="562">
      <c r="B562" s="34" t="n">
        <v>44199</v>
      </c>
      <c r="C562" s="19">
        <f>TEXT(B562,"aaa")</f>
        <v/>
      </c>
      <c r="E562" s="19">
        <f>INDEX(매칭테이블!C:C,MATCH(RD!G562,매칭테이블!D:D,0))</f>
        <v/>
      </c>
      <c r="F562" s="16" t="inlineStr">
        <is>
          <t>카페24</t>
        </is>
      </c>
      <c r="G562" s="16" t="inlineStr">
        <is>
          <t>HAIR RÉ:COVERY 15 Revital Shampoo [라베나 리커버리 15 리바이탈 샴푸]제품선택=리바이탈 샴푸 3개 세트 10% 추가할인</t>
        </is>
      </c>
      <c r="H562" s="16" t="n">
        <v>4</v>
      </c>
      <c r="I562" s="19">
        <f>VLOOKUP(G562,매칭테이블!D:E,2,0)</f>
        <v/>
      </c>
      <c r="J562" s="16" t="n">
        <v>201210</v>
      </c>
      <c r="L562" s="19">
        <f>VLOOKUP($P562,매칭테이블!$G:$J,2,0)*H562</f>
        <v/>
      </c>
      <c r="M562" s="19">
        <f>L562-L562*VLOOKUP($P562,매칭테이블!$G:$J,3,0)</f>
        <v/>
      </c>
      <c r="N562" s="19">
        <f>VLOOKUP($P562,매칭테이블!$G:$J,4,0)*H562</f>
        <v/>
      </c>
      <c r="O562" s="37">
        <f>L562/1.1</f>
        <v/>
      </c>
      <c r="P562" s="19">
        <f>F562&amp;E562&amp;G562&amp;J562</f>
        <v/>
      </c>
    </row>
    <row r="563">
      <c r="B563" s="34" t="n">
        <v>44200</v>
      </c>
      <c r="C563" s="19">
        <f>TEXT(B563,"aaa")</f>
        <v/>
      </c>
      <c r="E563" s="19">
        <f>INDEX(매칭테이블!C:C,MATCH(RD!G563,매칭테이블!D:D,0))</f>
        <v/>
      </c>
      <c r="F563" s="16" t="inlineStr">
        <is>
          <t>카페24</t>
        </is>
      </c>
      <c r="G563" s="16" t="inlineStr">
        <is>
          <t>HAIR RÉ:COVERY 15 Hairpack Treatment [라베나 리커버리 15 헤어팩 트리트먼트]제품선택=헤어 리커버리 15 헤어팩 트리트먼트</t>
        </is>
      </c>
      <c r="H563" s="16" t="n">
        <v>17</v>
      </c>
      <c r="I563" s="19">
        <f>VLOOKUP(G563,매칭테이블!D:E,2,0)</f>
        <v/>
      </c>
      <c r="J563" s="16" t="n">
        <v>201210</v>
      </c>
      <c r="L563" s="19">
        <f>VLOOKUP($P563,매칭테이블!$G:$J,2,0)*H563</f>
        <v/>
      </c>
      <c r="M563" s="19">
        <f>L563-L563*VLOOKUP($P563,매칭테이블!$G:$J,3,0)</f>
        <v/>
      </c>
      <c r="N563" s="19">
        <f>VLOOKUP($P563,매칭테이블!$G:$J,4,0)*H563</f>
        <v/>
      </c>
      <c r="O563" s="37">
        <f>L563/1.1</f>
        <v/>
      </c>
      <c r="P563" s="19">
        <f>F563&amp;E563&amp;G563&amp;J563</f>
        <v/>
      </c>
    </row>
    <row r="564">
      <c r="B564" s="34" t="n">
        <v>44200</v>
      </c>
      <c r="C564" s="19">
        <f>TEXT(B564,"aaa")</f>
        <v/>
      </c>
      <c r="E564" s="19">
        <f>INDEX(매칭테이블!C:C,MATCH(RD!G564,매칭테이블!D:D,0))</f>
        <v/>
      </c>
      <c r="F564" s="16" t="inlineStr">
        <is>
          <t>카페24</t>
        </is>
      </c>
      <c r="G564" s="16" t="inlineStr">
        <is>
          <t>HAIR RÉ:COVERY 15 Hairpack Treatment [라베나 리커버리 15 헤어팩 트리트먼트]제품선택=헤어팩 트리트먼트 2개 세트 5% 추가할인</t>
        </is>
      </c>
      <c r="H564" s="16" t="n">
        <v>5</v>
      </c>
      <c r="I564" s="19">
        <f>VLOOKUP(G564,매칭테이블!D:E,2,0)</f>
        <v/>
      </c>
      <c r="J564" s="16" t="n">
        <v>201210</v>
      </c>
      <c r="L564" s="19">
        <f>VLOOKUP($P564,매칭테이블!$G:$J,2,0)*H564</f>
        <v/>
      </c>
      <c r="M564" s="19">
        <f>L564-L564*VLOOKUP($P564,매칭테이블!$G:$J,3,0)</f>
        <v/>
      </c>
      <c r="N564" s="19">
        <f>VLOOKUP($P564,매칭테이블!$G:$J,4,0)*H564</f>
        <v/>
      </c>
      <c r="O564" s="37">
        <f>L564/1.1</f>
        <v/>
      </c>
      <c r="P564" s="19">
        <f>F564&amp;E564&amp;G564&amp;J564</f>
        <v/>
      </c>
    </row>
    <row r="565">
      <c r="B565" s="34" t="n">
        <v>44200</v>
      </c>
      <c r="C565" s="19">
        <f>TEXT(B565,"aaa")</f>
        <v/>
      </c>
      <c r="E565" s="19">
        <f>INDEX(매칭테이블!C:C,MATCH(RD!G565,매칭테이블!D:D,0))</f>
        <v/>
      </c>
      <c r="F565" s="16" t="inlineStr">
        <is>
          <t>카페24</t>
        </is>
      </c>
      <c r="G565" s="16" t="inlineStr">
        <is>
          <t>HAIR RÉ:COVERY 15 Hairpack Treatment [라베나 리커버리 15 헤어팩 트리트먼트]제품선택=헤어팩 트리트먼트 3개 세트 10% 추가할인</t>
        </is>
      </c>
      <c r="H565" s="16" t="n">
        <v>1</v>
      </c>
      <c r="I565" s="19">
        <f>VLOOKUP(G565,매칭테이블!D:E,2,0)</f>
        <v/>
      </c>
      <c r="J565" s="16" t="n">
        <v>201210</v>
      </c>
      <c r="L565" s="19">
        <f>VLOOKUP($P565,매칭테이블!$G:$J,2,0)*H565</f>
        <v/>
      </c>
      <c r="M565" s="19">
        <f>L565-L565*VLOOKUP($P565,매칭테이블!$G:$J,3,0)</f>
        <v/>
      </c>
      <c r="N565" s="19">
        <f>VLOOKUP($P565,매칭테이블!$G:$J,4,0)*H565</f>
        <v/>
      </c>
      <c r="O565" s="37">
        <f>L565/1.1</f>
        <v/>
      </c>
      <c r="P565" s="19">
        <f>F565&amp;E565&amp;G565&amp;J565</f>
        <v/>
      </c>
    </row>
    <row r="566">
      <c r="B566" s="34" t="n">
        <v>44200</v>
      </c>
      <c r="C566" s="19">
        <f>TEXT(B566,"aaa")</f>
        <v/>
      </c>
      <c r="E566" s="19">
        <f>INDEX(매칭테이블!C:C,MATCH(RD!G566,매칭테이블!D:D,0))</f>
        <v/>
      </c>
      <c r="F566" s="16" t="inlineStr">
        <is>
          <t>카페24</t>
        </is>
      </c>
      <c r="G566" s="16" t="inlineStr">
        <is>
          <t>HAIR RÉ:COVERY 15 Hairpack Treatment [라베나 리커버리 15 헤어팩 트리트먼트]제품선택=헤어팩 트리트먼트 1개 + 뉴트리셔스밤 1개 세트 5% 추가할인</t>
        </is>
      </c>
      <c r="H566" s="16" t="n">
        <v>2</v>
      </c>
      <c r="I566" s="19">
        <f>VLOOKUP(G566,매칭테이블!D:E,2,0)</f>
        <v/>
      </c>
      <c r="J566" s="16" t="n">
        <v>201210</v>
      </c>
      <c r="L566" s="19">
        <f>VLOOKUP($P566,매칭테이블!$G:$J,2,0)*H566</f>
        <v/>
      </c>
      <c r="M566" s="19">
        <f>L566-L566*VLOOKUP($P566,매칭테이블!$G:$J,3,0)</f>
        <v/>
      </c>
      <c r="N566" s="19">
        <f>VLOOKUP($P566,매칭테이블!$G:$J,4,0)*H566</f>
        <v/>
      </c>
      <c r="O566" s="37">
        <f>L566/1.1</f>
        <v/>
      </c>
      <c r="P566" s="19">
        <f>F566&amp;E566&amp;G566&amp;J566</f>
        <v/>
      </c>
    </row>
    <row r="567">
      <c r="B567" s="34" t="n">
        <v>44200</v>
      </c>
      <c r="C567" s="19">
        <f>TEXT(B567,"aaa")</f>
        <v/>
      </c>
      <c r="E567" s="19">
        <f>INDEX(매칭테이블!C:C,MATCH(RD!G567,매칭테이블!D:D,0))</f>
        <v/>
      </c>
      <c r="F567" s="16" t="inlineStr">
        <is>
          <t>카페24</t>
        </is>
      </c>
      <c r="G567" s="16" t="inlineStr">
        <is>
          <t>HAIR RÉ:COVERY 15 Nutritious Balm [라베나 리커버리 15 뉴트리셔스 밤]제품선택=헤어 리커버리 15 뉴트리셔스 밤</t>
        </is>
      </c>
      <c r="H567" s="16" t="n">
        <v>12</v>
      </c>
      <c r="I567" s="19">
        <f>VLOOKUP(G567,매칭테이블!D:E,2,0)</f>
        <v/>
      </c>
      <c r="J567" s="16" t="n">
        <v>201210</v>
      </c>
      <c r="L567" s="19">
        <f>VLOOKUP($P567,매칭테이블!$G:$J,2,0)*H567</f>
        <v/>
      </c>
      <c r="M567" s="19">
        <f>L567-L567*VLOOKUP($P567,매칭테이블!$G:$J,3,0)</f>
        <v/>
      </c>
      <c r="N567" s="19">
        <f>VLOOKUP($P567,매칭테이블!$G:$J,4,0)*H567</f>
        <v/>
      </c>
      <c r="O567" s="37">
        <f>L567/1.1</f>
        <v/>
      </c>
      <c r="P567" s="19">
        <f>F567&amp;E567&amp;G567&amp;J567</f>
        <v/>
      </c>
    </row>
    <row r="568">
      <c r="B568" s="34" t="n">
        <v>44200</v>
      </c>
      <c r="C568" s="19">
        <f>TEXT(B568,"aaa")</f>
        <v/>
      </c>
      <c r="E568" s="19">
        <f>INDEX(매칭테이블!C:C,MATCH(RD!G568,매칭테이블!D:D,0))</f>
        <v/>
      </c>
      <c r="F568" s="16" t="inlineStr">
        <is>
          <t>카페24</t>
        </is>
      </c>
      <c r="G568" s="16" t="inlineStr">
        <is>
          <t>HAIR RÉ:COVERY 15 Nutritious Balm [라베나 리커버리 15 뉴트리셔스 밤]제품선택=뉴트리셔스 밤 2개 세트 5% 추가할인</t>
        </is>
      </c>
      <c r="H568" s="16" t="n">
        <v>2</v>
      </c>
      <c r="I568" s="19">
        <f>VLOOKUP(G568,매칭테이블!D:E,2,0)</f>
        <v/>
      </c>
      <c r="J568" s="16" t="n">
        <v>201210</v>
      </c>
      <c r="L568" s="19">
        <f>VLOOKUP($P568,매칭테이블!$G:$J,2,0)*H568</f>
        <v/>
      </c>
      <c r="M568" s="19">
        <f>L568-L568*VLOOKUP($P568,매칭테이블!$G:$J,3,0)</f>
        <v/>
      </c>
      <c r="N568" s="19">
        <f>VLOOKUP($P568,매칭테이블!$G:$J,4,0)*H568</f>
        <v/>
      </c>
      <c r="O568" s="37">
        <f>L568/1.1</f>
        <v/>
      </c>
      <c r="P568" s="19">
        <f>F568&amp;E568&amp;G568&amp;J568</f>
        <v/>
      </c>
    </row>
    <row r="569">
      <c r="B569" s="34" t="n">
        <v>44200</v>
      </c>
      <c r="C569" s="19">
        <f>TEXT(B569,"aaa")</f>
        <v/>
      </c>
      <c r="E569" s="19">
        <f>INDEX(매칭테이블!C:C,MATCH(RD!G569,매칭테이블!D:D,0))</f>
        <v/>
      </c>
      <c r="F569" s="16" t="inlineStr">
        <is>
          <t>카페24</t>
        </is>
      </c>
      <c r="G569" s="16" t="inlineStr">
        <is>
          <t>HAIR RÉ:COVERY 15 Nutritious Balm [라베나 리커버리 15 뉴트리셔스 밤]제품선택=뉴트리셔스 밤 3개 세트 10% 추가할인</t>
        </is>
      </c>
      <c r="H569" s="16" t="n">
        <v>1</v>
      </c>
      <c r="I569" s="19">
        <f>VLOOKUP(G569,매칭테이블!D:E,2,0)</f>
        <v/>
      </c>
      <c r="J569" s="16" t="n">
        <v>201210</v>
      </c>
      <c r="L569" s="19">
        <f>VLOOKUP($P569,매칭테이블!$G:$J,2,0)*H569</f>
        <v/>
      </c>
      <c r="M569" s="19">
        <f>L569-L569*VLOOKUP($P569,매칭테이블!$G:$J,3,0)</f>
        <v/>
      </c>
      <c r="N569" s="19">
        <f>VLOOKUP($P569,매칭테이블!$G:$J,4,0)*H569</f>
        <v/>
      </c>
      <c r="O569" s="37">
        <f>L569/1.1</f>
        <v/>
      </c>
      <c r="P569" s="19">
        <f>F569&amp;E569&amp;G569&amp;J569</f>
        <v/>
      </c>
    </row>
    <row r="570">
      <c r="B570" s="34" t="n">
        <v>44200</v>
      </c>
      <c r="C570" s="19">
        <f>TEXT(B570,"aaa")</f>
        <v/>
      </c>
      <c r="E570" s="19">
        <f>INDEX(매칭테이블!C:C,MATCH(RD!G570,매칭테이블!D:D,0))</f>
        <v/>
      </c>
      <c r="F570" s="16" t="inlineStr">
        <is>
          <t>카페24</t>
        </is>
      </c>
      <c r="G570" s="16" t="inlineStr">
        <is>
          <t>HAIR RÉ:COVERY 15 Nutritious Balm [라베나 리커버리 15 뉴트리셔스 밤]제품선택=뉴트리셔스밤 1개 + 헤어팩 트리트먼트 1개 세트 5%추가할인</t>
        </is>
      </c>
      <c r="H570" s="16" t="n">
        <v>2</v>
      </c>
      <c r="I570" s="19">
        <f>VLOOKUP(G570,매칭테이블!D:E,2,0)</f>
        <v/>
      </c>
      <c r="J570" s="16" t="n">
        <v>201210</v>
      </c>
      <c r="L570" s="19">
        <f>VLOOKUP($P570,매칭테이블!$G:$J,2,0)*H570</f>
        <v/>
      </c>
      <c r="M570" s="19">
        <f>L570-L570*VLOOKUP($P570,매칭테이블!$G:$J,3,0)</f>
        <v/>
      </c>
      <c r="N570" s="19">
        <f>VLOOKUP($P570,매칭테이블!$G:$J,4,0)*H570</f>
        <v/>
      </c>
      <c r="O570" s="37">
        <f>L570/1.1</f>
        <v/>
      </c>
      <c r="P570" s="19">
        <f>F570&amp;E570&amp;G570&amp;J570</f>
        <v/>
      </c>
    </row>
    <row r="571">
      <c r="B571" s="34" t="n">
        <v>44200</v>
      </c>
      <c r="C571" s="19">
        <f>TEXT(B571,"aaa")</f>
        <v/>
      </c>
      <c r="E571" s="19">
        <f>INDEX(매칭테이블!C:C,MATCH(RD!G571,매칭테이블!D:D,0))</f>
        <v/>
      </c>
      <c r="F571" s="16" t="inlineStr">
        <is>
          <t>카페24</t>
        </is>
      </c>
      <c r="G571" s="16" t="inlineStr">
        <is>
          <t>HAIR RÉ:COVERY 15 Revital Shampoo [라베나 리커버리 15 리바이탈 샴푸]제품선택=헤어 리커버리 15 리바이탈 샴푸 - 500ml</t>
        </is>
      </c>
      <c r="H571" s="16" t="n">
        <v>12</v>
      </c>
      <c r="I571" s="19">
        <f>VLOOKUP(G571,매칭테이블!D:E,2,0)</f>
        <v/>
      </c>
      <c r="J571" s="16" t="n">
        <v>201210</v>
      </c>
      <c r="L571" s="19">
        <f>VLOOKUP($P571,매칭테이블!$G:$J,2,0)*H571</f>
        <v/>
      </c>
      <c r="M571" s="19">
        <f>L571-L571*VLOOKUP($P571,매칭테이블!$G:$J,3,0)</f>
        <v/>
      </c>
      <c r="N571" s="19">
        <f>VLOOKUP($P571,매칭테이블!$G:$J,4,0)*H571</f>
        <v/>
      </c>
      <c r="O571" s="37">
        <f>L571/1.1</f>
        <v/>
      </c>
      <c r="P571" s="19">
        <f>F571&amp;E571&amp;G571&amp;J571</f>
        <v/>
      </c>
    </row>
    <row r="572">
      <c r="B572" s="34" t="n">
        <v>44200</v>
      </c>
      <c r="C572" s="19">
        <f>TEXT(B572,"aaa")</f>
        <v/>
      </c>
      <c r="E572" s="19">
        <f>INDEX(매칭테이블!C:C,MATCH(RD!G572,매칭테이블!D:D,0))</f>
        <v/>
      </c>
      <c r="F572" s="16" t="inlineStr">
        <is>
          <t>카페24</t>
        </is>
      </c>
      <c r="G572" s="16" t="inlineStr">
        <is>
          <t>HAIR RÉ:COVERY 15 Revital Shampoo [라베나 리커버리 15 리바이탈 샴푸]제품선택=리바이탈 샴푸 2개 세트 5%추가할인</t>
        </is>
      </c>
      <c r="H572" s="16" t="n">
        <v>4</v>
      </c>
      <c r="I572" s="19">
        <f>VLOOKUP(G572,매칭테이블!D:E,2,0)</f>
        <v/>
      </c>
      <c r="J572" s="16" t="n">
        <v>201210</v>
      </c>
      <c r="L572" s="19">
        <f>VLOOKUP($P572,매칭테이블!$G:$J,2,0)*H572</f>
        <v/>
      </c>
      <c r="M572" s="19">
        <f>L572-L572*VLOOKUP($P572,매칭테이블!$G:$J,3,0)</f>
        <v/>
      </c>
      <c r="N572" s="19">
        <f>VLOOKUP($P572,매칭테이블!$G:$J,4,0)*H572</f>
        <v/>
      </c>
      <c r="O572" s="37">
        <f>L572/1.1</f>
        <v/>
      </c>
      <c r="P572" s="19">
        <f>F572&amp;E572&amp;G572&amp;J572</f>
        <v/>
      </c>
    </row>
    <row r="573">
      <c r="B573" s="34" t="n">
        <v>44200</v>
      </c>
      <c r="C573" s="19">
        <f>TEXT(B573,"aaa")</f>
        <v/>
      </c>
      <c r="E573" s="19">
        <f>INDEX(매칭테이블!C:C,MATCH(RD!G573,매칭테이블!D:D,0))</f>
        <v/>
      </c>
      <c r="F573" s="16" t="inlineStr">
        <is>
          <t>카페24</t>
        </is>
      </c>
      <c r="G573" s="16" t="inlineStr">
        <is>
          <t>HAIR RÉ:COVERY 15 Revital Shampoo [라베나 리커버리 15 리바이탈 샴푸]제품선택=리바이탈 샴푸 3개 세트 10% 추가할인</t>
        </is>
      </c>
      <c r="H573" s="16" t="n">
        <v>1</v>
      </c>
      <c r="I573" s="19">
        <f>VLOOKUP(G573,매칭테이블!D:E,2,0)</f>
        <v/>
      </c>
      <c r="J573" s="16" t="n">
        <v>201210</v>
      </c>
      <c r="L573" s="19">
        <f>VLOOKUP($P573,매칭테이블!$G:$J,2,0)*H573</f>
        <v/>
      </c>
      <c r="M573" s="19">
        <f>L573-L573*VLOOKUP($P573,매칭테이블!$G:$J,3,0)</f>
        <v/>
      </c>
      <c r="N573" s="19">
        <f>VLOOKUP($P573,매칭테이블!$G:$J,4,0)*H573</f>
        <v/>
      </c>
      <c r="O573" s="37">
        <f>L573/1.1</f>
        <v/>
      </c>
      <c r="P573" s="19">
        <f>F573&amp;E573&amp;G573&amp;J573</f>
        <v/>
      </c>
    </row>
    <row r="574">
      <c r="B574" s="34" t="n">
        <v>44201</v>
      </c>
      <c r="C574" s="19">
        <f>TEXT(B574,"aaa")</f>
        <v/>
      </c>
      <c r="E574" s="19">
        <f>INDEX(매칭테이블!C:C,MATCH(RD!G574,매칭테이블!D:D,0))</f>
        <v/>
      </c>
      <c r="F574" s="16" t="inlineStr">
        <is>
          <t>카페24</t>
        </is>
      </c>
      <c r="G574" s="16" t="inlineStr">
        <is>
          <t>HAIR RÉ:COVERY 15 Hairpack Treatment [라베나 리커버리 15 헤어팩 트리트먼트]제품선택=헤어 리커버리 15 헤어팩 트리트먼트</t>
        </is>
      </c>
      <c r="H574" s="16" t="n">
        <v>13</v>
      </c>
      <c r="I574" s="19">
        <f>VLOOKUP(G574,매칭테이블!D:E,2,0)</f>
        <v/>
      </c>
      <c r="J574" s="16" t="n">
        <v>201210</v>
      </c>
      <c r="L574" s="19">
        <f>VLOOKUP($P574,매칭테이블!$G:$J,2,0)*H574</f>
        <v/>
      </c>
      <c r="M574" s="19">
        <f>L574-L574*VLOOKUP($P574,매칭테이블!$G:$J,3,0)</f>
        <v/>
      </c>
      <c r="N574" s="19">
        <f>VLOOKUP($P574,매칭테이블!$G:$J,4,0)*H574</f>
        <v/>
      </c>
      <c r="O574" s="37">
        <f>L574/1.1</f>
        <v/>
      </c>
      <c r="P574" s="19">
        <f>F574&amp;E574&amp;G574&amp;J574</f>
        <v/>
      </c>
    </row>
    <row r="575">
      <c r="B575" s="34" t="n">
        <v>44201</v>
      </c>
      <c r="C575" s="19">
        <f>TEXT(B575,"aaa")</f>
        <v/>
      </c>
      <c r="E575" s="19">
        <f>INDEX(매칭테이블!C:C,MATCH(RD!G575,매칭테이블!D:D,0))</f>
        <v/>
      </c>
      <c r="F575" s="16" t="inlineStr">
        <is>
          <t>카페24</t>
        </is>
      </c>
      <c r="G575" s="16" t="inlineStr">
        <is>
          <t>HAIR RÉ:COVERY 15 Hairpack Treatment [라베나 리커버리 15 헤어팩 트리트먼트]제품선택=헤어팩 트리트먼트 2개 세트 5% 추가할인</t>
        </is>
      </c>
      <c r="H575" s="16" t="n">
        <v>4</v>
      </c>
      <c r="I575" s="19">
        <f>VLOOKUP(G575,매칭테이블!D:E,2,0)</f>
        <v/>
      </c>
      <c r="J575" s="16" t="n">
        <v>201210</v>
      </c>
      <c r="L575" s="19">
        <f>VLOOKUP($P575,매칭테이블!$G:$J,2,0)*H575</f>
        <v/>
      </c>
      <c r="M575" s="19">
        <f>L575-L575*VLOOKUP($P575,매칭테이블!$G:$J,3,0)</f>
        <v/>
      </c>
      <c r="N575" s="19">
        <f>VLOOKUP($P575,매칭테이블!$G:$J,4,0)*H575</f>
        <v/>
      </c>
      <c r="O575" s="37">
        <f>L575/1.1</f>
        <v/>
      </c>
      <c r="P575" s="19">
        <f>F575&amp;E575&amp;G575&amp;J575</f>
        <v/>
      </c>
    </row>
    <row r="576">
      <c r="B576" s="34" t="n">
        <v>44201</v>
      </c>
      <c r="C576" s="19">
        <f>TEXT(B576,"aaa")</f>
        <v/>
      </c>
      <c r="E576" s="19">
        <f>INDEX(매칭테이블!C:C,MATCH(RD!G576,매칭테이블!D:D,0))</f>
        <v/>
      </c>
      <c r="F576" s="16" t="inlineStr">
        <is>
          <t>카페24</t>
        </is>
      </c>
      <c r="G576" s="16" t="inlineStr">
        <is>
          <t>HAIR RÉ:COVERY 15 Hairpack Treatment [라베나 리커버리 15 헤어팩 트리트먼트]제품선택=헤어팩 트리트먼트 3개 세트 10% 추가할인</t>
        </is>
      </c>
      <c r="H576" s="16" t="n">
        <v>4</v>
      </c>
      <c r="I576" s="19">
        <f>VLOOKUP(G576,매칭테이블!D:E,2,0)</f>
        <v/>
      </c>
      <c r="J576" s="16" t="n">
        <v>201210</v>
      </c>
      <c r="L576" s="19">
        <f>VLOOKUP($P576,매칭테이블!$G:$J,2,0)*H576</f>
        <v/>
      </c>
      <c r="M576" s="19">
        <f>L576-L576*VLOOKUP($P576,매칭테이블!$G:$J,3,0)</f>
        <v/>
      </c>
      <c r="N576" s="19">
        <f>VLOOKUP($P576,매칭테이블!$G:$J,4,0)*H576</f>
        <v/>
      </c>
      <c r="O576" s="37">
        <f>L576/1.1</f>
        <v/>
      </c>
      <c r="P576" s="19">
        <f>F576&amp;E576&amp;G576&amp;J576</f>
        <v/>
      </c>
    </row>
    <row r="577">
      <c r="B577" s="34" t="n">
        <v>44201</v>
      </c>
      <c r="C577" s="19">
        <f>TEXT(B577,"aaa")</f>
        <v/>
      </c>
      <c r="E577" s="19">
        <f>INDEX(매칭테이블!C:C,MATCH(RD!G577,매칭테이블!D:D,0))</f>
        <v/>
      </c>
      <c r="F577" s="16" t="inlineStr">
        <is>
          <t>카페24</t>
        </is>
      </c>
      <c r="G577" s="16" t="inlineStr">
        <is>
          <t>HAIR RÉ:COVERY 15 Hairpack Treatment [라베나 리커버리 15 헤어팩 트리트먼트]제품선택=헤어팩 트리트먼트 1개 + 뉴트리셔스밤 1개 세트 5% 추가할인</t>
        </is>
      </c>
      <c r="H577" s="16" t="n">
        <v>4</v>
      </c>
      <c r="I577" s="19">
        <f>VLOOKUP(G577,매칭테이블!D:E,2,0)</f>
        <v/>
      </c>
      <c r="J577" s="16" t="n">
        <v>201210</v>
      </c>
      <c r="L577" s="19">
        <f>VLOOKUP($P577,매칭테이블!$G:$J,2,0)*H577</f>
        <v/>
      </c>
      <c r="M577" s="19">
        <f>L577-L577*VLOOKUP($P577,매칭테이블!$G:$J,3,0)</f>
        <v/>
      </c>
      <c r="N577" s="19">
        <f>VLOOKUP($P577,매칭테이블!$G:$J,4,0)*H577</f>
        <v/>
      </c>
      <c r="O577" s="37">
        <f>L577/1.1</f>
        <v/>
      </c>
      <c r="P577" s="19">
        <f>F577&amp;E577&amp;G577&amp;J577</f>
        <v/>
      </c>
    </row>
    <row r="578">
      <c r="B578" s="34" t="n">
        <v>44201</v>
      </c>
      <c r="C578" s="19">
        <f>TEXT(B578,"aaa")</f>
        <v/>
      </c>
      <c r="E578" s="19">
        <f>INDEX(매칭테이블!C:C,MATCH(RD!G578,매칭테이블!D:D,0))</f>
        <v/>
      </c>
      <c r="F578" s="16" t="inlineStr">
        <is>
          <t>카페24</t>
        </is>
      </c>
      <c r="G578" s="16" t="inlineStr">
        <is>
          <t>HAIR RÉ:COVERY 15 Nutritious Balm [라베나 리커버리 15 뉴트리셔스 밤]제품선택=헤어 리커버리 15 뉴트리셔스 밤</t>
        </is>
      </c>
      <c r="H578" s="16" t="n">
        <v>9</v>
      </c>
      <c r="I578" s="19">
        <f>VLOOKUP(G578,매칭테이블!D:E,2,0)</f>
        <v/>
      </c>
      <c r="J578" s="16" t="n">
        <v>201210</v>
      </c>
      <c r="L578" s="19">
        <f>VLOOKUP($P578,매칭테이블!$G:$J,2,0)*H578</f>
        <v/>
      </c>
      <c r="M578" s="19">
        <f>L578-L578*VLOOKUP($P578,매칭테이블!$G:$J,3,0)</f>
        <v/>
      </c>
      <c r="N578" s="19">
        <f>VLOOKUP($P578,매칭테이블!$G:$J,4,0)*H578</f>
        <v/>
      </c>
      <c r="O578" s="37">
        <f>L578/1.1</f>
        <v/>
      </c>
      <c r="P578" s="19">
        <f>F578&amp;E578&amp;G578&amp;J578</f>
        <v/>
      </c>
    </row>
    <row r="579">
      <c r="B579" s="34" t="n">
        <v>44201</v>
      </c>
      <c r="C579" s="19">
        <f>TEXT(B579,"aaa")</f>
        <v/>
      </c>
      <c r="E579" s="19">
        <f>INDEX(매칭테이블!C:C,MATCH(RD!G579,매칭테이블!D:D,0))</f>
        <v/>
      </c>
      <c r="F579" s="16" t="inlineStr">
        <is>
          <t>카페24</t>
        </is>
      </c>
      <c r="G579" s="16" t="inlineStr">
        <is>
          <t>HAIR RÉ:COVERY 15 Nutritious Balm [라베나 리커버리 15 뉴트리셔스 밤]제품선택=뉴트리셔스 밤 2개 세트 5% 추가할인</t>
        </is>
      </c>
      <c r="H579" s="16" t="n">
        <v>2</v>
      </c>
      <c r="I579" s="19">
        <f>VLOOKUP(G579,매칭테이블!D:E,2,0)</f>
        <v/>
      </c>
      <c r="J579" s="16" t="n">
        <v>201210</v>
      </c>
      <c r="L579" s="19">
        <f>VLOOKUP($P579,매칭테이블!$G:$J,2,0)*H579</f>
        <v/>
      </c>
      <c r="M579" s="19">
        <f>L579-L579*VLOOKUP($P579,매칭테이블!$G:$J,3,0)</f>
        <v/>
      </c>
      <c r="N579" s="19">
        <f>VLOOKUP($P579,매칭테이블!$G:$J,4,0)*H579</f>
        <v/>
      </c>
      <c r="O579" s="37">
        <f>L579/1.1</f>
        <v/>
      </c>
      <c r="P579" s="19">
        <f>F579&amp;E579&amp;G579&amp;J579</f>
        <v/>
      </c>
    </row>
    <row r="580">
      <c r="B580" s="34" t="n">
        <v>44201</v>
      </c>
      <c r="C580" s="19">
        <f>TEXT(B580,"aaa")</f>
        <v/>
      </c>
      <c r="E580" s="19">
        <f>INDEX(매칭테이블!C:C,MATCH(RD!G580,매칭테이블!D:D,0))</f>
        <v/>
      </c>
      <c r="F580" s="16" t="inlineStr">
        <is>
          <t>카페24</t>
        </is>
      </c>
      <c r="G580" s="16" t="inlineStr">
        <is>
          <t>HAIR RÉ:COVERY 15 Nutritious Balm [라베나 리커버리 15 뉴트리셔스 밤]제품선택=뉴트리셔스 밤 3개 세트 10% 추가할인</t>
        </is>
      </c>
      <c r="H580" s="16" t="n">
        <v>1</v>
      </c>
      <c r="I580" s="19">
        <f>VLOOKUP(G580,매칭테이블!D:E,2,0)</f>
        <v/>
      </c>
      <c r="J580" s="16" t="n">
        <v>201210</v>
      </c>
      <c r="L580" s="19">
        <f>VLOOKUP($P580,매칭테이블!$G:$J,2,0)*H580</f>
        <v/>
      </c>
      <c r="M580" s="19">
        <f>L580-L580*VLOOKUP($P580,매칭테이블!$G:$J,3,0)</f>
        <v/>
      </c>
      <c r="N580" s="19">
        <f>VLOOKUP($P580,매칭테이블!$G:$J,4,0)*H580</f>
        <v/>
      </c>
      <c r="O580" s="37">
        <f>L580/1.1</f>
        <v/>
      </c>
      <c r="P580" s="19">
        <f>F580&amp;E580&amp;G580&amp;J580</f>
        <v/>
      </c>
    </row>
    <row r="581">
      <c r="B581" s="34" t="n">
        <v>44201</v>
      </c>
      <c r="C581" s="19">
        <f>TEXT(B581,"aaa")</f>
        <v/>
      </c>
      <c r="E581" s="19">
        <f>INDEX(매칭테이블!C:C,MATCH(RD!G581,매칭테이블!D:D,0))</f>
        <v/>
      </c>
      <c r="F581" s="16" t="inlineStr">
        <is>
          <t>카페24</t>
        </is>
      </c>
      <c r="G581" s="16" t="inlineStr">
        <is>
          <t>HAIR RÉ:COVERY 15 Revital Shampoo [라베나 리커버리 15 리바이탈 샴푸]제품선택=헤어 리커버리 15 리바이탈 샴푸 - 500ml</t>
        </is>
      </c>
      <c r="H581" s="16" t="n">
        <v>9</v>
      </c>
      <c r="I581" s="19">
        <f>VLOOKUP(G581,매칭테이블!D:E,2,0)</f>
        <v/>
      </c>
      <c r="J581" s="16" t="n">
        <v>201210</v>
      </c>
      <c r="L581" s="19">
        <f>VLOOKUP($P581,매칭테이블!$G:$J,2,0)*H581</f>
        <v/>
      </c>
      <c r="M581" s="19">
        <f>L581-L581*VLOOKUP($P581,매칭테이블!$G:$J,3,0)</f>
        <v/>
      </c>
      <c r="N581" s="19">
        <f>VLOOKUP($P581,매칭테이블!$G:$J,4,0)*H581</f>
        <v/>
      </c>
      <c r="O581" s="37">
        <f>L581/1.1</f>
        <v/>
      </c>
      <c r="P581" s="19">
        <f>F581&amp;E581&amp;G581&amp;J581</f>
        <v/>
      </c>
    </row>
    <row r="582">
      <c r="B582" s="34" t="n">
        <v>44201</v>
      </c>
      <c r="C582" s="19">
        <f>TEXT(B582,"aaa")</f>
        <v/>
      </c>
      <c r="E582" s="19">
        <f>INDEX(매칭테이블!C:C,MATCH(RD!G582,매칭테이블!D:D,0))</f>
        <v/>
      </c>
      <c r="F582" s="16" t="inlineStr">
        <is>
          <t>카페24</t>
        </is>
      </c>
      <c r="G582" s="16" t="inlineStr">
        <is>
          <t>HAIR RÉ:COVERY 15 Revital Shampoo [라베나 리커버리 15 리바이탈 샴푸]제품선택=리바이탈 샴푸 3개 세트 10% 추가할인</t>
        </is>
      </c>
      <c r="H582" s="16" t="n">
        <v>1</v>
      </c>
      <c r="I582" s="19">
        <f>VLOOKUP(G582,매칭테이블!D:E,2,0)</f>
        <v/>
      </c>
      <c r="J582" s="16" t="n">
        <v>201210</v>
      </c>
      <c r="L582" s="19">
        <f>VLOOKUP($P582,매칭테이블!$G:$J,2,0)*H582</f>
        <v/>
      </c>
      <c r="M582" s="19">
        <f>L582-L582*VLOOKUP($P582,매칭테이블!$G:$J,3,0)</f>
        <v/>
      </c>
      <c r="N582" s="19">
        <f>VLOOKUP($P582,매칭테이블!$G:$J,4,0)*H582</f>
        <v/>
      </c>
      <c r="O582" s="37">
        <f>L582/1.1</f>
        <v/>
      </c>
      <c r="P582" s="19">
        <f>F582&amp;E582&amp;G582&amp;J582</f>
        <v/>
      </c>
    </row>
    <row r="583">
      <c r="B583" s="34" t="n">
        <v>44202</v>
      </c>
      <c r="C583" s="19">
        <f>TEXT(B583,"aaa")</f>
        <v/>
      </c>
      <c r="E583" s="19">
        <f>INDEX(매칭테이블!C:C,MATCH(RD!G583,매칭테이블!D:D,0))</f>
        <v/>
      </c>
      <c r="F583" s="16" t="inlineStr">
        <is>
          <t>카페24</t>
        </is>
      </c>
      <c r="G583" s="16" t="inlineStr">
        <is>
          <t>HAIR RÉ:COVERY 15 Hairpack Treatment [라베나 리커버리 15 헤어팩 트리트먼트]제품선택=헤어 리커버리 15 헤어팩 트리트먼트</t>
        </is>
      </c>
      <c r="H583" s="16" t="n">
        <v>12</v>
      </c>
      <c r="I583" s="19">
        <f>VLOOKUP(G583,매칭테이블!D:E,2,0)</f>
        <v/>
      </c>
      <c r="J583" s="16" t="n">
        <v>201210</v>
      </c>
      <c r="L583" s="19">
        <f>VLOOKUP($P583,매칭테이블!$G:$J,2,0)*H583</f>
        <v/>
      </c>
      <c r="M583" s="19">
        <f>L583-L583*VLOOKUP($P583,매칭테이블!$G:$J,3,0)</f>
        <v/>
      </c>
      <c r="N583" s="19">
        <f>VLOOKUP($P583,매칭테이블!$G:$J,4,0)*H583</f>
        <v/>
      </c>
      <c r="O583" s="37">
        <f>L583/1.1</f>
        <v/>
      </c>
      <c r="P583" s="19">
        <f>F583&amp;E583&amp;G583&amp;J583</f>
        <v/>
      </c>
    </row>
    <row r="584">
      <c r="B584" s="34" t="n">
        <v>44202</v>
      </c>
      <c r="C584" s="19">
        <f>TEXT(B584,"aaa")</f>
        <v/>
      </c>
      <c r="E584" s="19">
        <f>INDEX(매칭테이블!C:C,MATCH(RD!G584,매칭테이블!D:D,0))</f>
        <v/>
      </c>
      <c r="F584" s="16" t="inlineStr">
        <is>
          <t>카페24</t>
        </is>
      </c>
      <c r="G584" s="16" t="inlineStr">
        <is>
          <t>HAIR RÉ:COVERY 15 Hairpack Treatment [라베나 리커버리 15 헤어팩 트리트먼트]제품선택=헤어팩 트리트먼트 2개 세트 5% 추가할인</t>
        </is>
      </c>
      <c r="H584" s="16" t="n">
        <v>4</v>
      </c>
      <c r="I584" s="19">
        <f>VLOOKUP(G584,매칭테이블!D:E,2,0)</f>
        <v/>
      </c>
      <c r="J584" s="16" t="n">
        <v>201210</v>
      </c>
      <c r="L584" s="19">
        <f>VLOOKUP($P584,매칭테이블!$G:$J,2,0)*H584</f>
        <v/>
      </c>
      <c r="M584" s="19">
        <f>L584-L584*VLOOKUP($P584,매칭테이블!$G:$J,3,0)</f>
        <v/>
      </c>
      <c r="N584" s="19">
        <f>VLOOKUP($P584,매칭테이블!$G:$J,4,0)*H584</f>
        <v/>
      </c>
      <c r="O584" s="37">
        <f>L584/1.1</f>
        <v/>
      </c>
      <c r="P584" s="19">
        <f>F584&amp;E584&amp;G584&amp;J584</f>
        <v/>
      </c>
    </row>
    <row r="585">
      <c r="B585" s="34" t="n">
        <v>44202</v>
      </c>
      <c r="C585" s="19">
        <f>TEXT(B585,"aaa")</f>
        <v/>
      </c>
      <c r="E585" s="19">
        <f>INDEX(매칭테이블!C:C,MATCH(RD!G585,매칭테이블!D:D,0))</f>
        <v/>
      </c>
      <c r="F585" s="16" t="inlineStr">
        <is>
          <t>카페24</t>
        </is>
      </c>
      <c r="G585" s="16" t="inlineStr">
        <is>
          <t>HAIR RÉ:COVERY 15 Nutritious Balm [라베나 리커버리 15 뉴트리셔스 밤]제품선택=헤어 리커버리 15 뉴트리셔스 밤</t>
        </is>
      </c>
      <c r="H585" s="16" t="n">
        <v>15</v>
      </c>
      <c r="I585" s="19">
        <f>VLOOKUP(G585,매칭테이블!D:E,2,0)</f>
        <v/>
      </c>
      <c r="J585" s="16" t="n">
        <v>201210</v>
      </c>
      <c r="L585" s="19">
        <f>VLOOKUP($P585,매칭테이블!$G:$J,2,0)*H585</f>
        <v/>
      </c>
      <c r="M585" s="19">
        <f>L585-L585*VLOOKUP($P585,매칭테이블!$G:$J,3,0)</f>
        <v/>
      </c>
      <c r="N585" s="19">
        <f>VLOOKUP($P585,매칭테이블!$G:$J,4,0)*H585</f>
        <v/>
      </c>
      <c r="O585" s="37">
        <f>L585/1.1</f>
        <v/>
      </c>
      <c r="P585" s="19">
        <f>F585&amp;E585&amp;G585&amp;J585</f>
        <v/>
      </c>
    </row>
    <row r="586">
      <c r="B586" s="34" t="n">
        <v>44202</v>
      </c>
      <c r="C586" s="19">
        <f>TEXT(B586,"aaa")</f>
        <v/>
      </c>
      <c r="E586" s="19">
        <f>INDEX(매칭테이블!C:C,MATCH(RD!G586,매칭테이블!D:D,0))</f>
        <v/>
      </c>
      <c r="F586" s="16" t="inlineStr">
        <is>
          <t>카페24</t>
        </is>
      </c>
      <c r="G586" s="16" t="inlineStr">
        <is>
          <t>HAIR RÉ:COVERY 15 Nutritious Balm [라베나 리커버리 15 뉴트리셔스 밤]제품선택=뉴트리셔스 밤 2개 세트 5% 추가할인</t>
        </is>
      </c>
      <c r="H586" s="16" t="n">
        <v>1</v>
      </c>
      <c r="I586" s="19">
        <f>VLOOKUP(G586,매칭테이블!D:E,2,0)</f>
        <v/>
      </c>
      <c r="J586" s="16" t="n">
        <v>201210</v>
      </c>
      <c r="L586" s="19">
        <f>VLOOKUP($P586,매칭테이블!$G:$J,2,0)*H586</f>
        <v/>
      </c>
      <c r="M586" s="19">
        <f>L586-L586*VLOOKUP($P586,매칭테이블!$G:$J,3,0)</f>
        <v/>
      </c>
      <c r="N586" s="19">
        <f>VLOOKUP($P586,매칭테이블!$G:$J,4,0)*H586</f>
        <v/>
      </c>
      <c r="O586" s="37">
        <f>L586/1.1</f>
        <v/>
      </c>
      <c r="P586" s="19">
        <f>F586&amp;E586&amp;G586&amp;J586</f>
        <v/>
      </c>
    </row>
    <row r="587">
      <c r="B587" s="34" t="n">
        <v>44202</v>
      </c>
      <c r="C587" s="19">
        <f>TEXT(B587,"aaa")</f>
        <v/>
      </c>
      <c r="E587" s="19">
        <f>INDEX(매칭테이블!C:C,MATCH(RD!G587,매칭테이블!D:D,0))</f>
        <v/>
      </c>
      <c r="F587" s="16" t="inlineStr">
        <is>
          <t>카페24</t>
        </is>
      </c>
      <c r="G587" s="16" t="inlineStr">
        <is>
          <t>HAIR RÉ:COVERY 15 Nutritious Balm [라베나 리커버리 15 뉴트리셔스 밤]제품선택=뉴트리셔스밤 1개 + 헤어팩 트리트먼트 1개 세트 5%추가할인</t>
        </is>
      </c>
      <c r="H587" s="16" t="n">
        <v>1</v>
      </c>
      <c r="I587" s="19">
        <f>VLOOKUP(G587,매칭테이블!D:E,2,0)</f>
        <v/>
      </c>
      <c r="J587" s="16" t="n">
        <v>201210</v>
      </c>
      <c r="L587" s="19">
        <f>VLOOKUP($P587,매칭테이블!$G:$J,2,0)*H587</f>
        <v/>
      </c>
      <c r="M587" s="19">
        <f>L587-L587*VLOOKUP($P587,매칭테이블!$G:$J,3,0)</f>
        <v/>
      </c>
      <c r="N587" s="19">
        <f>VLOOKUP($P587,매칭테이블!$G:$J,4,0)*H587</f>
        <v/>
      </c>
      <c r="O587" s="37">
        <f>L587/1.1</f>
        <v/>
      </c>
      <c r="P587" s="19">
        <f>F587&amp;E587&amp;G587&amp;J587</f>
        <v/>
      </c>
    </row>
    <row r="588">
      <c r="B588" s="34" t="n">
        <v>44202</v>
      </c>
      <c r="C588" s="19">
        <f>TEXT(B588,"aaa")</f>
        <v/>
      </c>
      <c r="E588" s="19">
        <f>INDEX(매칭테이블!C:C,MATCH(RD!G588,매칭테이블!D:D,0))</f>
        <v/>
      </c>
      <c r="F588" s="16" t="inlineStr">
        <is>
          <t>카페24</t>
        </is>
      </c>
      <c r="G588" s="16" t="inlineStr">
        <is>
          <t>HAIR RÉ:COVERY 15 Revital Shampoo [라베나 리커버리 15 리바이탈 샴푸]제품선택=헤어 리커버리 15 리바이탈 샴푸 - 500ml</t>
        </is>
      </c>
      <c r="H588" s="16" t="n">
        <v>15</v>
      </c>
      <c r="I588" s="19">
        <f>VLOOKUP(G588,매칭테이블!D:E,2,0)</f>
        <v/>
      </c>
      <c r="J588" s="16" t="n">
        <v>201210</v>
      </c>
      <c r="L588" s="19">
        <f>VLOOKUP($P588,매칭테이블!$G:$J,2,0)*H588</f>
        <v/>
      </c>
      <c r="M588" s="19">
        <f>L588-L588*VLOOKUP($P588,매칭테이블!$G:$J,3,0)</f>
        <v/>
      </c>
      <c r="N588" s="19">
        <f>VLOOKUP($P588,매칭테이블!$G:$J,4,0)*H588</f>
        <v/>
      </c>
      <c r="O588" s="37">
        <f>L588/1.1</f>
        <v/>
      </c>
      <c r="P588" s="19">
        <f>F588&amp;E588&amp;G588&amp;J588</f>
        <v/>
      </c>
    </row>
    <row r="589">
      <c r="B589" s="34" t="n">
        <v>44202</v>
      </c>
      <c r="C589" s="19">
        <f>TEXT(B589,"aaa")</f>
        <v/>
      </c>
      <c r="E589" s="19">
        <f>INDEX(매칭테이블!C:C,MATCH(RD!G589,매칭테이블!D:D,0))</f>
        <v/>
      </c>
      <c r="F589" s="16" t="inlineStr">
        <is>
          <t>카페24</t>
        </is>
      </c>
      <c r="G589" s="16" t="inlineStr">
        <is>
          <t>HAIR RÉ:COVERY 15 Revital Shampoo [라베나 리커버리 15 리바이탈 샴푸]제품선택=리바이탈 샴푸 2개 세트 5%추가할인</t>
        </is>
      </c>
      <c r="H589" s="16" t="n">
        <v>4</v>
      </c>
      <c r="I589" s="19">
        <f>VLOOKUP(G589,매칭테이블!D:E,2,0)</f>
        <v/>
      </c>
      <c r="J589" s="16" t="n">
        <v>201210</v>
      </c>
      <c r="L589" s="19">
        <f>VLOOKUP($P589,매칭테이블!$G:$J,2,0)*H589</f>
        <v/>
      </c>
      <c r="M589" s="19">
        <f>L589-L589*VLOOKUP($P589,매칭테이블!$G:$J,3,0)</f>
        <v/>
      </c>
      <c r="N589" s="19">
        <f>VLOOKUP($P589,매칭테이블!$G:$J,4,0)*H589</f>
        <v/>
      </c>
      <c r="O589" s="37">
        <f>L589/1.1</f>
        <v/>
      </c>
      <c r="P589" s="19">
        <f>F589&amp;E589&amp;G589&amp;J589</f>
        <v/>
      </c>
    </row>
    <row r="590">
      <c r="B590" s="34" t="n">
        <v>44202</v>
      </c>
      <c r="C590" s="19">
        <f>TEXT(B590,"aaa")</f>
        <v/>
      </c>
      <c r="E590" s="19">
        <f>INDEX(매칭테이블!C:C,MATCH(RD!G590,매칭테이블!D:D,0))</f>
        <v/>
      </c>
      <c r="F590" s="16" t="inlineStr">
        <is>
          <t>카페24</t>
        </is>
      </c>
      <c r="G590" s="16" t="inlineStr">
        <is>
          <t>HAIR RÉ:COVERY 15 Revital Shampoo [라베나 리커버리 15 리바이탈 샴푸]제품선택=리바이탈 샴푸 3개 세트 10% 추가할인</t>
        </is>
      </c>
      <c r="H590" s="16" t="n">
        <v>1</v>
      </c>
      <c r="I590" s="19">
        <f>VLOOKUP(G590,매칭테이블!D:E,2,0)</f>
        <v/>
      </c>
      <c r="J590" s="16" t="n">
        <v>201210</v>
      </c>
      <c r="L590" s="19">
        <f>VLOOKUP($P590,매칭테이블!$G:$J,2,0)*H590</f>
        <v/>
      </c>
      <c r="M590" s="19">
        <f>L590-L590*VLOOKUP($P590,매칭테이블!$G:$J,3,0)</f>
        <v/>
      </c>
      <c r="N590" s="19">
        <f>VLOOKUP($P590,매칭테이블!$G:$J,4,0)*H590</f>
        <v/>
      </c>
      <c r="O590" s="37">
        <f>L590/1.1</f>
        <v/>
      </c>
      <c r="P590" s="19">
        <f>F590&amp;E590&amp;G590&amp;J590</f>
        <v/>
      </c>
    </row>
    <row r="591">
      <c r="B591" s="34" t="n">
        <v>44203</v>
      </c>
      <c r="C591" s="19">
        <f>TEXT(B591,"aaa")</f>
        <v/>
      </c>
      <c r="E591" s="19">
        <f>INDEX(매칭테이블!C:C,MATCH(RD!G591,매칭테이블!D:D,0))</f>
        <v/>
      </c>
      <c r="F591" s="16" t="inlineStr">
        <is>
          <t>카페24</t>
        </is>
      </c>
      <c r="G591" s="16" t="inlineStr">
        <is>
          <t>HAIR RÉ:COVERY 15 Hairpack Treatment [라베나 리커버리 15 헤어팩 트리트먼트]제품선택=헤어 리커버리 15 헤어팩 트리트먼트</t>
        </is>
      </c>
      <c r="H591" s="16" t="n">
        <v>23</v>
      </c>
      <c r="I591" s="19">
        <f>VLOOKUP(G591,매칭테이블!D:E,2,0)</f>
        <v/>
      </c>
      <c r="J591" s="16" t="n">
        <v>201210</v>
      </c>
      <c r="L591" s="19">
        <f>VLOOKUP($P591,매칭테이블!$G:$J,2,0)*H591</f>
        <v/>
      </c>
      <c r="M591" s="19">
        <f>L591-L591*VLOOKUP($P591,매칭테이블!$G:$J,3,0)</f>
        <v/>
      </c>
      <c r="N591" s="19">
        <f>VLOOKUP($P591,매칭테이블!$G:$J,4,0)*H591</f>
        <v/>
      </c>
      <c r="O591" s="37">
        <f>L591/1.1</f>
        <v/>
      </c>
      <c r="P591" s="19">
        <f>F591&amp;E591&amp;G591&amp;J591</f>
        <v/>
      </c>
    </row>
    <row r="592">
      <c r="B592" s="34" t="n">
        <v>44203</v>
      </c>
      <c r="C592" s="19">
        <f>TEXT(B592,"aaa")</f>
        <v/>
      </c>
      <c r="E592" s="19">
        <f>INDEX(매칭테이블!C:C,MATCH(RD!G592,매칭테이블!D:D,0))</f>
        <v/>
      </c>
      <c r="F592" s="16" t="inlineStr">
        <is>
          <t>카페24</t>
        </is>
      </c>
      <c r="G592" s="16" t="inlineStr">
        <is>
          <t>HAIR RÉ:COVERY 15 Hairpack Treatment [라베나 리커버리 15 헤어팩 트리트먼트]제품선택=헤어팩 트리트먼트 2개 세트 5% 추가할인</t>
        </is>
      </c>
      <c r="H592" s="16" t="n">
        <v>5</v>
      </c>
      <c r="I592" s="19">
        <f>VLOOKUP(G592,매칭테이블!D:E,2,0)</f>
        <v/>
      </c>
      <c r="J592" s="16" t="n">
        <v>201210</v>
      </c>
      <c r="L592" s="19">
        <f>VLOOKUP($P592,매칭테이블!$G:$J,2,0)*H592</f>
        <v/>
      </c>
      <c r="M592" s="19">
        <f>L592-L592*VLOOKUP($P592,매칭테이블!$G:$J,3,0)</f>
        <v/>
      </c>
      <c r="N592" s="19">
        <f>VLOOKUP($P592,매칭테이블!$G:$J,4,0)*H592</f>
        <v/>
      </c>
      <c r="O592" s="37">
        <f>L592/1.1</f>
        <v/>
      </c>
      <c r="P592" s="19">
        <f>F592&amp;E592&amp;G592&amp;J592</f>
        <v/>
      </c>
    </row>
    <row r="593">
      <c r="B593" s="34" t="n">
        <v>44203</v>
      </c>
      <c r="C593" s="19">
        <f>TEXT(B593,"aaa")</f>
        <v/>
      </c>
      <c r="E593" s="19">
        <f>INDEX(매칭테이블!C:C,MATCH(RD!G593,매칭테이블!D:D,0))</f>
        <v/>
      </c>
      <c r="F593" s="16" t="inlineStr">
        <is>
          <t>카페24</t>
        </is>
      </c>
      <c r="G593" s="16" t="inlineStr">
        <is>
          <t>HAIR RÉ:COVERY 15 Hairpack Treatment [라베나 리커버리 15 헤어팩 트리트먼트]제품선택=헤어팩 트리트먼트 3개 세트 10% 추가할인</t>
        </is>
      </c>
      <c r="H593" s="16" t="n">
        <v>2</v>
      </c>
      <c r="I593" s="19">
        <f>VLOOKUP(G593,매칭테이블!D:E,2,0)</f>
        <v/>
      </c>
      <c r="J593" s="16" t="n">
        <v>201210</v>
      </c>
      <c r="L593" s="19">
        <f>VLOOKUP($P593,매칭테이블!$G:$J,2,0)*H593</f>
        <v/>
      </c>
      <c r="M593" s="19">
        <f>L593-L593*VLOOKUP($P593,매칭테이블!$G:$J,3,0)</f>
        <v/>
      </c>
      <c r="N593" s="19">
        <f>VLOOKUP($P593,매칭테이블!$G:$J,4,0)*H593</f>
        <v/>
      </c>
      <c r="O593" s="37">
        <f>L593/1.1</f>
        <v/>
      </c>
      <c r="P593" s="19">
        <f>F593&amp;E593&amp;G593&amp;J593</f>
        <v/>
      </c>
    </row>
    <row r="594">
      <c r="B594" s="34" t="n">
        <v>44203</v>
      </c>
      <c r="C594" s="19">
        <f>TEXT(B594,"aaa")</f>
        <v/>
      </c>
      <c r="E594" s="19">
        <f>INDEX(매칭테이블!C:C,MATCH(RD!G594,매칭테이블!D:D,0))</f>
        <v/>
      </c>
      <c r="F594" s="16" t="inlineStr">
        <is>
          <t>카페24</t>
        </is>
      </c>
      <c r="G594" s="16" t="inlineStr">
        <is>
          <t>HAIR RÉ:COVERY 15 Hairpack Treatment [라베나 리커버리 15 헤어팩 트리트먼트]제품선택=헤어팩 트리트먼트 1개 + 뉴트리셔스밤 1개 세트 5% 추가할인</t>
        </is>
      </c>
      <c r="H594" s="16" t="n">
        <v>3</v>
      </c>
      <c r="I594" s="19">
        <f>VLOOKUP(G594,매칭테이블!D:E,2,0)</f>
        <v/>
      </c>
      <c r="J594" s="16" t="n">
        <v>201210</v>
      </c>
      <c r="L594" s="19">
        <f>VLOOKUP($P594,매칭테이블!$G:$J,2,0)*H594</f>
        <v/>
      </c>
      <c r="M594" s="19">
        <f>L594-L594*VLOOKUP($P594,매칭테이블!$G:$J,3,0)</f>
        <v/>
      </c>
      <c r="N594" s="19">
        <f>VLOOKUP($P594,매칭테이블!$G:$J,4,0)*H594</f>
        <v/>
      </c>
      <c r="O594" s="37">
        <f>L594/1.1</f>
        <v/>
      </c>
      <c r="P594" s="19">
        <f>F594&amp;E594&amp;G594&amp;J594</f>
        <v/>
      </c>
    </row>
    <row r="595">
      <c r="B595" s="34" t="n">
        <v>44203</v>
      </c>
      <c r="C595" s="19">
        <f>TEXT(B595,"aaa")</f>
        <v/>
      </c>
      <c r="E595" s="19">
        <f>INDEX(매칭테이블!C:C,MATCH(RD!G595,매칭테이블!D:D,0))</f>
        <v/>
      </c>
      <c r="F595" s="16" t="inlineStr">
        <is>
          <t>카페24</t>
        </is>
      </c>
      <c r="G595" s="16" t="inlineStr">
        <is>
          <t>HAIR RÉ:COVERY 15 Nutritious Balm [라베나 리커버리 15 뉴트리셔스 밤]제품선택=헤어 리커버리 15 뉴트리셔스 밤</t>
        </is>
      </c>
      <c r="H595" s="16" t="n">
        <v>14</v>
      </c>
      <c r="I595" s="19">
        <f>VLOOKUP(G595,매칭테이블!D:E,2,0)</f>
        <v/>
      </c>
      <c r="J595" s="16" t="n">
        <v>201210</v>
      </c>
      <c r="L595" s="19">
        <f>VLOOKUP($P595,매칭테이블!$G:$J,2,0)*H595</f>
        <v/>
      </c>
      <c r="M595" s="19">
        <f>L595-L595*VLOOKUP($P595,매칭테이블!$G:$J,3,0)</f>
        <v/>
      </c>
      <c r="N595" s="19">
        <f>VLOOKUP($P595,매칭테이블!$G:$J,4,0)*H595</f>
        <v/>
      </c>
      <c r="O595" s="37">
        <f>L595/1.1</f>
        <v/>
      </c>
      <c r="P595" s="19">
        <f>F595&amp;E595&amp;G595&amp;J595</f>
        <v/>
      </c>
    </row>
    <row r="596">
      <c r="B596" s="34" t="n">
        <v>44203</v>
      </c>
      <c r="C596" s="19">
        <f>TEXT(B596,"aaa")</f>
        <v/>
      </c>
      <c r="E596" s="19">
        <f>INDEX(매칭테이블!C:C,MATCH(RD!G596,매칭테이블!D:D,0))</f>
        <v/>
      </c>
      <c r="F596" s="16" t="inlineStr">
        <is>
          <t>카페24</t>
        </is>
      </c>
      <c r="G596" s="16" t="inlineStr">
        <is>
          <t>HAIR RÉ:COVERY 15 Nutritious Balm [라베나 리커버리 15 뉴트리셔스 밤]제품선택=뉴트리셔스 밤 2개 세트 5% 추가할인</t>
        </is>
      </c>
      <c r="H596" s="16" t="n">
        <v>2</v>
      </c>
      <c r="I596" s="19">
        <f>VLOOKUP(G596,매칭테이블!D:E,2,0)</f>
        <v/>
      </c>
      <c r="J596" s="16" t="n">
        <v>201210</v>
      </c>
      <c r="L596" s="19">
        <f>VLOOKUP($P596,매칭테이블!$G:$J,2,0)*H596</f>
        <v/>
      </c>
      <c r="M596" s="19">
        <f>L596-L596*VLOOKUP($P596,매칭테이블!$G:$J,3,0)</f>
        <v/>
      </c>
      <c r="N596" s="19">
        <f>VLOOKUP($P596,매칭테이블!$G:$J,4,0)*H596</f>
        <v/>
      </c>
      <c r="O596" s="37">
        <f>L596/1.1</f>
        <v/>
      </c>
      <c r="P596" s="19">
        <f>F596&amp;E596&amp;G596&amp;J596</f>
        <v/>
      </c>
    </row>
    <row r="597">
      <c r="B597" s="34" t="n">
        <v>44203</v>
      </c>
      <c r="C597" s="19">
        <f>TEXT(B597,"aaa")</f>
        <v/>
      </c>
      <c r="E597" s="19">
        <f>INDEX(매칭테이블!C:C,MATCH(RD!G597,매칭테이블!D:D,0))</f>
        <v/>
      </c>
      <c r="F597" s="16" t="inlineStr">
        <is>
          <t>카페24</t>
        </is>
      </c>
      <c r="G597" s="16" t="inlineStr">
        <is>
          <t>HAIR RÉ:COVERY 15 Nutritious Balm [라베나 리커버리 15 뉴트리셔스 밤]제품선택=뉴트리셔스밤 1개 + 헤어팩 트리트먼트 1개 세트 5%추가할인</t>
        </is>
      </c>
      <c r="H597" s="16" t="n">
        <v>3</v>
      </c>
      <c r="I597" s="19">
        <f>VLOOKUP(G597,매칭테이블!D:E,2,0)</f>
        <v/>
      </c>
      <c r="J597" s="16" t="n">
        <v>201210</v>
      </c>
      <c r="L597" s="19">
        <f>VLOOKUP($P597,매칭테이블!$G:$J,2,0)*H597</f>
        <v/>
      </c>
      <c r="M597" s="19">
        <f>L597-L597*VLOOKUP($P597,매칭테이블!$G:$J,3,0)</f>
        <v/>
      </c>
      <c r="N597" s="19">
        <f>VLOOKUP($P597,매칭테이블!$G:$J,4,0)*H597</f>
        <v/>
      </c>
      <c r="O597" s="37">
        <f>L597/1.1</f>
        <v/>
      </c>
      <c r="P597" s="19">
        <f>F597&amp;E597&amp;G597&amp;J597</f>
        <v/>
      </c>
    </row>
    <row r="598">
      <c r="B598" s="34" t="n">
        <v>44203</v>
      </c>
      <c r="C598" s="19">
        <f>TEXT(B598,"aaa")</f>
        <v/>
      </c>
      <c r="E598" s="19">
        <f>INDEX(매칭테이블!C:C,MATCH(RD!G598,매칭테이블!D:D,0))</f>
        <v/>
      </c>
      <c r="F598" s="16" t="inlineStr">
        <is>
          <t>카페24</t>
        </is>
      </c>
      <c r="G598" s="16" t="inlineStr">
        <is>
          <t>HAIR RÉ:COVERY 15 Revital Shampoo [라베나 리커버리 15 리바이탈 샴푸]제품선택=헤어 리커버리 15 리바이탈 샴푸 - 500ml</t>
        </is>
      </c>
      <c r="H598" s="16" t="n">
        <v>15</v>
      </c>
      <c r="I598" s="19">
        <f>VLOOKUP(G598,매칭테이블!D:E,2,0)</f>
        <v/>
      </c>
      <c r="J598" s="16" t="n">
        <v>201210</v>
      </c>
      <c r="L598" s="19">
        <f>VLOOKUP($P598,매칭테이블!$G:$J,2,0)*H598</f>
        <v/>
      </c>
      <c r="M598" s="19">
        <f>L598-L598*VLOOKUP($P598,매칭테이블!$G:$J,3,0)</f>
        <v/>
      </c>
      <c r="N598" s="19">
        <f>VLOOKUP($P598,매칭테이블!$G:$J,4,0)*H598</f>
        <v/>
      </c>
      <c r="O598" s="37">
        <f>L598/1.1</f>
        <v/>
      </c>
      <c r="P598" s="19">
        <f>F598&amp;E598&amp;G598&amp;J598</f>
        <v/>
      </c>
    </row>
    <row r="599">
      <c r="B599" s="34" t="n">
        <v>44203</v>
      </c>
      <c r="C599" s="19">
        <f>TEXT(B599,"aaa")</f>
        <v/>
      </c>
      <c r="E599" s="19">
        <f>INDEX(매칭테이블!C:C,MATCH(RD!G599,매칭테이블!D:D,0))</f>
        <v/>
      </c>
      <c r="F599" s="16" t="inlineStr">
        <is>
          <t>카페24</t>
        </is>
      </c>
      <c r="G599" s="16" t="inlineStr">
        <is>
          <t>HAIR RÉ:COVERY 15 Revital Shampoo [라베나 리커버리 15 리바이탈 샴푸]제품선택=리바이탈 샴푸 2개 세트 5%추가할인</t>
        </is>
      </c>
      <c r="H599" s="16" t="n">
        <v>3</v>
      </c>
      <c r="I599" s="19">
        <f>VLOOKUP(G599,매칭테이블!D:E,2,0)</f>
        <v/>
      </c>
      <c r="J599" s="16" t="n">
        <v>201210</v>
      </c>
      <c r="L599" s="19">
        <f>VLOOKUP($P599,매칭테이블!$G:$J,2,0)*H599</f>
        <v/>
      </c>
      <c r="M599" s="19">
        <f>L599-L599*VLOOKUP($P599,매칭테이블!$G:$J,3,0)</f>
        <v/>
      </c>
      <c r="N599" s="19">
        <f>VLOOKUP($P599,매칭테이블!$G:$J,4,0)*H599</f>
        <v/>
      </c>
      <c r="O599" s="37">
        <f>L599/1.1</f>
        <v/>
      </c>
      <c r="P599" s="19">
        <f>F599&amp;E599&amp;G599&amp;J599</f>
        <v/>
      </c>
    </row>
    <row r="600">
      <c r="B600" s="34" t="n">
        <v>44203</v>
      </c>
      <c r="C600" s="19">
        <f>TEXT(B600,"aaa")</f>
        <v/>
      </c>
      <c r="E600" s="19">
        <f>INDEX(매칭테이블!C:C,MATCH(RD!G600,매칭테이블!D:D,0))</f>
        <v/>
      </c>
      <c r="F600" s="16" t="inlineStr">
        <is>
          <t>카페24</t>
        </is>
      </c>
      <c r="G600" s="16" t="inlineStr">
        <is>
          <t>HAIR RÉ:COVERY 15 Revital Shampoo [라베나 리커버리 15 리바이탈 샴푸]제품선택=리바이탈 샴푸 3개 세트 10% 추가할인</t>
        </is>
      </c>
      <c r="H600" s="16" t="n">
        <v>3</v>
      </c>
      <c r="I600" s="19">
        <f>VLOOKUP(G600,매칭테이블!D:E,2,0)</f>
        <v/>
      </c>
      <c r="J600" s="16" t="n">
        <v>201210</v>
      </c>
      <c r="L600" s="19">
        <f>VLOOKUP($P600,매칭테이블!$G:$J,2,0)*H600</f>
        <v/>
      </c>
      <c r="M600" s="19">
        <f>L600-L600*VLOOKUP($P600,매칭테이블!$G:$J,3,0)</f>
        <v/>
      </c>
      <c r="N600" s="19">
        <f>VLOOKUP($P600,매칭테이블!$G:$J,4,0)*H600</f>
        <v/>
      </c>
      <c r="O600" s="37">
        <f>L600/1.1</f>
        <v/>
      </c>
      <c r="P600" s="19">
        <f>F600&amp;E600&amp;G600&amp;J600</f>
        <v/>
      </c>
    </row>
    <row r="601">
      <c r="B601" s="34" t="n">
        <v>44204</v>
      </c>
      <c r="C601" s="19">
        <f>TEXT(B601,"aaa")</f>
        <v/>
      </c>
      <c r="E601" s="19">
        <f>INDEX(매칭테이블!C:C,MATCH(RD!G601,매칭테이블!D:D,0))</f>
        <v/>
      </c>
      <c r="F601" s="16" t="inlineStr">
        <is>
          <t>카페24</t>
        </is>
      </c>
      <c r="G601" s="16" t="inlineStr">
        <is>
          <t>HAIR RÉ:COVERY 15 Hairpack Treatment [라베나 리커버리 15 헤어팩 트리트먼트]제품선택=헤어 리커버리 15 헤어팩 트리트먼트</t>
        </is>
      </c>
      <c r="H601" s="16" t="n">
        <v>9</v>
      </c>
      <c r="I601" s="19">
        <f>VLOOKUP(G601,매칭테이블!D:E,2,0)</f>
        <v/>
      </c>
      <c r="J601" s="16" t="n">
        <v>201210</v>
      </c>
      <c r="L601" s="19">
        <f>VLOOKUP($P601,매칭테이블!$G:$J,2,0)*H601</f>
        <v/>
      </c>
      <c r="M601" s="19">
        <f>L601-L601*VLOOKUP($P601,매칭테이블!$G:$J,3,0)</f>
        <v/>
      </c>
      <c r="N601" s="19">
        <f>VLOOKUP($P601,매칭테이블!$G:$J,4,0)*H601</f>
        <v/>
      </c>
      <c r="O601" s="37">
        <f>L601/1.1</f>
        <v/>
      </c>
      <c r="P601" s="19">
        <f>F601&amp;E601&amp;G601&amp;J601</f>
        <v/>
      </c>
    </row>
    <row r="602">
      <c r="B602" s="34" t="n">
        <v>44204</v>
      </c>
      <c r="C602" s="19">
        <f>TEXT(B602,"aaa")</f>
        <v/>
      </c>
      <c r="E602" s="19">
        <f>INDEX(매칭테이블!C:C,MATCH(RD!G602,매칭테이블!D:D,0))</f>
        <v/>
      </c>
      <c r="F602" s="16" t="inlineStr">
        <is>
          <t>카페24</t>
        </is>
      </c>
      <c r="G602" s="16" t="inlineStr">
        <is>
          <t>HAIR RÉ:COVERY 15 Hairpack Treatment [라베나 리커버리 15 헤어팩 트리트먼트]제품선택=헤어팩 트리트먼트 2개 세트 5% 추가할인</t>
        </is>
      </c>
      <c r="H602" s="16" t="n">
        <v>1</v>
      </c>
      <c r="I602" s="19">
        <f>VLOOKUP(G602,매칭테이블!D:E,2,0)</f>
        <v/>
      </c>
      <c r="J602" s="16" t="n">
        <v>201210</v>
      </c>
      <c r="L602" s="19">
        <f>VLOOKUP($P602,매칭테이블!$G:$J,2,0)*H602</f>
        <v/>
      </c>
      <c r="M602" s="19">
        <f>L602-L602*VLOOKUP($P602,매칭테이블!$G:$J,3,0)</f>
        <v/>
      </c>
      <c r="N602" s="19">
        <f>VLOOKUP($P602,매칭테이블!$G:$J,4,0)*H602</f>
        <v/>
      </c>
      <c r="O602" s="37">
        <f>L602/1.1</f>
        <v/>
      </c>
      <c r="P602" s="19">
        <f>F602&amp;E602&amp;G602&amp;J602</f>
        <v/>
      </c>
    </row>
    <row r="603">
      <c r="B603" s="34" t="n">
        <v>44204</v>
      </c>
      <c r="C603" s="19">
        <f>TEXT(B603,"aaa")</f>
        <v/>
      </c>
      <c r="E603" s="19">
        <f>INDEX(매칭테이블!C:C,MATCH(RD!G603,매칭테이블!D:D,0))</f>
        <v/>
      </c>
      <c r="F603" s="16" t="inlineStr">
        <is>
          <t>카페24</t>
        </is>
      </c>
      <c r="G603" s="16" t="inlineStr">
        <is>
          <t>HAIR RÉ:COVERY 15 Hairpack Treatment [라베나 리커버리 15 헤어팩 트리트먼트]제품선택=헤어팩 트리트먼트 3개 세트 10% 추가할인</t>
        </is>
      </c>
      <c r="H603" s="16" t="n">
        <v>2</v>
      </c>
      <c r="I603" s="19">
        <f>VLOOKUP(G603,매칭테이블!D:E,2,0)</f>
        <v/>
      </c>
      <c r="J603" s="16" t="n">
        <v>201210</v>
      </c>
      <c r="L603" s="19">
        <f>VLOOKUP($P603,매칭테이블!$G:$J,2,0)*H603</f>
        <v/>
      </c>
      <c r="M603" s="19">
        <f>L603-L603*VLOOKUP($P603,매칭테이블!$G:$J,3,0)</f>
        <v/>
      </c>
      <c r="N603" s="19">
        <f>VLOOKUP($P603,매칭테이블!$G:$J,4,0)*H603</f>
        <v/>
      </c>
      <c r="O603" s="37">
        <f>L603/1.1</f>
        <v/>
      </c>
      <c r="P603" s="19">
        <f>F603&amp;E603&amp;G603&amp;J603</f>
        <v/>
      </c>
    </row>
    <row r="604">
      <c r="B604" s="34" t="n">
        <v>44204</v>
      </c>
      <c r="C604" s="19">
        <f>TEXT(B604,"aaa")</f>
        <v/>
      </c>
      <c r="E604" s="19">
        <f>INDEX(매칭테이블!C:C,MATCH(RD!G604,매칭테이블!D:D,0))</f>
        <v/>
      </c>
      <c r="F604" s="16" t="inlineStr">
        <is>
          <t>카페24</t>
        </is>
      </c>
      <c r="G604" s="16" t="inlineStr">
        <is>
          <t>HAIR RÉ:COVERY 15 Hairpack Treatment [라베나 리커버리 15 헤어팩 트리트먼트]제품선택=헤어팩 트리트먼트 1개 + 뉴트리셔스밤 1개 세트 5% 추가할인</t>
        </is>
      </c>
      <c r="H604" s="16" t="n">
        <v>1</v>
      </c>
      <c r="I604" s="19">
        <f>VLOOKUP(G604,매칭테이블!D:E,2,0)</f>
        <v/>
      </c>
      <c r="J604" s="16" t="n">
        <v>201210</v>
      </c>
      <c r="L604" s="19">
        <f>VLOOKUP($P604,매칭테이블!$G:$J,2,0)*H604</f>
        <v/>
      </c>
      <c r="M604" s="19">
        <f>L604-L604*VLOOKUP($P604,매칭테이블!$G:$J,3,0)</f>
        <v/>
      </c>
      <c r="N604" s="19">
        <f>VLOOKUP($P604,매칭테이블!$G:$J,4,0)*H604</f>
        <v/>
      </c>
      <c r="O604" s="37">
        <f>L604/1.1</f>
        <v/>
      </c>
      <c r="P604" s="19">
        <f>F604&amp;E604&amp;G604&amp;J604</f>
        <v/>
      </c>
    </row>
    <row r="605">
      <c r="B605" s="34" t="n">
        <v>44204</v>
      </c>
      <c r="C605" s="19">
        <f>TEXT(B605,"aaa")</f>
        <v/>
      </c>
      <c r="E605" s="19">
        <f>INDEX(매칭테이블!C:C,MATCH(RD!G605,매칭테이블!D:D,0))</f>
        <v/>
      </c>
      <c r="F605" s="16" t="inlineStr">
        <is>
          <t>카페24</t>
        </is>
      </c>
      <c r="G605" s="16" t="inlineStr">
        <is>
          <t>HAIR RÉ:COVERY 15 Nutritious Balm [라베나 리커버리 15 뉴트리셔스 밤]제품선택=헤어 리커버리 15 뉴트리셔스 밤</t>
        </is>
      </c>
      <c r="H605" s="16" t="n">
        <v>12</v>
      </c>
      <c r="I605" s="19">
        <f>VLOOKUP(G605,매칭테이블!D:E,2,0)</f>
        <v/>
      </c>
      <c r="J605" s="16" t="n">
        <v>201210</v>
      </c>
      <c r="L605" s="19">
        <f>VLOOKUP($P605,매칭테이블!$G:$J,2,0)*H605</f>
        <v/>
      </c>
      <c r="M605" s="19">
        <f>L605-L605*VLOOKUP($P605,매칭테이블!$G:$J,3,0)</f>
        <v/>
      </c>
      <c r="N605" s="19">
        <f>VLOOKUP($P605,매칭테이블!$G:$J,4,0)*H605</f>
        <v/>
      </c>
      <c r="O605" s="37">
        <f>L605/1.1</f>
        <v/>
      </c>
      <c r="P605" s="19">
        <f>F605&amp;E605&amp;G605&amp;J605</f>
        <v/>
      </c>
    </row>
    <row r="606">
      <c r="B606" s="34" t="n">
        <v>44204</v>
      </c>
      <c r="C606" s="19">
        <f>TEXT(B606,"aaa")</f>
        <v/>
      </c>
      <c r="E606" s="19">
        <f>INDEX(매칭테이블!C:C,MATCH(RD!G606,매칭테이블!D:D,0))</f>
        <v/>
      </c>
      <c r="F606" s="16" t="inlineStr">
        <is>
          <t>카페24</t>
        </is>
      </c>
      <c r="G606" s="16" t="inlineStr">
        <is>
          <t>HAIR RÉ:COVERY 15 Nutritious Balm [라베나 리커버리 15 뉴트리셔스 밤]제품선택=뉴트리셔스 밤 2개 세트 5% 추가할인</t>
        </is>
      </c>
      <c r="H606" s="16" t="n">
        <v>2</v>
      </c>
      <c r="I606" s="19">
        <f>VLOOKUP(G606,매칭테이블!D:E,2,0)</f>
        <v/>
      </c>
      <c r="J606" s="16" t="n">
        <v>201210</v>
      </c>
      <c r="L606" s="19">
        <f>VLOOKUP($P606,매칭테이블!$G:$J,2,0)*H606</f>
        <v/>
      </c>
      <c r="M606" s="19">
        <f>L606-L606*VLOOKUP($P606,매칭테이블!$G:$J,3,0)</f>
        <v/>
      </c>
      <c r="N606" s="19">
        <f>VLOOKUP($P606,매칭테이블!$G:$J,4,0)*H606</f>
        <v/>
      </c>
      <c r="O606" s="37">
        <f>L606/1.1</f>
        <v/>
      </c>
      <c r="P606" s="19">
        <f>F606&amp;E606&amp;G606&amp;J606</f>
        <v/>
      </c>
    </row>
    <row r="607">
      <c r="B607" s="34" t="n">
        <v>44204</v>
      </c>
      <c r="C607" s="19">
        <f>TEXT(B607,"aaa")</f>
        <v/>
      </c>
      <c r="E607" s="19">
        <f>INDEX(매칭테이블!C:C,MATCH(RD!G607,매칭테이블!D:D,0))</f>
        <v/>
      </c>
      <c r="F607" s="16" t="inlineStr">
        <is>
          <t>카페24</t>
        </is>
      </c>
      <c r="G607" s="16" t="inlineStr">
        <is>
          <t>HAIR RÉ:COVERY 15 Nutritious Balm [라베나 리커버리 15 뉴트리셔스 밤]제품선택=뉴트리셔스 밤 3개 세트 10% 추가할인</t>
        </is>
      </c>
      <c r="H607" s="16" t="n">
        <v>1</v>
      </c>
      <c r="I607" s="19">
        <f>VLOOKUP(G607,매칭테이블!D:E,2,0)</f>
        <v/>
      </c>
      <c r="J607" s="16" t="n">
        <v>201210</v>
      </c>
      <c r="L607" s="19">
        <f>VLOOKUP($P607,매칭테이블!$G:$J,2,0)*H607</f>
        <v/>
      </c>
      <c r="M607" s="19">
        <f>L607-L607*VLOOKUP($P607,매칭테이블!$G:$J,3,0)</f>
        <v/>
      </c>
      <c r="N607" s="19">
        <f>VLOOKUP($P607,매칭테이블!$G:$J,4,0)*H607</f>
        <v/>
      </c>
      <c r="O607" s="37">
        <f>L607/1.1</f>
        <v/>
      </c>
      <c r="P607" s="19">
        <f>F607&amp;E607&amp;G607&amp;J607</f>
        <v/>
      </c>
    </row>
    <row r="608">
      <c r="B608" s="34" t="n">
        <v>44204</v>
      </c>
      <c r="C608" s="19">
        <f>TEXT(B608,"aaa")</f>
        <v/>
      </c>
      <c r="E608" s="19">
        <f>INDEX(매칭테이블!C:C,MATCH(RD!G608,매칭테이블!D:D,0))</f>
        <v/>
      </c>
      <c r="F608" s="16" t="inlineStr">
        <is>
          <t>카페24</t>
        </is>
      </c>
      <c r="G608" s="16" t="inlineStr">
        <is>
          <t>HAIR RÉ:COVERY 15 Nutritious Balm [라베나 리커버리 15 뉴트리셔스 밤]제품선택=뉴트리셔스밤 1개 + 헤어팩 트리트먼트 1개 세트 5%추가할인</t>
        </is>
      </c>
      <c r="H608" s="16" t="n">
        <v>2</v>
      </c>
      <c r="I608" s="19">
        <f>VLOOKUP(G608,매칭테이블!D:E,2,0)</f>
        <v/>
      </c>
      <c r="J608" s="16" t="n">
        <v>201210</v>
      </c>
      <c r="L608" s="19">
        <f>VLOOKUP($P608,매칭테이블!$G:$J,2,0)*H608</f>
        <v/>
      </c>
      <c r="M608" s="19">
        <f>L608-L608*VLOOKUP($P608,매칭테이블!$G:$J,3,0)</f>
        <v/>
      </c>
      <c r="N608" s="19">
        <f>VLOOKUP($P608,매칭테이블!$G:$J,4,0)*H608</f>
        <v/>
      </c>
      <c r="O608" s="37">
        <f>L608/1.1</f>
        <v/>
      </c>
      <c r="P608" s="19">
        <f>F608&amp;E608&amp;G608&amp;J608</f>
        <v/>
      </c>
    </row>
    <row r="609">
      <c r="B609" s="34" t="n">
        <v>44204</v>
      </c>
      <c r="C609" s="19">
        <f>TEXT(B609,"aaa")</f>
        <v/>
      </c>
      <c r="E609" s="19">
        <f>INDEX(매칭테이블!C:C,MATCH(RD!G609,매칭테이블!D:D,0))</f>
        <v/>
      </c>
      <c r="F609" s="16" t="inlineStr">
        <is>
          <t>카페24</t>
        </is>
      </c>
      <c r="G609" s="16" t="inlineStr">
        <is>
          <t>HAIR RÉ:COVERY 15 Revital Shampoo [라베나 리커버리 15 리바이탈 샴푸]제품선택=헤어 리커버리 15 리바이탈 샴푸 - 500ml</t>
        </is>
      </c>
      <c r="H609" s="16" t="n">
        <v>6</v>
      </c>
      <c r="I609" s="19">
        <f>VLOOKUP(G609,매칭테이블!D:E,2,0)</f>
        <v/>
      </c>
      <c r="J609" s="16" t="n">
        <v>201210</v>
      </c>
      <c r="L609" s="19">
        <f>VLOOKUP($P609,매칭테이블!$G:$J,2,0)*H609</f>
        <v/>
      </c>
      <c r="M609" s="19">
        <f>L609-L609*VLOOKUP($P609,매칭테이블!$G:$J,3,0)</f>
        <v/>
      </c>
      <c r="N609" s="19">
        <f>VLOOKUP($P609,매칭테이블!$G:$J,4,0)*H609</f>
        <v/>
      </c>
      <c r="O609" s="37">
        <f>L609/1.1</f>
        <v/>
      </c>
      <c r="P609" s="19">
        <f>F609&amp;E609&amp;G609&amp;J609</f>
        <v/>
      </c>
    </row>
    <row r="610">
      <c r="B610" s="34" t="n">
        <v>44204</v>
      </c>
      <c r="C610" s="19">
        <f>TEXT(B610,"aaa")</f>
        <v/>
      </c>
      <c r="E610" s="19">
        <f>INDEX(매칭테이블!C:C,MATCH(RD!G610,매칭테이블!D:D,0))</f>
        <v/>
      </c>
      <c r="F610" s="16" t="inlineStr">
        <is>
          <t>카페24</t>
        </is>
      </c>
      <c r="G610" s="16" t="inlineStr">
        <is>
          <t>HAIR RÉ:COVERY 15 Revital Shampoo [라베나 리커버리 15 리바이탈 샴푸]제품선택=리바이탈 샴푸 2개 세트 5%추가할인</t>
        </is>
      </c>
      <c r="H610" s="16" t="n">
        <v>1</v>
      </c>
      <c r="I610" s="19">
        <f>VLOOKUP(G610,매칭테이블!D:E,2,0)</f>
        <v/>
      </c>
      <c r="J610" s="16" t="n">
        <v>201210</v>
      </c>
      <c r="L610" s="19">
        <f>VLOOKUP($P610,매칭테이블!$G:$J,2,0)*H610</f>
        <v/>
      </c>
      <c r="M610" s="19">
        <f>L610-L610*VLOOKUP($P610,매칭테이블!$G:$J,3,0)</f>
        <v/>
      </c>
      <c r="N610" s="19">
        <f>VLOOKUP($P610,매칭테이블!$G:$J,4,0)*H610</f>
        <v/>
      </c>
      <c r="O610" s="37">
        <f>L610/1.1</f>
        <v/>
      </c>
      <c r="P610" s="19">
        <f>F610&amp;E610&amp;G610&amp;J610</f>
        <v/>
      </c>
    </row>
    <row r="611">
      <c r="B611" s="34" t="n">
        <v>44205</v>
      </c>
      <c r="C611" s="19">
        <f>TEXT(B611,"aaa")</f>
        <v/>
      </c>
      <c r="E611" s="19">
        <f>INDEX(매칭테이블!C:C,MATCH(RD!G611,매칭테이블!D:D,0))</f>
        <v/>
      </c>
      <c r="F611" s="16" t="inlineStr">
        <is>
          <t>카페24</t>
        </is>
      </c>
      <c r="G611" s="16" t="inlineStr">
        <is>
          <t>HAIR RÉ:COVERY 15 Hairpack Treatment [라베나 리커버리 15 헤어팩 트리트먼트]제품선택=헤어 리커버리 15 헤어팩 트리트먼트</t>
        </is>
      </c>
      <c r="H611" s="16" t="n">
        <v>10</v>
      </c>
      <c r="I611" s="19">
        <f>VLOOKUP(G611,매칭테이블!D:E,2,0)</f>
        <v/>
      </c>
      <c r="J611" s="16" t="n">
        <v>201210</v>
      </c>
      <c r="L611" s="19">
        <f>VLOOKUP($P611,매칭테이블!$G:$J,2,0)*H611</f>
        <v/>
      </c>
      <c r="M611" s="19">
        <f>L611-L611*VLOOKUP($P611,매칭테이블!$G:$J,3,0)</f>
        <v/>
      </c>
      <c r="N611" s="19">
        <f>VLOOKUP($P611,매칭테이블!$G:$J,4,0)*H611</f>
        <v/>
      </c>
      <c r="O611" s="37">
        <f>L611/1.1</f>
        <v/>
      </c>
      <c r="P611" s="19">
        <f>F611&amp;E611&amp;G611&amp;J611</f>
        <v/>
      </c>
    </row>
    <row r="612">
      <c r="B612" s="34" t="n">
        <v>44205</v>
      </c>
      <c r="C612" s="19">
        <f>TEXT(B612,"aaa")</f>
        <v/>
      </c>
      <c r="E612" s="19">
        <f>INDEX(매칭테이블!C:C,MATCH(RD!G612,매칭테이블!D:D,0))</f>
        <v/>
      </c>
      <c r="F612" s="16" t="inlineStr">
        <is>
          <t>카페24</t>
        </is>
      </c>
      <c r="G612" s="16" t="inlineStr">
        <is>
          <t>HAIR RÉ:COVERY 15 Hairpack Treatment [라베나 리커버리 15 헤어팩 트리트먼트]제품선택=헤어팩 트리트먼트 2개 세트 5% 추가할인</t>
        </is>
      </c>
      <c r="H612" s="16" t="n">
        <v>2</v>
      </c>
      <c r="I612" s="19">
        <f>VLOOKUP(G612,매칭테이블!D:E,2,0)</f>
        <v/>
      </c>
      <c r="J612" s="16" t="n">
        <v>201210</v>
      </c>
      <c r="L612" s="19">
        <f>VLOOKUP($P612,매칭테이블!$G:$J,2,0)*H612</f>
        <v/>
      </c>
      <c r="M612" s="19">
        <f>L612-L612*VLOOKUP($P612,매칭테이블!$G:$J,3,0)</f>
        <v/>
      </c>
      <c r="N612" s="19">
        <f>VLOOKUP($P612,매칭테이블!$G:$J,4,0)*H612</f>
        <v/>
      </c>
      <c r="O612" s="37">
        <f>L612/1.1</f>
        <v/>
      </c>
      <c r="P612" s="19">
        <f>F612&amp;E612&amp;G612&amp;J612</f>
        <v/>
      </c>
    </row>
    <row r="613">
      <c r="B613" s="34" t="n">
        <v>44205</v>
      </c>
      <c r="C613" s="19">
        <f>TEXT(B613,"aaa")</f>
        <v/>
      </c>
      <c r="E613" s="19">
        <f>INDEX(매칭테이블!C:C,MATCH(RD!G613,매칭테이블!D:D,0))</f>
        <v/>
      </c>
      <c r="F613" s="16" t="inlineStr">
        <is>
          <t>카페24</t>
        </is>
      </c>
      <c r="G613" s="16" t="inlineStr">
        <is>
          <t>HAIR RÉ:COVERY 15 Hairpack Treatment [라베나 리커버리 15 헤어팩 트리트먼트]제품선택=헤어팩 트리트먼트 3개 세트 10% 추가할인</t>
        </is>
      </c>
      <c r="H613" s="16" t="n">
        <v>3</v>
      </c>
      <c r="I613" s="19">
        <f>VLOOKUP(G613,매칭테이블!D:E,2,0)</f>
        <v/>
      </c>
      <c r="J613" s="16" t="n">
        <v>201210</v>
      </c>
      <c r="L613" s="19">
        <f>VLOOKUP($P613,매칭테이블!$G:$J,2,0)*H613</f>
        <v/>
      </c>
      <c r="M613" s="19">
        <f>L613-L613*VLOOKUP($P613,매칭테이블!$G:$J,3,0)</f>
        <v/>
      </c>
      <c r="N613" s="19">
        <f>VLOOKUP($P613,매칭테이블!$G:$J,4,0)*H613</f>
        <v/>
      </c>
      <c r="O613" s="37">
        <f>L613/1.1</f>
        <v/>
      </c>
      <c r="P613" s="19">
        <f>F613&amp;E613&amp;G613&amp;J613</f>
        <v/>
      </c>
    </row>
    <row r="614">
      <c r="B614" s="34" t="n">
        <v>44205</v>
      </c>
      <c r="C614" s="19">
        <f>TEXT(B614,"aaa")</f>
        <v/>
      </c>
      <c r="E614" s="19">
        <f>INDEX(매칭테이블!C:C,MATCH(RD!G614,매칭테이블!D:D,0))</f>
        <v/>
      </c>
      <c r="F614" s="16" t="inlineStr">
        <is>
          <t>카페24</t>
        </is>
      </c>
      <c r="G614" s="16" t="inlineStr">
        <is>
          <t>HAIR RÉ:COVERY 15 Hairpack Treatment [라베나 리커버리 15 헤어팩 트리트먼트]제품선택=헤어팩 트리트먼트 1개 + 뉴트리셔스밤 1개 세트 5% 추가할인</t>
        </is>
      </c>
      <c r="H614" s="16" t="n">
        <v>3</v>
      </c>
      <c r="I614" s="19">
        <f>VLOOKUP(G614,매칭테이블!D:E,2,0)</f>
        <v/>
      </c>
      <c r="J614" s="16" t="n">
        <v>201210</v>
      </c>
      <c r="L614" s="19">
        <f>VLOOKUP($P614,매칭테이블!$G:$J,2,0)*H614</f>
        <v/>
      </c>
      <c r="M614" s="19">
        <f>L614-L614*VLOOKUP($P614,매칭테이블!$G:$J,3,0)</f>
        <v/>
      </c>
      <c r="N614" s="19">
        <f>VLOOKUP($P614,매칭테이블!$G:$J,4,0)*H614</f>
        <v/>
      </c>
      <c r="O614" s="37">
        <f>L614/1.1</f>
        <v/>
      </c>
      <c r="P614" s="19">
        <f>F614&amp;E614&amp;G614&amp;J614</f>
        <v/>
      </c>
    </row>
    <row r="615">
      <c r="B615" s="34" t="n">
        <v>44205</v>
      </c>
      <c r="C615" s="19">
        <f>TEXT(B615,"aaa")</f>
        <v/>
      </c>
      <c r="E615" s="19">
        <f>INDEX(매칭테이블!C:C,MATCH(RD!G615,매칭테이블!D:D,0))</f>
        <v/>
      </c>
      <c r="F615" s="16" t="inlineStr">
        <is>
          <t>카페24</t>
        </is>
      </c>
      <c r="G615" s="16" t="inlineStr">
        <is>
          <t>HAIR RÉ:COVERY 15 Nutritious Balm [라베나 리커버리 15 뉴트리셔스 밤]제품선택=헤어 리커버리 15 뉴트리셔스 밤</t>
        </is>
      </c>
      <c r="H615" s="16" t="n">
        <v>7</v>
      </c>
      <c r="I615" s="19">
        <f>VLOOKUP(G615,매칭테이블!D:E,2,0)</f>
        <v/>
      </c>
      <c r="J615" s="16" t="n">
        <v>201210</v>
      </c>
      <c r="L615" s="19">
        <f>VLOOKUP($P615,매칭테이블!$G:$J,2,0)*H615</f>
        <v/>
      </c>
      <c r="M615" s="19">
        <f>L615-L615*VLOOKUP($P615,매칭테이블!$G:$J,3,0)</f>
        <v/>
      </c>
      <c r="N615" s="19">
        <f>VLOOKUP($P615,매칭테이블!$G:$J,4,0)*H615</f>
        <v/>
      </c>
      <c r="O615" s="37">
        <f>L615/1.1</f>
        <v/>
      </c>
      <c r="P615" s="19">
        <f>F615&amp;E615&amp;G615&amp;J615</f>
        <v/>
      </c>
    </row>
    <row r="616">
      <c r="B616" s="34" t="n">
        <v>44205</v>
      </c>
      <c r="C616" s="19">
        <f>TEXT(B616,"aaa")</f>
        <v/>
      </c>
      <c r="E616" s="19">
        <f>INDEX(매칭테이블!C:C,MATCH(RD!G616,매칭테이블!D:D,0))</f>
        <v/>
      </c>
      <c r="F616" s="16" t="inlineStr">
        <is>
          <t>카페24</t>
        </is>
      </c>
      <c r="G616" s="16" t="inlineStr">
        <is>
          <t>HAIR RÉ:COVERY 15 Nutritious Balm [라베나 리커버리 15 뉴트리셔스 밤]제품선택=뉴트리셔스 밤 3개 세트 10% 추가할인</t>
        </is>
      </c>
      <c r="H616" s="16" t="n">
        <v>2</v>
      </c>
      <c r="I616" s="19">
        <f>VLOOKUP(G616,매칭테이블!D:E,2,0)</f>
        <v/>
      </c>
      <c r="J616" s="16" t="n">
        <v>201210</v>
      </c>
      <c r="L616" s="19">
        <f>VLOOKUP($P616,매칭테이블!$G:$J,2,0)*H616</f>
        <v/>
      </c>
      <c r="M616" s="19">
        <f>L616-L616*VLOOKUP($P616,매칭테이블!$G:$J,3,0)</f>
        <v/>
      </c>
      <c r="N616" s="19">
        <f>VLOOKUP($P616,매칭테이블!$G:$J,4,0)*H616</f>
        <v/>
      </c>
      <c r="O616" s="37">
        <f>L616/1.1</f>
        <v/>
      </c>
      <c r="P616" s="19">
        <f>F616&amp;E616&amp;G616&amp;J616</f>
        <v/>
      </c>
    </row>
    <row r="617">
      <c r="B617" s="34" t="n">
        <v>44205</v>
      </c>
      <c r="C617" s="19">
        <f>TEXT(B617,"aaa")</f>
        <v/>
      </c>
      <c r="E617" s="19">
        <f>INDEX(매칭테이블!C:C,MATCH(RD!G617,매칭테이블!D:D,0))</f>
        <v/>
      </c>
      <c r="F617" s="16" t="inlineStr">
        <is>
          <t>카페24</t>
        </is>
      </c>
      <c r="G617" s="16" t="inlineStr">
        <is>
          <t>HAIR RÉ:COVERY 15 Nutritious Balm [라베나 리커버리 15 뉴트리셔스 밤]제품선택=뉴트리셔스밤 1개 + 헤어팩 트리트먼트 1개 세트 5%추가할인</t>
        </is>
      </c>
      <c r="H617" s="16" t="n">
        <v>2</v>
      </c>
      <c r="I617" s="19">
        <f>VLOOKUP(G617,매칭테이블!D:E,2,0)</f>
        <v/>
      </c>
      <c r="J617" s="16" t="n">
        <v>201210</v>
      </c>
      <c r="L617" s="19">
        <f>VLOOKUP($P617,매칭테이블!$G:$J,2,0)*H617</f>
        <v/>
      </c>
      <c r="M617" s="19">
        <f>L617-L617*VLOOKUP($P617,매칭테이블!$G:$J,3,0)</f>
        <v/>
      </c>
      <c r="N617" s="19">
        <f>VLOOKUP($P617,매칭테이블!$G:$J,4,0)*H617</f>
        <v/>
      </c>
      <c r="O617" s="37">
        <f>L617/1.1</f>
        <v/>
      </c>
      <c r="P617" s="19">
        <f>F617&amp;E617&amp;G617&amp;J617</f>
        <v/>
      </c>
    </row>
    <row r="618">
      <c r="B618" s="34" t="n">
        <v>44205</v>
      </c>
      <c r="C618" s="19">
        <f>TEXT(B618,"aaa")</f>
        <v/>
      </c>
      <c r="E618" s="19">
        <f>INDEX(매칭테이블!C:C,MATCH(RD!G618,매칭테이블!D:D,0))</f>
        <v/>
      </c>
      <c r="F618" s="16" t="inlineStr">
        <is>
          <t>카페24</t>
        </is>
      </c>
      <c r="G618" s="16" t="inlineStr">
        <is>
          <t>HAIR RÉ:COVERY 15 Revital Shampoo [라베나 리커버리 15 리바이탈 샴푸]제품선택=헤어 리커버리 15 리바이탈 샴푸 - 500ml</t>
        </is>
      </c>
      <c r="H618" s="16" t="n">
        <v>9</v>
      </c>
      <c r="I618" s="19">
        <f>VLOOKUP(G618,매칭테이블!D:E,2,0)</f>
        <v/>
      </c>
      <c r="J618" s="16" t="n">
        <v>201210</v>
      </c>
      <c r="L618" s="19">
        <f>VLOOKUP($P618,매칭테이블!$G:$J,2,0)*H618</f>
        <v/>
      </c>
      <c r="M618" s="19">
        <f>L618-L618*VLOOKUP($P618,매칭테이블!$G:$J,3,0)</f>
        <v/>
      </c>
      <c r="N618" s="19">
        <f>VLOOKUP($P618,매칭테이블!$G:$J,4,0)*H618</f>
        <v/>
      </c>
      <c r="O618" s="37">
        <f>L618/1.1</f>
        <v/>
      </c>
      <c r="P618" s="19">
        <f>F618&amp;E618&amp;G618&amp;J618</f>
        <v/>
      </c>
    </row>
    <row r="619">
      <c r="B619" s="34" t="n">
        <v>44205</v>
      </c>
      <c r="C619" s="19">
        <f>TEXT(B619,"aaa")</f>
        <v/>
      </c>
      <c r="E619" s="19">
        <f>INDEX(매칭테이블!C:C,MATCH(RD!G619,매칭테이블!D:D,0))</f>
        <v/>
      </c>
      <c r="F619" s="16" t="inlineStr">
        <is>
          <t>카페24</t>
        </is>
      </c>
      <c r="G619" s="16" t="inlineStr">
        <is>
          <t>HAIR RÉ:COVERY 15 Revital Shampoo [라베나 리커버리 15 리바이탈 샴푸]제품선택=리바이탈 샴푸 2개 세트 5%추가할인</t>
        </is>
      </c>
      <c r="H619" s="16" t="n">
        <v>1</v>
      </c>
      <c r="I619" s="19">
        <f>VLOOKUP(G619,매칭테이블!D:E,2,0)</f>
        <v/>
      </c>
      <c r="J619" s="16" t="n">
        <v>201210</v>
      </c>
      <c r="L619" s="19">
        <f>VLOOKUP($P619,매칭테이블!$G:$J,2,0)*H619</f>
        <v/>
      </c>
      <c r="M619" s="19">
        <f>L619-L619*VLOOKUP($P619,매칭테이블!$G:$J,3,0)</f>
        <v/>
      </c>
      <c r="N619" s="19">
        <f>VLOOKUP($P619,매칭테이블!$G:$J,4,0)*H619</f>
        <v/>
      </c>
      <c r="O619" s="37">
        <f>L619/1.1</f>
        <v/>
      </c>
      <c r="P619" s="19">
        <f>F619&amp;E619&amp;G619&amp;J619</f>
        <v/>
      </c>
    </row>
    <row r="620">
      <c r="B620" s="34" t="n">
        <v>44205</v>
      </c>
      <c r="C620" s="19">
        <f>TEXT(B620,"aaa")</f>
        <v/>
      </c>
      <c r="E620" s="19">
        <f>INDEX(매칭테이블!C:C,MATCH(RD!G620,매칭테이블!D:D,0))</f>
        <v/>
      </c>
      <c r="F620" s="16" t="inlineStr">
        <is>
          <t>카페24</t>
        </is>
      </c>
      <c r="G620" s="16" t="inlineStr">
        <is>
          <t>HAIR RÉ:COVERY 15 Revital Shampoo [라베나 리커버리 15 리바이탈 샴푸]제품선택=리바이탈 샴푸 3개 세트 10% 추가할인</t>
        </is>
      </c>
      <c r="H620" s="16" t="n">
        <v>3</v>
      </c>
      <c r="I620" s="19">
        <f>VLOOKUP(G620,매칭테이블!D:E,2,0)</f>
        <v/>
      </c>
      <c r="J620" s="16" t="n">
        <v>201210</v>
      </c>
      <c r="L620" s="19">
        <f>VLOOKUP($P620,매칭테이블!$G:$J,2,0)*H620</f>
        <v/>
      </c>
      <c r="M620" s="19">
        <f>L620-L620*VLOOKUP($P620,매칭테이블!$G:$J,3,0)</f>
        <v/>
      </c>
      <c r="N620" s="19">
        <f>VLOOKUP($P620,매칭테이블!$G:$J,4,0)*H620</f>
        <v/>
      </c>
      <c r="O620" s="37">
        <f>L620/1.1</f>
        <v/>
      </c>
      <c r="P620" s="19">
        <f>F620&amp;E620&amp;G620&amp;J620</f>
        <v/>
      </c>
    </row>
    <row r="621">
      <c r="B621" s="34" t="n">
        <v>44206</v>
      </c>
      <c r="C621" s="19">
        <f>TEXT(B621,"aaa")</f>
        <v/>
      </c>
      <c r="E621" s="19">
        <f>INDEX(매칭테이블!C:C,MATCH(RD!G621,매칭테이블!D:D,0))</f>
        <v/>
      </c>
      <c r="F621" s="16" t="inlineStr">
        <is>
          <t>카페24</t>
        </is>
      </c>
      <c r="G621" s="16" t="inlineStr">
        <is>
          <t>HAIR RÉ:COVERY 15 Hairpack Treatment [라베나 리커버리 15 헤어팩 트리트먼트]제품선택=헤어 리커버리 15 헤어팩 트리트먼트</t>
        </is>
      </c>
      <c r="H621" s="16" t="n">
        <v>15</v>
      </c>
      <c r="I621" s="19">
        <f>VLOOKUP(G621,매칭테이블!D:E,2,0)</f>
        <v/>
      </c>
      <c r="J621" s="16" t="n">
        <v>201210</v>
      </c>
      <c r="L621" s="19">
        <f>VLOOKUP($P621,매칭테이블!$G:$J,2,0)*H621</f>
        <v/>
      </c>
      <c r="M621" s="19">
        <f>L621-L621*VLOOKUP($P621,매칭테이블!$G:$J,3,0)</f>
        <v/>
      </c>
      <c r="N621" s="19">
        <f>VLOOKUP($P621,매칭테이블!$G:$J,4,0)*H621</f>
        <v/>
      </c>
      <c r="O621" s="37">
        <f>L621/1.1</f>
        <v/>
      </c>
      <c r="P621" s="19">
        <f>F621&amp;E621&amp;G621&amp;J621</f>
        <v/>
      </c>
    </row>
    <row r="622">
      <c r="B622" s="34" t="n">
        <v>44206</v>
      </c>
      <c r="C622" s="19">
        <f>TEXT(B622,"aaa")</f>
        <v/>
      </c>
      <c r="E622" s="19">
        <f>INDEX(매칭테이블!C:C,MATCH(RD!G622,매칭테이블!D:D,0))</f>
        <v/>
      </c>
      <c r="F622" s="16" t="inlineStr">
        <is>
          <t>카페24</t>
        </is>
      </c>
      <c r="G622" s="16" t="inlineStr">
        <is>
          <t>HAIR RÉ:COVERY 15 Hairpack Treatment [라베나 리커버리 15 헤어팩 트리트먼트]제품선택=헤어팩 트리트먼트 2개 세트 5% 추가할인</t>
        </is>
      </c>
      <c r="H622" s="16" t="n">
        <v>5</v>
      </c>
      <c r="I622" s="19">
        <f>VLOOKUP(G622,매칭테이블!D:E,2,0)</f>
        <v/>
      </c>
      <c r="J622" s="16" t="n">
        <v>201210</v>
      </c>
      <c r="L622" s="19">
        <f>VLOOKUP($P622,매칭테이블!$G:$J,2,0)*H622</f>
        <v/>
      </c>
      <c r="M622" s="19">
        <f>L622-L622*VLOOKUP($P622,매칭테이블!$G:$J,3,0)</f>
        <v/>
      </c>
      <c r="N622" s="19">
        <f>VLOOKUP($P622,매칭테이블!$G:$J,4,0)*H622</f>
        <v/>
      </c>
      <c r="O622" s="37">
        <f>L622/1.1</f>
        <v/>
      </c>
      <c r="P622" s="19">
        <f>F622&amp;E622&amp;G622&amp;J622</f>
        <v/>
      </c>
    </row>
    <row r="623">
      <c r="B623" s="34" t="n">
        <v>44206</v>
      </c>
      <c r="C623" s="19">
        <f>TEXT(B623,"aaa")</f>
        <v/>
      </c>
      <c r="E623" s="19">
        <f>INDEX(매칭테이블!C:C,MATCH(RD!G623,매칭테이블!D:D,0))</f>
        <v/>
      </c>
      <c r="F623" s="16" t="inlineStr">
        <is>
          <t>카페24</t>
        </is>
      </c>
      <c r="G623" s="16" t="inlineStr">
        <is>
          <t>HAIR RÉ:COVERY 15 Hairpack Treatment [라베나 리커버리 15 헤어팩 트리트먼트]제품선택=헤어팩 트리트먼트 3개 세트 10% 추가할인</t>
        </is>
      </c>
      <c r="H623" s="16" t="n">
        <v>3</v>
      </c>
      <c r="I623" s="19">
        <f>VLOOKUP(G623,매칭테이블!D:E,2,0)</f>
        <v/>
      </c>
      <c r="J623" s="16" t="n">
        <v>201210</v>
      </c>
      <c r="L623" s="19">
        <f>VLOOKUP($P623,매칭테이블!$G:$J,2,0)*H623</f>
        <v/>
      </c>
      <c r="M623" s="19">
        <f>L623-L623*VLOOKUP($P623,매칭테이블!$G:$J,3,0)</f>
        <v/>
      </c>
      <c r="N623" s="19">
        <f>VLOOKUP($P623,매칭테이블!$G:$J,4,0)*H623</f>
        <v/>
      </c>
      <c r="O623" s="37">
        <f>L623/1.1</f>
        <v/>
      </c>
      <c r="P623" s="19">
        <f>F623&amp;E623&amp;G623&amp;J623</f>
        <v/>
      </c>
    </row>
    <row r="624">
      <c r="B624" s="34" t="n">
        <v>44206</v>
      </c>
      <c r="C624" s="19">
        <f>TEXT(B624,"aaa")</f>
        <v/>
      </c>
      <c r="E624" s="19">
        <f>INDEX(매칭테이블!C:C,MATCH(RD!G624,매칭테이블!D:D,0))</f>
        <v/>
      </c>
      <c r="F624" s="16" t="inlineStr">
        <is>
          <t>카페24</t>
        </is>
      </c>
      <c r="G624" s="16" t="inlineStr">
        <is>
          <t>HAIR RÉ:COVERY 15 Hairpack Treatment [라베나 리커버리 15 헤어팩 트리트먼트]제품선택=헤어팩 트리트먼트 1개 + 뉴트리셔스밤 1개 세트 5% 추가할인</t>
        </is>
      </c>
      <c r="H624" s="16" t="n">
        <v>2</v>
      </c>
      <c r="I624" s="19">
        <f>VLOOKUP(G624,매칭테이블!D:E,2,0)</f>
        <v/>
      </c>
      <c r="J624" s="16" t="n">
        <v>201210</v>
      </c>
      <c r="L624" s="19">
        <f>VLOOKUP($P624,매칭테이블!$G:$J,2,0)*H624</f>
        <v/>
      </c>
      <c r="M624" s="19">
        <f>L624-L624*VLOOKUP($P624,매칭테이블!$G:$J,3,0)</f>
        <v/>
      </c>
      <c r="N624" s="19">
        <f>VLOOKUP($P624,매칭테이블!$G:$J,4,0)*H624</f>
        <v/>
      </c>
      <c r="O624" s="37">
        <f>L624/1.1</f>
        <v/>
      </c>
      <c r="P624" s="19">
        <f>F624&amp;E624&amp;G624&amp;J624</f>
        <v/>
      </c>
    </row>
    <row r="625">
      <c r="B625" s="34" t="n">
        <v>44206</v>
      </c>
      <c r="C625" s="19">
        <f>TEXT(B625,"aaa")</f>
        <v/>
      </c>
      <c r="E625" s="19">
        <f>INDEX(매칭테이블!C:C,MATCH(RD!G625,매칭테이블!D:D,0))</f>
        <v/>
      </c>
      <c r="F625" s="16" t="inlineStr">
        <is>
          <t>카페24</t>
        </is>
      </c>
      <c r="G625" s="16" t="inlineStr">
        <is>
          <t>HAIR RÉ:COVERY 15 Nutritious Balm [라베나 리커버리 15 뉴트리셔스 밤]제품선택=헤어 리커버리 15 뉴트리셔스 밤</t>
        </is>
      </c>
      <c r="H625" s="16" t="n">
        <v>13</v>
      </c>
      <c r="I625" s="19">
        <f>VLOOKUP(G625,매칭테이블!D:E,2,0)</f>
        <v/>
      </c>
      <c r="J625" s="16" t="n">
        <v>201210</v>
      </c>
      <c r="L625" s="19">
        <f>VLOOKUP($P625,매칭테이블!$G:$J,2,0)*H625</f>
        <v/>
      </c>
      <c r="M625" s="19">
        <f>L625-L625*VLOOKUP($P625,매칭테이블!$G:$J,3,0)</f>
        <v/>
      </c>
      <c r="N625" s="19">
        <f>VLOOKUP($P625,매칭테이블!$G:$J,4,0)*H625</f>
        <v/>
      </c>
      <c r="O625" s="37">
        <f>L625/1.1</f>
        <v/>
      </c>
      <c r="P625" s="19">
        <f>F625&amp;E625&amp;G625&amp;J625</f>
        <v/>
      </c>
    </row>
    <row r="626">
      <c r="B626" s="34" t="n">
        <v>44206</v>
      </c>
      <c r="C626" s="19">
        <f>TEXT(B626,"aaa")</f>
        <v/>
      </c>
      <c r="E626" s="19">
        <f>INDEX(매칭테이블!C:C,MATCH(RD!G626,매칭테이블!D:D,0))</f>
        <v/>
      </c>
      <c r="F626" s="16" t="inlineStr">
        <is>
          <t>카페24</t>
        </is>
      </c>
      <c r="G626" s="16" t="inlineStr">
        <is>
          <t>HAIR RÉ:COVERY 15 Nutritious Balm [라베나 리커버리 15 뉴트리셔스 밤]제품선택=뉴트리셔스 밤 2개 세트 5% 추가할인</t>
        </is>
      </c>
      <c r="H626" s="16" t="n">
        <v>3</v>
      </c>
      <c r="I626" s="19">
        <f>VLOOKUP(G626,매칭테이블!D:E,2,0)</f>
        <v/>
      </c>
      <c r="J626" s="16" t="n">
        <v>201210</v>
      </c>
      <c r="L626" s="19">
        <f>VLOOKUP($P626,매칭테이블!$G:$J,2,0)*H626</f>
        <v/>
      </c>
      <c r="M626" s="19">
        <f>L626-L626*VLOOKUP($P626,매칭테이블!$G:$J,3,0)</f>
        <v/>
      </c>
      <c r="N626" s="19">
        <f>VLOOKUP($P626,매칭테이블!$G:$J,4,0)*H626</f>
        <v/>
      </c>
      <c r="O626" s="37">
        <f>L626/1.1</f>
        <v/>
      </c>
      <c r="P626" s="19">
        <f>F626&amp;E626&amp;G626&amp;J626</f>
        <v/>
      </c>
    </row>
    <row r="627">
      <c r="B627" s="34" t="n">
        <v>44206</v>
      </c>
      <c r="C627" s="19">
        <f>TEXT(B627,"aaa")</f>
        <v/>
      </c>
      <c r="E627" s="19">
        <f>INDEX(매칭테이블!C:C,MATCH(RD!G627,매칭테이블!D:D,0))</f>
        <v/>
      </c>
      <c r="F627" s="16" t="inlineStr">
        <is>
          <t>카페24</t>
        </is>
      </c>
      <c r="G627" s="16" t="inlineStr">
        <is>
          <t>HAIR RÉ:COVERY 15 Nutritious Balm [라베나 리커버리 15 뉴트리셔스 밤]제품선택=뉴트리셔스 밤 3개 세트 10% 추가할인</t>
        </is>
      </c>
      <c r="H627" s="16" t="n">
        <v>1</v>
      </c>
      <c r="I627" s="19">
        <f>VLOOKUP(G627,매칭테이블!D:E,2,0)</f>
        <v/>
      </c>
      <c r="J627" s="16" t="n">
        <v>201210</v>
      </c>
      <c r="L627" s="19">
        <f>VLOOKUP($P627,매칭테이블!$G:$J,2,0)*H627</f>
        <v/>
      </c>
      <c r="M627" s="19">
        <f>L627-L627*VLOOKUP($P627,매칭테이블!$G:$J,3,0)</f>
        <v/>
      </c>
      <c r="N627" s="19">
        <f>VLOOKUP($P627,매칭테이블!$G:$J,4,0)*H627</f>
        <v/>
      </c>
      <c r="O627" s="37">
        <f>L627/1.1</f>
        <v/>
      </c>
      <c r="P627" s="19">
        <f>F627&amp;E627&amp;G627&amp;J627</f>
        <v/>
      </c>
    </row>
    <row r="628">
      <c r="B628" s="34" t="n">
        <v>44206</v>
      </c>
      <c r="C628" s="19">
        <f>TEXT(B628,"aaa")</f>
        <v/>
      </c>
      <c r="E628" s="19">
        <f>INDEX(매칭테이블!C:C,MATCH(RD!G628,매칭테이블!D:D,0))</f>
        <v/>
      </c>
      <c r="F628" s="16" t="inlineStr">
        <is>
          <t>카페24</t>
        </is>
      </c>
      <c r="G628" s="16" t="inlineStr">
        <is>
          <t>HAIR RÉ:COVERY 15 Nutritious Balm [라베나 리커버리 15 뉴트리셔스 밤]제품선택=뉴트리셔스밤 1개 + 헤어팩 트리트먼트 1개 세트 5%추가할인</t>
        </is>
      </c>
      <c r="H628" s="16" t="n">
        <v>2</v>
      </c>
      <c r="I628" s="19">
        <f>VLOOKUP(G628,매칭테이블!D:E,2,0)</f>
        <v/>
      </c>
      <c r="J628" s="16" t="n">
        <v>201210</v>
      </c>
      <c r="L628" s="19">
        <f>VLOOKUP($P628,매칭테이블!$G:$J,2,0)*H628</f>
        <v/>
      </c>
      <c r="M628" s="19">
        <f>L628-L628*VLOOKUP($P628,매칭테이블!$G:$J,3,0)</f>
        <v/>
      </c>
      <c r="N628" s="19">
        <f>VLOOKUP($P628,매칭테이블!$G:$J,4,0)*H628</f>
        <v/>
      </c>
      <c r="O628" s="37">
        <f>L628/1.1</f>
        <v/>
      </c>
      <c r="P628" s="19">
        <f>F628&amp;E628&amp;G628&amp;J628</f>
        <v/>
      </c>
    </row>
    <row r="629">
      <c r="B629" s="34" t="n">
        <v>44206</v>
      </c>
      <c r="C629" s="19">
        <f>TEXT(B629,"aaa")</f>
        <v/>
      </c>
      <c r="E629" s="19">
        <f>INDEX(매칭테이블!C:C,MATCH(RD!G629,매칭테이블!D:D,0))</f>
        <v/>
      </c>
      <c r="F629" s="16" t="inlineStr">
        <is>
          <t>카페24</t>
        </is>
      </c>
      <c r="G629" s="16" t="inlineStr">
        <is>
          <t>HAIR RÉ:COVERY 15 Revital Shampoo [라베나 리커버리 15 리바이탈 샴푸]제품선택=헤어 리커버리 15 리바이탈 샴푸 - 500ml</t>
        </is>
      </c>
      <c r="H629" s="16" t="n">
        <v>10</v>
      </c>
      <c r="I629" s="19">
        <f>VLOOKUP(G629,매칭테이블!D:E,2,0)</f>
        <v/>
      </c>
      <c r="J629" s="16" t="n">
        <v>201210</v>
      </c>
      <c r="L629" s="19">
        <f>VLOOKUP($P629,매칭테이블!$G:$J,2,0)*H629</f>
        <v/>
      </c>
      <c r="M629" s="19">
        <f>L629-L629*VLOOKUP($P629,매칭테이블!$G:$J,3,0)</f>
        <v/>
      </c>
      <c r="N629" s="19">
        <f>VLOOKUP($P629,매칭테이블!$G:$J,4,0)*H629</f>
        <v/>
      </c>
      <c r="O629" s="37">
        <f>L629/1.1</f>
        <v/>
      </c>
      <c r="P629" s="19">
        <f>F629&amp;E629&amp;G629&amp;J629</f>
        <v/>
      </c>
    </row>
    <row r="630">
      <c r="B630" s="34" t="n">
        <v>44206</v>
      </c>
      <c r="C630" s="19">
        <f>TEXT(B630,"aaa")</f>
        <v/>
      </c>
      <c r="E630" s="19">
        <f>INDEX(매칭테이블!C:C,MATCH(RD!G630,매칭테이블!D:D,0))</f>
        <v/>
      </c>
      <c r="F630" s="16" t="inlineStr">
        <is>
          <t>카페24</t>
        </is>
      </c>
      <c r="G630" s="16" t="inlineStr">
        <is>
          <t>HAIR RÉ:COVERY 15 Revital Shampoo [라베나 리커버리 15 리바이탈 샴푸]제품선택=리바이탈 샴푸 2개 세트 5%추가할인</t>
        </is>
      </c>
      <c r="H630" s="16" t="n">
        <v>4</v>
      </c>
      <c r="I630" s="19">
        <f>VLOOKUP(G630,매칭테이블!D:E,2,0)</f>
        <v/>
      </c>
      <c r="J630" s="16" t="n">
        <v>201210</v>
      </c>
      <c r="L630" s="19">
        <f>VLOOKUP($P630,매칭테이블!$G:$J,2,0)*H630</f>
        <v/>
      </c>
      <c r="M630" s="19">
        <f>L630-L630*VLOOKUP($P630,매칭테이블!$G:$J,3,0)</f>
        <v/>
      </c>
      <c r="N630" s="19">
        <f>VLOOKUP($P630,매칭테이블!$G:$J,4,0)*H630</f>
        <v/>
      </c>
      <c r="O630" s="37">
        <f>L630/1.1</f>
        <v/>
      </c>
      <c r="P630" s="19">
        <f>F630&amp;E630&amp;G630&amp;J630</f>
        <v/>
      </c>
    </row>
    <row r="631">
      <c r="B631" s="34" t="n">
        <v>44206</v>
      </c>
      <c r="C631" s="19">
        <f>TEXT(B631,"aaa")</f>
        <v/>
      </c>
      <c r="E631" s="19">
        <f>INDEX(매칭테이블!C:C,MATCH(RD!G631,매칭테이블!D:D,0))</f>
        <v/>
      </c>
      <c r="F631" s="16" t="inlineStr">
        <is>
          <t>카페24</t>
        </is>
      </c>
      <c r="G631" s="16" t="inlineStr">
        <is>
          <t>HAIR RÉ:COVERY 15 Revital Shampoo [라베나 리커버리 15 리바이탈 샴푸]제품선택=리바이탈 샴푸 3개 세트 10% 추가할인</t>
        </is>
      </c>
      <c r="H631" s="16" t="n">
        <v>1</v>
      </c>
      <c r="I631" s="19">
        <f>VLOOKUP(G631,매칭테이블!D:E,2,0)</f>
        <v/>
      </c>
      <c r="J631" s="16" t="n">
        <v>201210</v>
      </c>
      <c r="L631" s="19">
        <f>VLOOKUP($P631,매칭테이블!$G:$J,2,0)*H631</f>
        <v/>
      </c>
      <c r="M631" s="19">
        <f>L631-L631*VLOOKUP($P631,매칭테이블!$G:$J,3,0)</f>
        <v/>
      </c>
      <c r="N631" s="19">
        <f>VLOOKUP($P631,매칭테이블!$G:$J,4,0)*H631</f>
        <v/>
      </c>
      <c r="O631" s="37">
        <f>L631/1.1</f>
        <v/>
      </c>
      <c r="P631" s="19">
        <f>F631&amp;E631&amp;G631&amp;J631</f>
        <v/>
      </c>
    </row>
    <row r="632">
      <c r="B632" s="34" t="n">
        <v>44207</v>
      </c>
      <c r="C632" s="19">
        <f>TEXT(B632,"aaa")</f>
        <v/>
      </c>
      <c r="E632" s="19">
        <f>INDEX(매칭테이블!C:C,MATCH(RD!G632,매칭테이블!D:D,0))</f>
        <v/>
      </c>
      <c r="F632" s="16" t="inlineStr">
        <is>
          <t>카페24</t>
        </is>
      </c>
      <c r="G632" s="16" t="inlineStr">
        <is>
          <t>HAIR RÉ:COVERY 15 Hairpack Treatment [라베나 리커버리 15 헤어팩 트리트먼트]제품선택=헤어 리커버리 15 헤어팩 트리트먼트</t>
        </is>
      </c>
      <c r="H632" s="16" t="n">
        <v>12</v>
      </c>
      <c r="I632" s="19">
        <f>VLOOKUP(G632,매칭테이블!D:E,2,0)</f>
        <v/>
      </c>
      <c r="J632" s="16" t="n">
        <v>201210</v>
      </c>
      <c r="L632" s="19">
        <f>VLOOKUP($P632,매칭테이블!$G:$J,2,0)*H632</f>
        <v/>
      </c>
      <c r="M632" s="19">
        <f>L632-L632*VLOOKUP($P632,매칭테이블!$G:$J,3,0)</f>
        <v/>
      </c>
      <c r="N632" s="19">
        <f>VLOOKUP($P632,매칭테이블!$G:$J,4,0)*H632</f>
        <v/>
      </c>
      <c r="O632" s="37">
        <f>L632/1.1</f>
        <v/>
      </c>
      <c r="P632" s="19">
        <f>F632&amp;E632&amp;G632&amp;J632</f>
        <v/>
      </c>
    </row>
    <row r="633">
      <c r="B633" s="34" t="n">
        <v>44207</v>
      </c>
      <c r="C633" s="19">
        <f>TEXT(B633,"aaa")</f>
        <v/>
      </c>
      <c r="E633" s="19">
        <f>INDEX(매칭테이블!C:C,MATCH(RD!G633,매칭테이블!D:D,0))</f>
        <v/>
      </c>
      <c r="F633" s="16" t="inlineStr">
        <is>
          <t>카페24</t>
        </is>
      </c>
      <c r="G633" s="16" t="inlineStr">
        <is>
          <t>HAIR RÉ:COVERY 15 Hairpack Treatment [라베나 리커버리 15 헤어팩 트리트먼트]제품선택=헤어팩 트리트먼트 2개 세트 5% 추가할인</t>
        </is>
      </c>
      <c r="H633" s="16" t="n">
        <v>2</v>
      </c>
      <c r="I633" s="19">
        <f>VLOOKUP(G633,매칭테이블!D:E,2,0)</f>
        <v/>
      </c>
      <c r="J633" s="16" t="n">
        <v>201210</v>
      </c>
      <c r="L633" s="19">
        <f>VLOOKUP($P633,매칭테이블!$G:$J,2,0)*H633</f>
        <v/>
      </c>
      <c r="M633" s="19">
        <f>L633-L633*VLOOKUP($P633,매칭테이블!$G:$J,3,0)</f>
        <v/>
      </c>
      <c r="N633" s="19">
        <f>VLOOKUP($P633,매칭테이블!$G:$J,4,0)*H633</f>
        <v/>
      </c>
      <c r="O633" s="37">
        <f>L633/1.1</f>
        <v/>
      </c>
      <c r="P633" s="19">
        <f>F633&amp;E633&amp;G633&amp;J633</f>
        <v/>
      </c>
    </row>
    <row r="634">
      <c r="B634" s="34" t="n">
        <v>44207</v>
      </c>
      <c r="C634" s="19">
        <f>TEXT(B634,"aaa")</f>
        <v/>
      </c>
      <c r="E634" s="19">
        <f>INDEX(매칭테이블!C:C,MATCH(RD!G634,매칭테이블!D:D,0))</f>
        <v/>
      </c>
      <c r="F634" s="16" t="inlineStr">
        <is>
          <t>카페24</t>
        </is>
      </c>
      <c r="G634" s="16" t="inlineStr">
        <is>
          <t>HAIR RÉ:COVERY 15 Hairpack Treatment [라베나 리커버리 15 헤어팩 트리트먼트]제품선택=헤어팩 트리트먼트 3개 세트 10% 추가할인</t>
        </is>
      </c>
      <c r="H634" s="16" t="n">
        <v>3</v>
      </c>
      <c r="I634" s="19">
        <f>VLOOKUP(G634,매칭테이블!D:E,2,0)</f>
        <v/>
      </c>
      <c r="J634" s="16" t="n">
        <v>201210</v>
      </c>
      <c r="L634" s="19">
        <f>VLOOKUP($P634,매칭테이블!$G:$J,2,0)*H634</f>
        <v/>
      </c>
      <c r="M634" s="19">
        <f>L634-L634*VLOOKUP($P634,매칭테이블!$G:$J,3,0)</f>
        <v/>
      </c>
      <c r="N634" s="19">
        <f>VLOOKUP($P634,매칭테이블!$G:$J,4,0)*H634</f>
        <v/>
      </c>
      <c r="O634" s="37">
        <f>L634/1.1</f>
        <v/>
      </c>
      <c r="P634" s="19">
        <f>F634&amp;E634&amp;G634&amp;J634</f>
        <v/>
      </c>
    </row>
    <row r="635">
      <c r="B635" s="34" t="n">
        <v>44207</v>
      </c>
      <c r="C635" s="19">
        <f>TEXT(B635,"aaa")</f>
        <v/>
      </c>
      <c r="E635" s="19">
        <f>INDEX(매칭테이블!C:C,MATCH(RD!G635,매칭테이블!D:D,0))</f>
        <v/>
      </c>
      <c r="F635" s="16" t="inlineStr">
        <is>
          <t>카페24</t>
        </is>
      </c>
      <c r="G635" s="16" t="inlineStr">
        <is>
          <t>HAIR RÉ:COVERY 15 Hairpack Treatment [라베나 리커버리 15 헤어팩 트리트먼트]제품선택=헤어팩 트리트먼트 1개 + 뉴트리셔스밤 1개 세트 5% 추가할인</t>
        </is>
      </c>
      <c r="H635" s="16" t="n">
        <v>2</v>
      </c>
      <c r="I635" s="19">
        <f>VLOOKUP(G635,매칭테이블!D:E,2,0)</f>
        <v/>
      </c>
      <c r="J635" s="16" t="n">
        <v>201210</v>
      </c>
      <c r="L635" s="19">
        <f>VLOOKUP($P635,매칭테이블!$G:$J,2,0)*H635</f>
        <v/>
      </c>
      <c r="M635" s="19">
        <f>L635-L635*VLOOKUP($P635,매칭테이블!$G:$J,3,0)</f>
        <v/>
      </c>
      <c r="N635" s="19">
        <f>VLOOKUP($P635,매칭테이블!$G:$J,4,0)*H635</f>
        <v/>
      </c>
      <c r="O635" s="37">
        <f>L635/1.1</f>
        <v/>
      </c>
      <c r="P635" s="19">
        <f>F635&amp;E635&amp;G635&amp;J635</f>
        <v/>
      </c>
    </row>
    <row r="636">
      <c r="B636" s="34" t="n">
        <v>44207</v>
      </c>
      <c r="C636" s="19">
        <f>TEXT(B636,"aaa")</f>
        <v/>
      </c>
      <c r="E636" s="19">
        <f>INDEX(매칭테이블!C:C,MATCH(RD!G636,매칭테이블!D:D,0))</f>
        <v/>
      </c>
      <c r="F636" s="16" t="inlineStr">
        <is>
          <t>카페24</t>
        </is>
      </c>
      <c r="G636" s="16" t="inlineStr">
        <is>
          <t>HAIR RÉ:COVERY 15 Nutritious Balm [라베나 리커버리 15 뉴트리셔스 밤]제품선택=헤어 리커버리 15 뉴트리셔스 밤</t>
        </is>
      </c>
      <c r="H636" s="16" t="n">
        <v>7</v>
      </c>
      <c r="I636" s="19">
        <f>VLOOKUP(G636,매칭테이블!D:E,2,0)</f>
        <v/>
      </c>
      <c r="J636" s="16" t="n">
        <v>201210</v>
      </c>
      <c r="L636" s="19">
        <f>VLOOKUP($P636,매칭테이블!$G:$J,2,0)*H636</f>
        <v/>
      </c>
      <c r="M636" s="19">
        <f>L636-L636*VLOOKUP($P636,매칭테이블!$G:$J,3,0)</f>
        <v/>
      </c>
      <c r="N636" s="19">
        <f>VLOOKUP($P636,매칭테이블!$G:$J,4,0)*H636</f>
        <v/>
      </c>
      <c r="O636" s="37">
        <f>L636/1.1</f>
        <v/>
      </c>
      <c r="P636" s="19">
        <f>F636&amp;E636&amp;G636&amp;J636</f>
        <v/>
      </c>
    </row>
    <row r="637">
      <c r="B637" s="34" t="n">
        <v>44207</v>
      </c>
      <c r="C637" s="19">
        <f>TEXT(B637,"aaa")</f>
        <v/>
      </c>
      <c r="E637" s="19">
        <f>INDEX(매칭테이블!C:C,MATCH(RD!G637,매칭테이블!D:D,0))</f>
        <v/>
      </c>
      <c r="F637" s="16" t="inlineStr">
        <is>
          <t>카페24</t>
        </is>
      </c>
      <c r="G637" s="16" t="inlineStr">
        <is>
          <t>HAIR RÉ:COVERY 15 Nutritious Balm [라베나 리커버리 15 뉴트리셔스 밤]제품선택=뉴트리셔스 밤 2개 세트 5% 추가할인</t>
        </is>
      </c>
      <c r="H637" s="16" t="n">
        <v>2</v>
      </c>
      <c r="I637" s="19">
        <f>VLOOKUP(G637,매칭테이블!D:E,2,0)</f>
        <v/>
      </c>
      <c r="J637" s="16" t="n">
        <v>201210</v>
      </c>
      <c r="L637" s="19">
        <f>VLOOKUP($P637,매칭테이블!$G:$J,2,0)*H637</f>
        <v/>
      </c>
      <c r="M637" s="19">
        <f>L637-L637*VLOOKUP($P637,매칭테이블!$G:$J,3,0)</f>
        <v/>
      </c>
      <c r="N637" s="19">
        <f>VLOOKUP($P637,매칭테이블!$G:$J,4,0)*H637</f>
        <v/>
      </c>
      <c r="O637" s="37">
        <f>L637/1.1</f>
        <v/>
      </c>
      <c r="P637" s="19">
        <f>F637&amp;E637&amp;G637&amp;J637</f>
        <v/>
      </c>
    </row>
    <row r="638">
      <c r="B638" s="34" t="n">
        <v>44207</v>
      </c>
      <c r="C638" s="19">
        <f>TEXT(B638,"aaa")</f>
        <v/>
      </c>
      <c r="E638" s="19">
        <f>INDEX(매칭테이블!C:C,MATCH(RD!G638,매칭테이블!D:D,0))</f>
        <v/>
      </c>
      <c r="F638" s="16" t="inlineStr">
        <is>
          <t>카페24</t>
        </is>
      </c>
      <c r="G638" s="16" t="inlineStr">
        <is>
          <t>HAIR RÉ:COVERY 15 Nutritious Balm [라베나 리커버리 15 뉴트리셔스 밤]제품선택=뉴트리셔스 밤 3개 세트 10% 추가할인</t>
        </is>
      </c>
      <c r="H638" s="16" t="n">
        <v>3</v>
      </c>
      <c r="I638" s="19">
        <f>VLOOKUP(G638,매칭테이블!D:E,2,0)</f>
        <v/>
      </c>
      <c r="J638" s="16" t="n">
        <v>201210</v>
      </c>
      <c r="L638" s="19">
        <f>VLOOKUP($P638,매칭테이블!$G:$J,2,0)*H638</f>
        <v/>
      </c>
      <c r="M638" s="19">
        <f>L638-L638*VLOOKUP($P638,매칭테이블!$G:$J,3,0)</f>
        <v/>
      </c>
      <c r="N638" s="19">
        <f>VLOOKUP($P638,매칭테이블!$G:$J,4,0)*H638</f>
        <v/>
      </c>
      <c r="O638" s="37">
        <f>L638/1.1</f>
        <v/>
      </c>
      <c r="P638" s="19">
        <f>F638&amp;E638&amp;G638&amp;J638</f>
        <v/>
      </c>
    </row>
    <row r="639">
      <c r="B639" s="34" t="n">
        <v>44207</v>
      </c>
      <c r="C639" s="19">
        <f>TEXT(B639,"aaa")</f>
        <v/>
      </c>
      <c r="E639" s="19">
        <f>INDEX(매칭테이블!C:C,MATCH(RD!G639,매칭테이블!D:D,0))</f>
        <v/>
      </c>
      <c r="F639" s="16" t="inlineStr">
        <is>
          <t>카페24</t>
        </is>
      </c>
      <c r="G639" s="16" t="inlineStr">
        <is>
          <t>HAIR RÉ:COVERY 15 Nutritious Balm [라베나 리커버리 15 뉴트리셔스 밤]제품선택=뉴트리셔스밤 1개 + 헤어팩 트리트먼트 1개 세트 5%추가할인</t>
        </is>
      </c>
      <c r="H639" s="16" t="n">
        <v>2</v>
      </c>
      <c r="I639" s="19">
        <f>VLOOKUP(G639,매칭테이블!D:E,2,0)</f>
        <v/>
      </c>
      <c r="J639" s="16" t="n">
        <v>201210</v>
      </c>
      <c r="L639" s="19">
        <f>VLOOKUP($P639,매칭테이블!$G:$J,2,0)*H639</f>
        <v/>
      </c>
      <c r="M639" s="19">
        <f>L639-L639*VLOOKUP($P639,매칭테이블!$G:$J,3,0)</f>
        <v/>
      </c>
      <c r="N639" s="19">
        <f>VLOOKUP($P639,매칭테이블!$G:$J,4,0)*H639</f>
        <v/>
      </c>
      <c r="O639" s="37">
        <f>L639/1.1</f>
        <v/>
      </c>
      <c r="P639" s="19">
        <f>F639&amp;E639&amp;G639&amp;J639</f>
        <v/>
      </c>
    </row>
    <row r="640">
      <c r="B640" s="34" t="n">
        <v>44207</v>
      </c>
      <c r="C640" s="19">
        <f>TEXT(B640,"aaa")</f>
        <v/>
      </c>
      <c r="E640" s="19">
        <f>INDEX(매칭테이블!C:C,MATCH(RD!G640,매칭테이블!D:D,0))</f>
        <v/>
      </c>
      <c r="F640" s="16" t="inlineStr">
        <is>
          <t>카페24</t>
        </is>
      </c>
      <c r="G640" s="16" t="inlineStr">
        <is>
          <t>HAIR RÉ:COVERY 15 Revital Shampoo [라베나 리커버리 15 리바이탈 샴푸]제품선택=헤어 리커버리 15 리바이탈 샴푸 - 500ml</t>
        </is>
      </c>
      <c r="H640" s="16" t="n">
        <v>14</v>
      </c>
      <c r="I640" s="19">
        <f>VLOOKUP(G640,매칭테이블!D:E,2,0)</f>
        <v/>
      </c>
      <c r="J640" s="16" t="n">
        <v>201210</v>
      </c>
      <c r="L640" s="19">
        <f>VLOOKUP($P640,매칭테이블!$G:$J,2,0)*H640</f>
        <v/>
      </c>
      <c r="M640" s="19">
        <f>L640-L640*VLOOKUP($P640,매칭테이블!$G:$J,3,0)</f>
        <v/>
      </c>
      <c r="N640" s="19">
        <f>VLOOKUP($P640,매칭테이블!$G:$J,4,0)*H640</f>
        <v/>
      </c>
      <c r="O640" s="37">
        <f>L640/1.1</f>
        <v/>
      </c>
      <c r="P640" s="19">
        <f>F640&amp;E640&amp;G640&amp;J640</f>
        <v/>
      </c>
    </row>
    <row r="641">
      <c r="B641" s="34" t="n">
        <v>44207</v>
      </c>
      <c r="C641" s="19">
        <f>TEXT(B641,"aaa")</f>
        <v/>
      </c>
      <c r="E641" s="19">
        <f>INDEX(매칭테이블!C:C,MATCH(RD!G641,매칭테이블!D:D,0))</f>
        <v/>
      </c>
      <c r="F641" s="16" t="inlineStr">
        <is>
          <t>카페24</t>
        </is>
      </c>
      <c r="G641" s="16" t="inlineStr">
        <is>
          <t>HAIR RÉ:COVERY 15 Revital Shampoo [라베나 리커버리 15 리바이탈 샴푸]제품선택=리바이탈 샴푸 2개 세트 5%추가할인</t>
        </is>
      </c>
      <c r="H641" s="16" t="n">
        <v>6</v>
      </c>
      <c r="I641" s="19">
        <f>VLOOKUP(G641,매칭테이블!D:E,2,0)</f>
        <v/>
      </c>
      <c r="J641" s="16" t="n">
        <v>201210</v>
      </c>
      <c r="L641" s="19">
        <f>VLOOKUP($P641,매칭테이블!$G:$J,2,0)*H641</f>
        <v/>
      </c>
      <c r="M641" s="19">
        <f>L641-L641*VLOOKUP($P641,매칭테이블!$G:$J,3,0)</f>
        <v/>
      </c>
      <c r="N641" s="19">
        <f>VLOOKUP($P641,매칭테이블!$G:$J,4,0)*H641</f>
        <v/>
      </c>
      <c r="O641" s="37">
        <f>L641/1.1</f>
        <v/>
      </c>
      <c r="P641" s="19">
        <f>F641&amp;E641&amp;G641&amp;J641</f>
        <v/>
      </c>
    </row>
    <row r="642">
      <c r="B642" s="34" t="n">
        <v>44207</v>
      </c>
      <c r="C642" s="19">
        <f>TEXT(B642,"aaa")</f>
        <v/>
      </c>
      <c r="E642" s="19">
        <f>INDEX(매칭테이블!C:C,MATCH(RD!G642,매칭테이블!D:D,0))</f>
        <v/>
      </c>
      <c r="F642" s="16" t="inlineStr">
        <is>
          <t>카페24</t>
        </is>
      </c>
      <c r="G642" s="16" t="inlineStr">
        <is>
          <t>HAIR RÉ:COVERY 15 Revital Shampoo [라베나 리커버리 15 리바이탈 샴푸]제품선택=리바이탈 샴푸 3개 세트 10% 추가할인</t>
        </is>
      </c>
      <c r="H642" s="16" t="n">
        <v>3</v>
      </c>
      <c r="I642" s="19">
        <f>VLOOKUP(G642,매칭테이블!D:E,2,0)</f>
        <v/>
      </c>
      <c r="J642" s="16" t="n">
        <v>201210</v>
      </c>
      <c r="L642" s="19">
        <f>VLOOKUP($P642,매칭테이블!$G:$J,2,0)*H642</f>
        <v/>
      </c>
      <c r="M642" s="19">
        <f>L642-L642*VLOOKUP($P642,매칭테이블!$G:$J,3,0)</f>
        <v/>
      </c>
      <c r="N642" s="19">
        <f>VLOOKUP($P642,매칭테이블!$G:$J,4,0)*H642</f>
        <v/>
      </c>
      <c r="O642" s="37">
        <f>L642/1.1</f>
        <v/>
      </c>
      <c r="P642" s="19">
        <f>F642&amp;E642&amp;G642&amp;J642</f>
        <v/>
      </c>
    </row>
    <row r="643">
      <c r="B643" s="34" t="n">
        <v>44208</v>
      </c>
      <c r="C643" s="19">
        <f>TEXT(B643,"aaa")</f>
        <v/>
      </c>
      <c r="E643" s="19">
        <f>INDEX(매칭테이블!C:C,MATCH(RD!G643,매칭테이블!D:D,0))</f>
        <v/>
      </c>
      <c r="F643" s="16" t="inlineStr">
        <is>
          <t>라베나 CS</t>
        </is>
      </c>
      <c r="G643" s="16" t="inlineStr">
        <is>
          <t>헤어 리커버리 15 리바이탈 샴푸</t>
        </is>
      </c>
      <c r="H643" s="16" t="n">
        <v>2</v>
      </c>
      <c r="I643" s="19">
        <f>VLOOKUP(G643,매칭테이블!D:E,2,0)</f>
        <v/>
      </c>
      <c r="J643" s="16" t="n">
        <v>201210</v>
      </c>
      <c r="L643" s="19">
        <f>VLOOKUP($P643,매칭테이블!$G:$J,2,0)*H643</f>
        <v/>
      </c>
      <c r="M643" s="19">
        <f>L643-L643*VLOOKUP($P643,매칭테이블!$G:$J,3,0)</f>
        <v/>
      </c>
      <c r="N643" s="19">
        <f>VLOOKUP($P643,매칭테이블!$G:$J,4,0)*H643</f>
        <v/>
      </c>
      <c r="O643" s="37">
        <f>L643/1.1</f>
        <v/>
      </c>
      <c r="P643" s="19">
        <f>F643&amp;E643&amp;G643&amp;J643</f>
        <v/>
      </c>
    </row>
    <row r="644">
      <c r="B644" s="34" t="n">
        <v>44208</v>
      </c>
      <c r="C644" s="19">
        <f>TEXT(B644,"aaa")</f>
        <v/>
      </c>
      <c r="E644" s="19">
        <f>INDEX(매칭테이블!C:C,MATCH(RD!G644,매칭테이블!D:D,0))</f>
        <v/>
      </c>
      <c r="F644" s="16" t="inlineStr">
        <is>
          <t>카페24</t>
        </is>
      </c>
      <c r="G644" s="16" t="inlineStr">
        <is>
          <t>HAIR RÉ:COVERY 15 Hairpack Treatment [라베나 리커버리 15 헤어팩 트리트먼트]제품선택=헤어 리커버리 15 헤어팩 트리트먼트</t>
        </is>
      </c>
      <c r="H644" s="16" t="n">
        <v>16</v>
      </c>
      <c r="I644" s="19">
        <f>VLOOKUP(G644,매칭테이블!D:E,2,0)</f>
        <v/>
      </c>
      <c r="J644" s="16" t="n">
        <v>201210</v>
      </c>
      <c r="L644" s="19">
        <f>VLOOKUP($P644,매칭테이블!$G:$J,2,0)*H644</f>
        <v/>
      </c>
      <c r="M644" s="19">
        <f>L644-L644*VLOOKUP($P644,매칭테이블!$G:$J,3,0)</f>
        <v/>
      </c>
      <c r="N644" s="19">
        <f>VLOOKUP($P644,매칭테이블!$G:$J,4,0)*H644</f>
        <v/>
      </c>
      <c r="O644" s="37">
        <f>L644/1.1</f>
        <v/>
      </c>
      <c r="P644" s="19">
        <f>F644&amp;E644&amp;G644&amp;J644</f>
        <v/>
      </c>
    </row>
    <row r="645">
      <c r="B645" s="34" t="n">
        <v>44208</v>
      </c>
      <c r="C645" s="19">
        <f>TEXT(B645,"aaa")</f>
        <v/>
      </c>
      <c r="E645" s="19">
        <f>INDEX(매칭테이블!C:C,MATCH(RD!G645,매칭테이블!D:D,0))</f>
        <v/>
      </c>
      <c r="F645" s="16" t="inlineStr">
        <is>
          <t>카페24</t>
        </is>
      </c>
      <c r="G645" s="16" t="inlineStr">
        <is>
          <t>HAIR RÉ:COVERY 15 Hairpack Treatment [라베나 리커버리 15 헤어팩 트리트먼트]제품선택=헤어팩 트리트먼트 2개 세트 5% 추가할인</t>
        </is>
      </c>
      <c r="H645" s="16" t="n">
        <v>4</v>
      </c>
      <c r="I645" s="19">
        <f>VLOOKUP(G645,매칭테이블!D:E,2,0)</f>
        <v/>
      </c>
      <c r="J645" s="16" t="n">
        <v>201210</v>
      </c>
      <c r="L645" s="19">
        <f>VLOOKUP($P645,매칭테이블!$G:$J,2,0)*H645</f>
        <v/>
      </c>
      <c r="M645" s="19">
        <f>L645-L645*VLOOKUP($P645,매칭테이블!$G:$J,3,0)</f>
        <v/>
      </c>
      <c r="N645" s="19">
        <f>VLOOKUP($P645,매칭테이블!$G:$J,4,0)*H645</f>
        <v/>
      </c>
      <c r="O645" s="37">
        <f>L645/1.1</f>
        <v/>
      </c>
      <c r="P645" s="19">
        <f>F645&amp;E645&amp;G645&amp;J645</f>
        <v/>
      </c>
    </row>
    <row r="646">
      <c r="B646" s="34" t="n">
        <v>44208</v>
      </c>
      <c r="C646" s="19">
        <f>TEXT(B646,"aaa")</f>
        <v/>
      </c>
      <c r="E646" s="19">
        <f>INDEX(매칭테이블!C:C,MATCH(RD!G646,매칭테이블!D:D,0))</f>
        <v/>
      </c>
      <c r="F646" s="16" t="inlineStr">
        <is>
          <t>카페24</t>
        </is>
      </c>
      <c r="G646" s="16" t="inlineStr">
        <is>
          <t>HAIR RÉ:COVERY 15 Hairpack Treatment [라베나 리커버리 15 헤어팩 트리트먼트]제품선택=헤어팩 트리트먼트 1개 + 뉴트리셔스밤 1개 세트 5% 추가할인</t>
        </is>
      </c>
      <c r="H646" s="16" t="n">
        <v>3</v>
      </c>
      <c r="I646" s="19">
        <f>VLOOKUP(G646,매칭테이블!D:E,2,0)</f>
        <v/>
      </c>
      <c r="J646" s="16" t="n">
        <v>201210</v>
      </c>
      <c r="L646" s="19">
        <f>VLOOKUP($P646,매칭테이블!$G:$J,2,0)*H646</f>
        <v/>
      </c>
      <c r="M646" s="19">
        <f>L646-L646*VLOOKUP($P646,매칭테이블!$G:$J,3,0)</f>
        <v/>
      </c>
      <c r="N646" s="19">
        <f>VLOOKUP($P646,매칭테이블!$G:$J,4,0)*H646</f>
        <v/>
      </c>
      <c r="O646" s="37">
        <f>L646/1.1</f>
        <v/>
      </c>
      <c r="P646" s="19">
        <f>F646&amp;E646&amp;G646&amp;J646</f>
        <v/>
      </c>
    </row>
    <row r="647">
      <c r="B647" s="34" t="n">
        <v>44208</v>
      </c>
      <c r="C647" s="19">
        <f>TEXT(B647,"aaa")</f>
        <v/>
      </c>
      <c r="E647" s="19">
        <f>INDEX(매칭테이블!C:C,MATCH(RD!G647,매칭테이블!D:D,0))</f>
        <v/>
      </c>
      <c r="F647" s="16" t="inlineStr">
        <is>
          <t>카페24</t>
        </is>
      </c>
      <c r="G647" s="16" t="inlineStr">
        <is>
          <t>HAIR RÉ:COVERY 15 Nutritious Balm [라베나 리커버리 15 뉴트리셔스 밤]제품선택=헤어 리커버리 15 뉴트리셔스 밤</t>
        </is>
      </c>
      <c r="H647" s="16" t="n">
        <v>15</v>
      </c>
      <c r="I647" s="19">
        <f>VLOOKUP(G647,매칭테이블!D:E,2,0)</f>
        <v/>
      </c>
      <c r="J647" s="16" t="n">
        <v>201210</v>
      </c>
      <c r="L647" s="19">
        <f>VLOOKUP($P647,매칭테이블!$G:$J,2,0)*H647</f>
        <v/>
      </c>
      <c r="M647" s="19">
        <f>L647-L647*VLOOKUP($P647,매칭테이블!$G:$J,3,0)</f>
        <v/>
      </c>
      <c r="N647" s="19">
        <f>VLOOKUP($P647,매칭테이블!$G:$J,4,0)*H647</f>
        <v/>
      </c>
      <c r="O647" s="37">
        <f>L647/1.1</f>
        <v/>
      </c>
      <c r="P647" s="19">
        <f>F647&amp;E647&amp;G647&amp;J647</f>
        <v/>
      </c>
    </row>
    <row r="648">
      <c r="B648" s="34" t="n">
        <v>44208</v>
      </c>
      <c r="C648" s="19">
        <f>TEXT(B648,"aaa")</f>
        <v/>
      </c>
      <c r="E648" s="19">
        <f>INDEX(매칭테이블!C:C,MATCH(RD!G648,매칭테이블!D:D,0))</f>
        <v/>
      </c>
      <c r="F648" s="16" t="inlineStr">
        <is>
          <t>카페24</t>
        </is>
      </c>
      <c r="G648" s="16" t="inlineStr">
        <is>
          <t>HAIR RÉ:COVERY 15 Nutritious Balm [라베나 리커버리 15 뉴트리셔스 밤]제품선택=뉴트리셔스 밤 3개 세트 10% 추가할인</t>
        </is>
      </c>
      <c r="H648" s="16" t="n">
        <v>1</v>
      </c>
      <c r="I648" s="19">
        <f>VLOOKUP(G648,매칭테이블!D:E,2,0)</f>
        <v/>
      </c>
      <c r="J648" s="16" t="n">
        <v>201210</v>
      </c>
      <c r="L648" s="19">
        <f>VLOOKUP($P648,매칭테이블!$G:$J,2,0)*H648</f>
        <v/>
      </c>
      <c r="M648" s="19">
        <f>L648-L648*VLOOKUP($P648,매칭테이블!$G:$J,3,0)</f>
        <v/>
      </c>
      <c r="N648" s="19">
        <f>VLOOKUP($P648,매칭테이블!$G:$J,4,0)*H648</f>
        <v/>
      </c>
      <c r="O648" s="37">
        <f>L648/1.1</f>
        <v/>
      </c>
      <c r="P648" s="19">
        <f>F648&amp;E648&amp;G648&amp;J648</f>
        <v/>
      </c>
    </row>
    <row r="649">
      <c r="B649" s="34" t="n">
        <v>44208</v>
      </c>
      <c r="C649" s="19">
        <f>TEXT(B649,"aaa")</f>
        <v/>
      </c>
      <c r="E649" s="19">
        <f>INDEX(매칭테이블!C:C,MATCH(RD!G649,매칭테이블!D:D,0))</f>
        <v/>
      </c>
      <c r="F649" s="16" t="inlineStr">
        <is>
          <t>카페24</t>
        </is>
      </c>
      <c r="G649" s="16" t="inlineStr">
        <is>
          <t>HAIR RÉ:COVERY 15 Nutritious Balm [라베나 리커버리 15 뉴트리셔스 밤]제품선택=뉴트리셔스밤 1개 + 헤어팩 트리트먼트 1개 세트 5%추가할인</t>
        </is>
      </c>
      <c r="H649" s="16" t="n">
        <v>4</v>
      </c>
      <c r="I649" s="19">
        <f>VLOOKUP(G649,매칭테이블!D:E,2,0)</f>
        <v/>
      </c>
      <c r="J649" s="16" t="n">
        <v>201210</v>
      </c>
      <c r="L649" s="19">
        <f>VLOOKUP($P649,매칭테이블!$G:$J,2,0)*H649</f>
        <v/>
      </c>
      <c r="M649" s="19">
        <f>L649-L649*VLOOKUP($P649,매칭테이블!$G:$J,3,0)</f>
        <v/>
      </c>
      <c r="N649" s="19">
        <f>VLOOKUP($P649,매칭테이블!$G:$J,4,0)*H649</f>
        <v/>
      </c>
      <c r="O649" s="37">
        <f>L649/1.1</f>
        <v/>
      </c>
      <c r="P649" s="19">
        <f>F649&amp;E649&amp;G649&amp;J649</f>
        <v/>
      </c>
    </row>
    <row r="650">
      <c r="B650" s="34" t="n">
        <v>44208</v>
      </c>
      <c r="C650" s="19">
        <f>TEXT(B650,"aaa")</f>
        <v/>
      </c>
      <c r="E650" s="19">
        <f>INDEX(매칭테이블!C:C,MATCH(RD!G650,매칭테이블!D:D,0))</f>
        <v/>
      </c>
      <c r="F650" s="16" t="inlineStr">
        <is>
          <t>카페24</t>
        </is>
      </c>
      <c r="G650" s="16" t="inlineStr">
        <is>
          <t>HAIR RÉ:COVERY 15 Revital Shampoo [라베나 리커버리 15 리바이탈 샴푸]제품선택=헤어 리커버리 15 리바이탈 샴푸 - 500ml</t>
        </is>
      </c>
      <c r="H650" s="16" t="n">
        <v>459</v>
      </c>
      <c r="I650" s="19">
        <f>VLOOKUP(G650,매칭테이블!D:E,2,0)</f>
        <v/>
      </c>
      <c r="J650" s="16" t="n">
        <v>201210</v>
      </c>
      <c r="L650" s="19">
        <f>VLOOKUP($P650,매칭테이블!$G:$J,2,0)*H650</f>
        <v/>
      </c>
      <c r="M650" s="19">
        <f>L650-L650*VLOOKUP($P650,매칭테이블!$G:$J,3,0)</f>
        <v/>
      </c>
      <c r="N650" s="19">
        <f>VLOOKUP($P650,매칭테이블!$G:$J,4,0)*H650</f>
        <v/>
      </c>
      <c r="O650" s="37">
        <f>L650/1.1</f>
        <v/>
      </c>
      <c r="P650" s="19">
        <f>F650&amp;E650&amp;G650&amp;J650</f>
        <v/>
      </c>
    </row>
    <row r="651">
      <c r="B651" s="34" t="n">
        <v>44208</v>
      </c>
      <c r="C651" s="19">
        <f>TEXT(B651,"aaa")</f>
        <v/>
      </c>
      <c r="E651" s="19">
        <f>INDEX(매칭테이블!C:C,MATCH(RD!G651,매칭테이블!D:D,0))</f>
        <v/>
      </c>
      <c r="F651" s="16" t="inlineStr">
        <is>
          <t>카페24</t>
        </is>
      </c>
      <c r="G651" s="16" t="inlineStr">
        <is>
          <t>HAIR RÉ:COVERY 15 Revital Shampoo [라베나 리커버리 15 리바이탈 샴푸]제품선택=리바이탈 샴푸 2개 세트 5%추가할인</t>
        </is>
      </c>
      <c r="H651" s="16" t="n">
        <v>152</v>
      </c>
      <c r="I651" s="19">
        <f>VLOOKUP(G651,매칭테이블!D:E,2,0)</f>
        <v/>
      </c>
      <c r="J651" s="16" t="n">
        <v>201210</v>
      </c>
      <c r="L651" s="19">
        <f>VLOOKUP($P651,매칭테이블!$G:$J,2,0)*H651</f>
        <v/>
      </c>
      <c r="M651" s="19">
        <f>L651-L651*VLOOKUP($P651,매칭테이블!$G:$J,3,0)</f>
        <v/>
      </c>
      <c r="N651" s="19">
        <f>VLOOKUP($P651,매칭테이블!$G:$J,4,0)*H651</f>
        <v/>
      </c>
      <c r="O651" s="37">
        <f>L651/1.1</f>
        <v/>
      </c>
      <c r="P651" s="19">
        <f>F651&amp;E651&amp;G651&amp;J651</f>
        <v/>
      </c>
    </row>
    <row r="652">
      <c r="B652" s="34" t="n">
        <v>44208</v>
      </c>
      <c r="C652" s="19">
        <f>TEXT(B652,"aaa")</f>
        <v/>
      </c>
      <c r="E652" s="19">
        <f>INDEX(매칭테이블!C:C,MATCH(RD!G652,매칭테이블!D:D,0))</f>
        <v/>
      </c>
      <c r="F652" s="16" t="inlineStr">
        <is>
          <t>카페24</t>
        </is>
      </c>
      <c r="G652" s="16" t="inlineStr">
        <is>
          <t>HAIR RÉ:COVERY 15 Revital Shampoo [라베나 리커버리 15 리바이탈 샴푸]제품선택=리바이탈 샴푸 3개 세트 10% 추가할인</t>
        </is>
      </c>
      <c r="H652" s="16" t="n">
        <v>64</v>
      </c>
      <c r="I652" s="19">
        <f>VLOOKUP(G652,매칭테이블!D:E,2,0)</f>
        <v/>
      </c>
      <c r="J652" s="16" t="n">
        <v>201210</v>
      </c>
      <c r="L652" s="19">
        <f>VLOOKUP($P652,매칭테이블!$G:$J,2,0)*H652</f>
        <v/>
      </c>
      <c r="M652" s="19">
        <f>L652-L652*VLOOKUP($P652,매칭테이블!$G:$J,3,0)</f>
        <v/>
      </c>
      <c r="N652" s="19">
        <f>VLOOKUP($P652,매칭테이블!$G:$J,4,0)*H652</f>
        <v/>
      </c>
      <c r="O652" s="37">
        <f>L652/1.1</f>
        <v/>
      </c>
      <c r="P652" s="19">
        <f>F652&amp;E652&amp;G652&amp;J652</f>
        <v/>
      </c>
    </row>
    <row r="653">
      <c r="B653" s="34" t="n">
        <v>44208</v>
      </c>
      <c r="C653" s="19">
        <f>TEXT(B653,"aaa")</f>
        <v/>
      </c>
      <c r="E653" s="19">
        <f>INDEX(매칭테이블!C:C,MATCH(RD!G653,매칭테이블!D:D,0))</f>
        <v/>
      </c>
      <c r="F653" s="16" t="inlineStr">
        <is>
          <t>카페24</t>
        </is>
      </c>
      <c r="G653" s="16" t="inlineStr">
        <is>
          <t>헤어 리커버리 15 리바이탈 샴푸</t>
        </is>
      </c>
      <c r="H653" s="16" t="n">
        <v>3</v>
      </c>
      <c r="I653" s="19">
        <f>VLOOKUP(G653,매칭테이블!D:E,2,0)</f>
        <v/>
      </c>
      <c r="J653" s="16" t="n">
        <v>201210</v>
      </c>
      <c r="L653" s="19">
        <f>VLOOKUP($P653,매칭테이블!$G:$J,2,0)*H653</f>
        <v/>
      </c>
      <c r="M653" s="19">
        <f>L653-L653*VLOOKUP($P653,매칭테이블!$G:$J,3,0)</f>
        <v/>
      </c>
      <c r="N653" s="19">
        <f>VLOOKUP($P653,매칭테이블!$G:$J,4,0)*H653</f>
        <v/>
      </c>
      <c r="O653" s="37">
        <f>L653/1.1</f>
        <v/>
      </c>
      <c r="P653" s="19">
        <f>F653&amp;E653&amp;G653&amp;J653</f>
        <v/>
      </c>
    </row>
    <row r="654">
      <c r="B654" s="34" t="n">
        <v>44209</v>
      </c>
      <c r="C654" s="19">
        <f>TEXT(B654,"aaa")</f>
        <v/>
      </c>
      <c r="E654" s="19">
        <f>INDEX(매칭테이블!C:C,MATCH(RD!G654,매칭테이블!D:D,0))</f>
        <v/>
      </c>
      <c r="F654" s="16" t="inlineStr">
        <is>
          <t>카페24</t>
        </is>
      </c>
      <c r="G654" s="16" t="inlineStr">
        <is>
          <t>HAIR RÉ:COVERY 15 Hairpack Treatment [라베나 리커버리 15 헤어팩 트리트먼트]제품선택=헤어 리커버리 15 헤어팩 트리트먼트</t>
        </is>
      </c>
      <c r="H654" s="16" t="n">
        <v>17</v>
      </c>
      <c r="I654" s="19">
        <f>VLOOKUP(G654,매칭테이블!D:E,2,0)</f>
        <v/>
      </c>
      <c r="J654" s="16" t="n">
        <v>201210</v>
      </c>
      <c r="L654" s="19">
        <f>VLOOKUP($P654,매칭테이블!$G:$J,2,0)*H654</f>
        <v/>
      </c>
      <c r="M654" s="19">
        <f>L654-L654*VLOOKUP($P654,매칭테이블!$G:$J,3,0)</f>
        <v/>
      </c>
      <c r="N654" s="19">
        <f>VLOOKUP($P654,매칭테이블!$G:$J,4,0)*H654</f>
        <v/>
      </c>
      <c r="O654" s="37">
        <f>L654/1.1</f>
        <v/>
      </c>
      <c r="P654" s="19">
        <f>F654&amp;E654&amp;G654&amp;J654</f>
        <v/>
      </c>
    </row>
    <row r="655">
      <c r="B655" s="34" t="n">
        <v>44209</v>
      </c>
      <c r="C655" s="19">
        <f>TEXT(B655,"aaa")</f>
        <v/>
      </c>
      <c r="E655" s="19">
        <f>INDEX(매칭테이블!C:C,MATCH(RD!G655,매칭테이블!D:D,0))</f>
        <v/>
      </c>
      <c r="F655" s="16" t="inlineStr">
        <is>
          <t>카페24</t>
        </is>
      </c>
      <c r="G655" s="16" t="inlineStr">
        <is>
          <t>HAIR RÉ:COVERY 15 Hairpack Treatment [라베나 리커버리 15 헤어팩 트리트먼트]제품선택=헤어팩 트리트먼트 2개 세트 5% 추가할인</t>
        </is>
      </c>
      <c r="H655" s="16" t="n">
        <v>5</v>
      </c>
      <c r="I655" s="19">
        <f>VLOOKUP(G655,매칭테이블!D:E,2,0)</f>
        <v/>
      </c>
      <c r="J655" s="16" t="n">
        <v>201210</v>
      </c>
      <c r="L655" s="19">
        <f>VLOOKUP($P655,매칭테이블!$G:$J,2,0)*H655</f>
        <v/>
      </c>
      <c r="M655" s="19">
        <f>L655-L655*VLOOKUP($P655,매칭테이블!$G:$J,3,0)</f>
        <v/>
      </c>
      <c r="N655" s="19">
        <f>VLOOKUP($P655,매칭테이블!$G:$J,4,0)*H655</f>
        <v/>
      </c>
      <c r="O655" s="37">
        <f>L655/1.1</f>
        <v/>
      </c>
      <c r="P655" s="19">
        <f>F655&amp;E655&amp;G655&amp;J655</f>
        <v/>
      </c>
    </row>
    <row r="656">
      <c r="B656" s="34" t="n">
        <v>44209</v>
      </c>
      <c r="C656" s="19">
        <f>TEXT(B656,"aaa")</f>
        <v/>
      </c>
      <c r="E656" s="19">
        <f>INDEX(매칭테이블!C:C,MATCH(RD!G656,매칭테이블!D:D,0))</f>
        <v/>
      </c>
      <c r="F656" s="16" t="inlineStr">
        <is>
          <t>카페24</t>
        </is>
      </c>
      <c r="G656" s="16" t="inlineStr">
        <is>
          <t>HAIR RÉ:COVERY 15 Hairpack Treatment [라베나 리커버리 15 헤어팩 트리트먼트]제품선택=헤어팩 트리트먼트 1개 + 뉴트리셔스밤 1개 세트 5% 추가할인</t>
        </is>
      </c>
      <c r="H656" s="16" t="n">
        <v>3</v>
      </c>
      <c r="I656" s="19">
        <f>VLOOKUP(G656,매칭테이블!D:E,2,0)</f>
        <v/>
      </c>
      <c r="J656" s="16" t="n">
        <v>201210</v>
      </c>
      <c r="L656" s="19">
        <f>VLOOKUP($P656,매칭테이블!$G:$J,2,0)*H656</f>
        <v/>
      </c>
      <c r="M656" s="19">
        <f>L656-L656*VLOOKUP($P656,매칭테이블!$G:$J,3,0)</f>
        <v/>
      </c>
      <c r="N656" s="19">
        <f>VLOOKUP($P656,매칭테이블!$G:$J,4,0)*H656</f>
        <v/>
      </c>
      <c r="O656" s="37">
        <f>L656/1.1</f>
        <v/>
      </c>
      <c r="P656" s="19">
        <f>F656&amp;E656&amp;G656&amp;J656</f>
        <v/>
      </c>
    </row>
    <row r="657">
      <c r="B657" s="34" t="n">
        <v>44209</v>
      </c>
      <c r="C657" s="19">
        <f>TEXT(B657,"aaa")</f>
        <v/>
      </c>
      <c r="E657" s="19">
        <f>INDEX(매칭테이블!C:C,MATCH(RD!G657,매칭테이블!D:D,0))</f>
        <v/>
      </c>
      <c r="F657" s="16" t="inlineStr">
        <is>
          <t>카페24</t>
        </is>
      </c>
      <c r="G657" s="16" t="inlineStr">
        <is>
          <t>HAIR RÉ:COVERY 15 Nutritious Balm [라베나 리커버리 15 뉴트리셔스 밤]제품선택=헤어 리커버리 15 뉴트리셔스 밤</t>
        </is>
      </c>
      <c r="H657" s="16" t="n">
        <v>9</v>
      </c>
      <c r="I657" s="19">
        <f>VLOOKUP(G657,매칭테이블!D:E,2,0)</f>
        <v/>
      </c>
      <c r="J657" s="16" t="n">
        <v>201210</v>
      </c>
      <c r="L657" s="19">
        <f>VLOOKUP($P657,매칭테이블!$G:$J,2,0)*H657</f>
        <v/>
      </c>
      <c r="M657" s="19">
        <f>L657-L657*VLOOKUP($P657,매칭테이블!$G:$J,3,0)</f>
        <v/>
      </c>
      <c r="N657" s="19">
        <f>VLOOKUP($P657,매칭테이블!$G:$J,4,0)*H657</f>
        <v/>
      </c>
      <c r="O657" s="37">
        <f>L657/1.1</f>
        <v/>
      </c>
      <c r="P657" s="19">
        <f>F657&amp;E657&amp;G657&amp;J657</f>
        <v/>
      </c>
    </row>
    <row r="658">
      <c r="B658" s="34" t="n">
        <v>44209</v>
      </c>
      <c r="C658" s="19">
        <f>TEXT(B658,"aaa")</f>
        <v/>
      </c>
      <c r="E658" s="19">
        <f>INDEX(매칭테이블!C:C,MATCH(RD!G658,매칭테이블!D:D,0))</f>
        <v/>
      </c>
      <c r="F658" s="16" t="inlineStr">
        <is>
          <t>카페24</t>
        </is>
      </c>
      <c r="G658" s="16" t="inlineStr">
        <is>
          <t>HAIR RÉ:COVERY 15 Nutritious Balm [라베나 리커버리 15 뉴트리셔스 밤]제품선택=뉴트리셔스 밤 2개 세트 5% 추가할인</t>
        </is>
      </c>
      <c r="H658" s="16" t="n">
        <v>1</v>
      </c>
      <c r="I658" s="19">
        <f>VLOOKUP(G658,매칭테이블!D:E,2,0)</f>
        <v/>
      </c>
      <c r="J658" s="16" t="n">
        <v>201210</v>
      </c>
      <c r="L658" s="19">
        <f>VLOOKUP($P658,매칭테이블!$G:$J,2,0)*H658</f>
        <v/>
      </c>
      <c r="M658" s="19">
        <f>L658-L658*VLOOKUP($P658,매칭테이블!$G:$J,3,0)</f>
        <v/>
      </c>
      <c r="N658" s="19">
        <f>VLOOKUP($P658,매칭테이블!$G:$J,4,0)*H658</f>
        <v/>
      </c>
      <c r="O658" s="37">
        <f>L658/1.1</f>
        <v/>
      </c>
      <c r="P658" s="19">
        <f>F658&amp;E658&amp;G658&amp;J658</f>
        <v/>
      </c>
    </row>
    <row r="659">
      <c r="B659" s="34" t="n">
        <v>44209</v>
      </c>
      <c r="C659" s="19">
        <f>TEXT(B659,"aaa")</f>
        <v/>
      </c>
      <c r="E659" s="19">
        <f>INDEX(매칭테이블!C:C,MATCH(RD!G659,매칭테이블!D:D,0))</f>
        <v/>
      </c>
      <c r="F659" s="16" t="inlineStr">
        <is>
          <t>카페24</t>
        </is>
      </c>
      <c r="G659" s="16" t="inlineStr">
        <is>
          <t>HAIR RÉ:COVERY 15 Nutritious Balm [라베나 리커버리 15 뉴트리셔스 밤]제품선택=뉴트리셔스밤 1개 + 헤어팩 트리트먼트 1개 세트 5%추가할인</t>
        </is>
      </c>
      <c r="H659" s="16" t="n">
        <v>2</v>
      </c>
      <c r="I659" s="19">
        <f>VLOOKUP(G659,매칭테이블!D:E,2,0)</f>
        <v/>
      </c>
      <c r="J659" s="16" t="n">
        <v>201210</v>
      </c>
      <c r="L659" s="19">
        <f>VLOOKUP($P659,매칭테이블!$G:$J,2,0)*H659</f>
        <v/>
      </c>
      <c r="M659" s="19">
        <f>L659-L659*VLOOKUP($P659,매칭테이블!$G:$J,3,0)</f>
        <v/>
      </c>
      <c r="N659" s="19">
        <f>VLOOKUP($P659,매칭테이블!$G:$J,4,0)*H659</f>
        <v/>
      </c>
      <c r="O659" s="37">
        <f>L659/1.1</f>
        <v/>
      </c>
      <c r="P659" s="19">
        <f>F659&amp;E659&amp;G659&amp;J659</f>
        <v/>
      </c>
    </row>
    <row r="660">
      <c r="B660" s="34" t="n">
        <v>44209</v>
      </c>
      <c r="C660" s="19">
        <f>TEXT(B660,"aaa")</f>
        <v/>
      </c>
      <c r="E660" s="19">
        <f>INDEX(매칭테이블!C:C,MATCH(RD!G660,매칭테이블!D:D,0))</f>
        <v/>
      </c>
      <c r="F660" s="16" t="inlineStr">
        <is>
          <t>카페24</t>
        </is>
      </c>
      <c r="G660" s="16" t="inlineStr">
        <is>
          <t>HAIR RÉ:COVERY 15 Revital Shampoo [라베나 리커버리 15 리바이탈 샴푸]제품선택=헤어 리커버리 15 리바이탈 샴푸 - 500ml</t>
        </is>
      </c>
      <c r="H660" s="16" t="n">
        <v>91</v>
      </c>
      <c r="I660" s="19">
        <f>VLOOKUP(G660,매칭테이블!D:E,2,0)</f>
        <v/>
      </c>
      <c r="J660" s="16" t="n">
        <v>201210</v>
      </c>
      <c r="L660" s="19">
        <f>VLOOKUP($P660,매칭테이블!$G:$J,2,0)*H660</f>
        <v/>
      </c>
      <c r="M660" s="19">
        <f>L660-L660*VLOOKUP($P660,매칭테이블!$G:$J,3,0)</f>
        <v/>
      </c>
      <c r="N660" s="19">
        <f>VLOOKUP($P660,매칭테이블!$G:$J,4,0)*H660</f>
        <v/>
      </c>
      <c r="O660" s="37">
        <f>L660/1.1</f>
        <v/>
      </c>
      <c r="P660" s="19">
        <f>F660&amp;E660&amp;G660&amp;J660</f>
        <v/>
      </c>
    </row>
    <row r="661">
      <c r="B661" s="34" t="n">
        <v>44209</v>
      </c>
      <c r="C661" s="19">
        <f>TEXT(B661,"aaa")</f>
        <v/>
      </c>
      <c r="E661" s="19">
        <f>INDEX(매칭테이블!C:C,MATCH(RD!G661,매칭테이블!D:D,0))</f>
        <v/>
      </c>
      <c r="F661" s="16" t="inlineStr">
        <is>
          <t>카페24</t>
        </is>
      </c>
      <c r="G661" s="16" t="inlineStr">
        <is>
          <t>HAIR RÉ:COVERY 15 Revital Shampoo [라베나 리커버리 15 리바이탈 샴푸]제품선택=리바이탈 샴푸 2개 세트 5%추가할인</t>
        </is>
      </c>
      <c r="H661" s="16" t="n">
        <v>22</v>
      </c>
      <c r="I661" s="19">
        <f>VLOOKUP(G661,매칭테이블!D:E,2,0)</f>
        <v/>
      </c>
      <c r="J661" s="16" t="n">
        <v>201210</v>
      </c>
      <c r="L661" s="19">
        <f>VLOOKUP($P661,매칭테이블!$G:$J,2,0)*H661</f>
        <v/>
      </c>
      <c r="M661" s="19">
        <f>L661-L661*VLOOKUP($P661,매칭테이블!$G:$J,3,0)</f>
        <v/>
      </c>
      <c r="N661" s="19">
        <f>VLOOKUP($P661,매칭테이블!$G:$J,4,0)*H661</f>
        <v/>
      </c>
      <c r="O661" s="37">
        <f>L661/1.1</f>
        <v/>
      </c>
      <c r="P661" s="19">
        <f>F661&amp;E661&amp;G661&amp;J661</f>
        <v/>
      </c>
    </row>
    <row r="662">
      <c r="B662" s="34" t="n">
        <v>44209</v>
      </c>
      <c r="C662" s="19">
        <f>TEXT(B662,"aaa")</f>
        <v/>
      </c>
      <c r="E662" s="19">
        <f>INDEX(매칭테이블!C:C,MATCH(RD!G662,매칭테이블!D:D,0))</f>
        <v/>
      </c>
      <c r="F662" s="16" t="inlineStr">
        <is>
          <t>카페24</t>
        </is>
      </c>
      <c r="G662" s="16" t="inlineStr">
        <is>
          <t>HAIR RÉ:COVERY 15 Revital Shampoo [라베나 리커버리 15 리바이탈 샴푸]제품선택=리바이탈 샴푸 3개 세트 10% 추가할인</t>
        </is>
      </c>
      <c r="H662" s="16" t="n">
        <v>10</v>
      </c>
      <c r="I662" s="19">
        <f>VLOOKUP(G662,매칭테이블!D:E,2,0)</f>
        <v/>
      </c>
      <c r="J662" s="16" t="n">
        <v>201210</v>
      </c>
      <c r="L662" s="19">
        <f>VLOOKUP($P662,매칭테이블!$G:$J,2,0)*H662</f>
        <v/>
      </c>
      <c r="M662" s="19">
        <f>L662-L662*VLOOKUP($P662,매칭테이블!$G:$J,3,0)</f>
        <v/>
      </c>
      <c r="N662" s="19">
        <f>VLOOKUP($P662,매칭테이블!$G:$J,4,0)*H662</f>
        <v/>
      </c>
      <c r="O662" s="37">
        <f>L662/1.1</f>
        <v/>
      </c>
      <c r="P662" s="19">
        <f>F662&amp;E662&amp;G662&amp;J662</f>
        <v/>
      </c>
    </row>
    <row r="663">
      <c r="B663" s="34" t="n">
        <v>44209</v>
      </c>
      <c r="C663" s="19">
        <f>TEXT(B663,"aaa")</f>
        <v/>
      </c>
      <c r="E663" s="19">
        <f>INDEX(매칭테이블!C:C,MATCH(RD!G663,매칭테이블!D:D,0))</f>
        <v/>
      </c>
      <c r="F663" s="16" t="inlineStr">
        <is>
          <t>카페24</t>
        </is>
      </c>
      <c r="G663" s="16" t="inlineStr">
        <is>
          <t>헤어 리커버리 15 리바이탈 샴푸</t>
        </is>
      </c>
      <c r="H663" s="16" t="n">
        <v>3</v>
      </c>
      <c r="I663" s="19">
        <f>VLOOKUP(G663,매칭테이블!D:E,2,0)</f>
        <v/>
      </c>
      <c r="J663" s="16" t="n">
        <v>201210</v>
      </c>
      <c r="L663" s="19">
        <f>VLOOKUP($P663,매칭테이블!$G:$J,2,0)*H663</f>
        <v/>
      </c>
      <c r="M663" s="19">
        <f>L663-L663*VLOOKUP($P663,매칭테이블!$G:$J,3,0)</f>
        <v/>
      </c>
      <c r="N663" s="19">
        <f>VLOOKUP($P663,매칭테이블!$G:$J,4,0)*H663</f>
        <v/>
      </c>
      <c r="O663" s="37">
        <f>L663/1.1</f>
        <v/>
      </c>
      <c r="P663" s="19">
        <f>F663&amp;E663&amp;G663&amp;J663</f>
        <v/>
      </c>
    </row>
    <row r="664">
      <c r="B664" s="34" t="n">
        <v>44210</v>
      </c>
      <c r="C664" s="19">
        <f>TEXT(B664,"aaa")</f>
        <v/>
      </c>
      <c r="E664" s="19">
        <f>INDEX(매칭테이블!C:C,MATCH(RD!G664,매칭테이블!D:D,0))</f>
        <v/>
      </c>
      <c r="F664" s="16" t="inlineStr">
        <is>
          <t>카페24</t>
        </is>
      </c>
      <c r="G664" s="16" t="inlineStr">
        <is>
          <t>HAIR RÉ:COVERY 15 Hairpack Treatment [라베나 리커버리 15 헤어팩 트리트먼트]제품선택=헤어 리커버리 15 헤어팩 트리트먼트</t>
        </is>
      </c>
      <c r="H664" s="16" t="n">
        <v>2</v>
      </c>
      <c r="I664" s="19">
        <f>VLOOKUP(G664,매칭테이블!D:E,2,0)</f>
        <v/>
      </c>
      <c r="J664" s="16" t="n">
        <v>201210</v>
      </c>
      <c r="L664" s="19">
        <f>VLOOKUP($P664,매칭테이블!$G:$J,2,0)*H664</f>
        <v/>
      </c>
      <c r="M664" s="19">
        <f>L664-L664*VLOOKUP($P664,매칭테이블!$G:$J,3,0)</f>
        <v/>
      </c>
      <c r="N664" s="19">
        <f>VLOOKUP($P664,매칭테이블!$G:$J,4,0)*H664</f>
        <v/>
      </c>
      <c r="O664" s="37">
        <f>L664/1.1</f>
        <v/>
      </c>
      <c r="P664" s="19">
        <f>F664&amp;E664&amp;G664&amp;J664</f>
        <v/>
      </c>
    </row>
    <row r="665">
      <c r="B665" s="34" t="n">
        <v>44210</v>
      </c>
      <c r="C665" s="19">
        <f>TEXT(B665,"aaa")</f>
        <v/>
      </c>
      <c r="E665" s="19">
        <f>INDEX(매칭테이블!C:C,MATCH(RD!G665,매칭테이블!D:D,0))</f>
        <v/>
      </c>
      <c r="F665" s="16" t="inlineStr">
        <is>
          <t>카페24</t>
        </is>
      </c>
      <c r="G665" s="16" t="inlineStr">
        <is>
          <t>HAIR RÉ:COVERY 15 Hairpack Treatment [라베나 리커버리 15 헤어팩 트리트먼트]제품선택=헤어팩 트리트먼트 3개 세트 10% 추가할인</t>
        </is>
      </c>
      <c r="H665" s="16" t="n">
        <v>1</v>
      </c>
      <c r="I665" s="19">
        <f>VLOOKUP(G665,매칭테이블!D:E,2,0)</f>
        <v/>
      </c>
      <c r="J665" s="16" t="n">
        <v>201210</v>
      </c>
      <c r="L665" s="19">
        <f>VLOOKUP($P665,매칭테이블!$G:$J,2,0)*H665</f>
        <v/>
      </c>
      <c r="M665" s="19">
        <f>L665-L665*VLOOKUP($P665,매칭테이블!$G:$J,3,0)</f>
        <v/>
      </c>
      <c r="N665" s="19">
        <f>VLOOKUP($P665,매칭테이블!$G:$J,4,0)*H665</f>
        <v/>
      </c>
      <c r="O665" s="37">
        <f>L665/1.1</f>
        <v/>
      </c>
      <c r="P665" s="19">
        <f>F665&amp;E665&amp;G665&amp;J665</f>
        <v/>
      </c>
    </row>
    <row r="666">
      <c r="B666" s="34" t="n">
        <v>44210</v>
      </c>
      <c r="C666" s="19">
        <f>TEXT(B666,"aaa")</f>
        <v/>
      </c>
      <c r="E666" s="19">
        <f>INDEX(매칭테이블!C:C,MATCH(RD!G666,매칭테이블!D:D,0))</f>
        <v/>
      </c>
      <c r="F666" s="16" t="inlineStr">
        <is>
          <t>카페24</t>
        </is>
      </c>
      <c r="G666" s="16" t="inlineStr">
        <is>
          <t>HAIR RÉ:COVERY 15 Nutritious Balm [라베나 리커버리 15 뉴트리셔스 밤]제품선택=헤어 리커버리 15 뉴트리셔스 밤</t>
        </is>
      </c>
      <c r="H666" s="16" t="n">
        <v>1</v>
      </c>
      <c r="I666" s="19">
        <f>VLOOKUP(G666,매칭테이블!D:E,2,0)</f>
        <v/>
      </c>
      <c r="J666" s="16" t="n">
        <v>201210</v>
      </c>
      <c r="L666" s="19">
        <f>VLOOKUP($P666,매칭테이블!$G:$J,2,0)*H666</f>
        <v/>
      </c>
      <c r="M666" s="19">
        <f>L666-L666*VLOOKUP($P666,매칭테이블!$G:$J,3,0)</f>
        <v/>
      </c>
      <c r="N666" s="19">
        <f>VLOOKUP($P666,매칭테이블!$G:$J,4,0)*H666</f>
        <v/>
      </c>
      <c r="O666" s="37">
        <f>L666/1.1</f>
        <v/>
      </c>
      <c r="P666" s="19">
        <f>F666&amp;E666&amp;G666&amp;J666</f>
        <v/>
      </c>
    </row>
    <row r="667">
      <c r="B667" s="34" t="n">
        <v>44210</v>
      </c>
      <c r="C667" s="19">
        <f>TEXT(B667,"aaa")</f>
        <v/>
      </c>
      <c r="E667" s="19">
        <f>INDEX(매칭테이블!C:C,MATCH(RD!G667,매칭테이블!D:D,0))</f>
        <v/>
      </c>
      <c r="F667" s="16" t="inlineStr">
        <is>
          <t>카페24</t>
        </is>
      </c>
      <c r="G667" s="16" t="inlineStr">
        <is>
          <t>HAIR RÉ:COVERY 15 Nutritious Balm [라베나 리커버리 15 뉴트리셔스 밤]제품선택=뉴트리셔스밤 1개 + 헤어팩 트리트먼트 1개 세트 5%추가할인</t>
        </is>
      </c>
      <c r="H667" s="16" t="n">
        <v>1</v>
      </c>
      <c r="I667" s="19">
        <f>VLOOKUP(G667,매칭테이블!D:E,2,0)</f>
        <v/>
      </c>
      <c r="J667" s="16" t="n">
        <v>201210</v>
      </c>
      <c r="L667" s="19">
        <f>VLOOKUP($P667,매칭테이블!$G:$J,2,0)*H667</f>
        <v/>
      </c>
      <c r="M667" s="19">
        <f>L667-L667*VLOOKUP($P667,매칭테이블!$G:$J,3,0)</f>
        <v/>
      </c>
      <c r="N667" s="19">
        <f>VLOOKUP($P667,매칭테이블!$G:$J,4,0)*H667</f>
        <v/>
      </c>
      <c r="O667" s="37">
        <f>L667/1.1</f>
        <v/>
      </c>
      <c r="P667" s="19">
        <f>F667&amp;E667&amp;G667&amp;J667</f>
        <v/>
      </c>
    </row>
    <row r="668">
      <c r="B668" s="34" t="n">
        <v>44210</v>
      </c>
      <c r="C668" s="19">
        <f>TEXT(B668,"aaa")</f>
        <v/>
      </c>
      <c r="E668" s="19">
        <f>INDEX(매칭테이블!C:C,MATCH(RD!G668,매칭테이블!D:D,0))</f>
        <v/>
      </c>
      <c r="F668" s="16" t="inlineStr">
        <is>
          <t>카페24</t>
        </is>
      </c>
      <c r="G668" s="16" t="inlineStr">
        <is>
          <t>HAIR RÉ:COVERY 15 Revital Shampoo [라베나 리커버리 15 리바이탈 샴푸]제품선택=헤어 리커버리 15 리바이탈 샴푸 - 500ml</t>
        </is>
      </c>
      <c r="H668" s="16" t="n">
        <v>5</v>
      </c>
      <c r="I668" s="19">
        <f>VLOOKUP(G668,매칭테이블!D:E,2,0)</f>
        <v/>
      </c>
      <c r="J668" s="16" t="n">
        <v>201210</v>
      </c>
      <c r="L668" s="19">
        <f>VLOOKUP($P668,매칭테이블!$G:$J,2,0)*H668</f>
        <v/>
      </c>
      <c r="M668" s="19">
        <f>L668-L668*VLOOKUP($P668,매칭테이블!$G:$J,3,0)</f>
        <v/>
      </c>
      <c r="N668" s="19">
        <f>VLOOKUP($P668,매칭테이블!$G:$J,4,0)*H668</f>
        <v/>
      </c>
      <c r="O668" s="37">
        <f>L668/1.1</f>
        <v/>
      </c>
      <c r="P668" s="19">
        <f>F668&amp;E668&amp;G668&amp;J668</f>
        <v/>
      </c>
    </row>
    <row r="669">
      <c r="B669" s="34" t="n">
        <v>44210</v>
      </c>
      <c r="C669" s="19">
        <f>TEXT(B669,"aaa")</f>
        <v/>
      </c>
      <c r="E669" s="19">
        <f>INDEX(매칭테이블!C:C,MATCH(RD!G669,매칭테이블!D:D,0))</f>
        <v/>
      </c>
      <c r="F669" s="16" t="inlineStr">
        <is>
          <t>카페24</t>
        </is>
      </c>
      <c r="G669" s="16" t="inlineStr">
        <is>
          <t>HAIR RÉ:COVERY 15 Revital Shampoo [라베나 리커버리 15 리바이탈 샴푸]제품선택=리바이탈 샴푸 2개 세트 5%추가할인</t>
        </is>
      </c>
      <c r="H669" s="16" t="n">
        <v>3</v>
      </c>
      <c r="I669" s="19">
        <f>VLOOKUP(G669,매칭테이블!D:E,2,0)</f>
        <v/>
      </c>
      <c r="J669" s="16" t="n">
        <v>201210</v>
      </c>
      <c r="L669" s="19">
        <f>VLOOKUP($P669,매칭테이블!$G:$J,2,0)*H669</f>
        <v/>
      </c>
      <c r="M669" s="19">
        <f>L669-L669*VLOOKUP($P669,매칭테이블!$G:$J,3,0)</f>
        <v/>
      </c>
      <c r="N669" s="19">
        <f>VLOOKUP($P669,매칭테이블!$G:$J,4,0)*H669</f>
        <v/>
      </c>
      <c r="O669" s="37">
        <f>L669/1.1</f>
        <v/>
      </c>
      <c r="P669" s="19">
        <f>F669&amp;E669&amp;G669&amp;J669</f>
        <v/>
      </c>
    </row>
    <row r="670">
      <c r="B670" s="34" t="n">
        <v>44210</v>
      </c>
      <c r="C670" s="19">
        <f>TEXT(B670,"aaa")</f>
        <v/>
      </c>
      <c r="E670" s="19">
        <f>INDEX(매칭테이블!C:C,MATCH(RD!G670,매칭테이블!D:D,0))</f>
        <v/>
      </c>
      <c r="F670" s="16" t="inlineStr">
        <is>
          <t>카페24</t>
        </is>
      </c>
      <c r="G670" s="16" t="inlineStr">
        <is>
          <t>HAIR RÉ:COVERY 15 Revital Shampoo [라베나 리커버리 15 리바이탈 샴푸]제품선택=리바이탈 샴푸 3개 세트 10% 추가할인</t>
        </is>
      </c>
      <c r="H670" s="16" t="n">
        <v>2</v>
      </c>
      <c r="I670" s="19">
        <f>VLOOKUP(G670,매칭테이블!D:E,2,0)</f>
        <v/>
      </c>
      <c r="J670" s="16" t="n">
        <v>201210</v>
      </c>
      <c r="L670" s="19">
        <f>VLOOKUP($P670,매칭테이블!$G:$J,2,0)*H670</f>
        <v/>
      </c>
      <c r="M670" s="19">
        <f>L670-L670*VLOOKUP($P670,매칭테이블!$G:$J,3,0)</f>
        <v/>
      </c>
      <c r="N670" s="19">
        <f>VLOOKUP($P670,매칭테이블!$G:$J,4,0)*H670</f>
        <v/>
      </c>
      <c r="O670" s="37">
        <f>L670/1.1</f>
        <v/>
      </c>
      <c r="P670" s="19">
        <f>F670&amp;E670&amp;G670&amp;J670</f>
        <v/>
      </c>
    </row>
    <row r="671">
      <c r="B671" s="34" t="n">
        <v>44210</v>
      </c>
      <c r="C671" s="19">
        <f>TEXT(B671,"aaa")</f>
        <v/>
      </c>
      <c r="E671" s="19">
        <f>INDEX(매칭테이블!C:C,MATCH(RD!G671,매칭테이블!D:D,0))</f>
        <v/>
      </c>
      <c r="F671" s="16" t="inlineStr">
        <is>
          <t>카페24</t>
        </is>
      </c>
      <c r="G671" s="16" t="inlineStr">
        <is>
          <t>라베나 리커버리 15 뉴트리셔스 밤 [HAIR RÉ:COVERY 15 Nutritious Balm]제품선택=헤어 리커버리 15 뉴트리셔스 밤</t>
        </is>
      </c>
      <c r="H671" s="16" t="n">
        <v>5</v>
      </c>
      <c r="I671" s="19">
        <f>VLOOKUP(G671,매칭테이블!D:E,2,0)</f>
        <v/>
      </c>
      <c r="J671" s="16" t="n">
        <v>201210</v>
      </c>
      <c r="L671" s="19">
        <f>VLOOKUP($P671,매칭테이블!$G:$J,2,0)*H671</f>
        <v/>
      </c>
      <c r="M671" s="19">
        <f>L671-L671*VLOOKUP($P671,매칭테이블!$G:$J,3,0)</f>
        <v/>
      </c>
      <c r="N671" s="19">
        <f>VLOOKUP($P671,매칭테이블!$G:$J,4,0)*H671</f>
        <v/>
      </c>
      <c r="O671" s="37">
        <f>L671/1.1</f>
        <v/>
      </c>
      <c r="P671" s="19">
        <f>F671&amp;E671&amp;G671&amp;J671</f>
        <v/>
      </c>
    </row>
    <row r="672">
      <c r="B672" s="34" t="n">
        <v>44210</v>
      </c>
      <c r="C672" s="19">
        <f>TEXT(B672,"aaa")</f>
        <v/>
      </c>
      <c r="E672" s="19">
        <f>INDEX(매칭테이블!C:C,MATCH(RD!G672,매칭테이블!D:D,0))</f>
        <v/>
      </c>
      <c r="F672" s="16" t="inlineStr">
        <is>
          <t>카페24</t>
        </is>
      </c>
      <c r="G672" s="16" t="inlineStr">
        <is>
          <t>라베나 리커버리 15 뉴트리셔스 밤 [HAIR RÉ:COVERY 15 Nutritious Balm]제품선택=뉴트리셔스 밤 2개 세트 5% 추가할인</t>
        </is>
      </c>
      <c r="H672" s="16" t="n">
        <v>2</v>
      </c>
      <c r="I672" s="19">
        <f>VLOOKUP(G672,매칭테이블!D:E,2,0)</f>
        <v/>
      </c>
      <c r="J672" s="16" t="n">
        <v>201210</v>
      </c>
      <c r="L672" s="19">
        <f>VLOOKUP($P672,매칭테이블!$G:$J,2,0)*H672</f>
        <v/>
      </c>
      <c r="M672" s="19">
        <f>L672-L672*VLOOKUP($P672,매칭테이블!$G:$J,3,0)</f>
        <v/>
      </c>
      <c r="N672" s="19">
        <f>VLOOKUP($P672,매칭테이블!$G:$J,4,0)*H672</f>
        <v/>
      </c>
      <c r="O672" s="37">
        <f>L672/1.1</f>
        <v/>
      </c>
      <c r="P672" s="19">
        <f>F672&amp;E672&amp;G672&amp;J672</f>
        <v/>
      </c>
    </row>
    <row r="673">
      <c r="B673" s="34" t="n">
        <v>44210</v>
      </c>
      <c r="C673" s="19">
        <f>TEXT(B673,"aaa")</f>
        <v/>
      </c>
      <c r="E673" s="19">
        <f>INDEX(매칭테이블!C:C,MATCH(RD!G673,매칭테이블!D:D,0))</f>
        <v/>
      </c>
      <c r="F673" s="16" t="inlineStr">
        <is>
          <t>카페24</t>
        </is>
      </c>
      <c r="G673" s="16" t="inlineStr">
        <is>
          <t>라베나 리커버리 15 뉴트리셔스 밤 [HAIR RÉ:COVERY 15 Nutritious Balm]제품선택=뉴트리셔스밤 1개 + 헤어팩 트리트먼트 1개 세트 5%추가할인</t>
        </is>
      </c>
      <c r="H673" s="16" t="n">
        <v>1</v>
      </c>
      <c r="I673" s="19">
        <f>VLOOKUP(G673,매칭테이블!D:E,2,0)</f>
        <v/>
      </c>
      <c r="J673" s="16" t="n">
        <v>201210</v>
      </c>
      <c r="L673" s="19">
        <f>VLOOKUP($P673,매칭테이블!$G:$J,2,0)*H673</f>
        <v/>
      </c>
      <c r="M673" s="19">
        <f>L673-L673*VLOOKUP($P673,매칭테이블!$G:$J,3,0)</f>
        <v/>
      </c>
      <c r="N673" s="19">
        <f>VLOOKUP($P673,매칭테이블!$G:$J,4,0)*H673</f>
        <v/>
      </c>
      <c r="O673" s="37">
        <f>L673/1.1</f>
        <v/>
      </c>
      <c r="P673" s="19">
        <f>F673&amp;E673&amp;G673&amp;J673</f>
        <v/>
      </c>
    </row>
    <row r="674">
      <c r="B674" s="34" t="n">
        <v>44210</v>
      </c>
      <c r="C674" s="19">
        <f>TEXT(B674,"aaa")</f>
        <v/>
      </c>
      <c r="E674" s="19">
        <f>INDEX(매칭테이블!C:C,MATCH(RD!G674,매칭테이블!D:D,0))</f>
        <v/>
      </c>
      <c r="F674" s="16" t="inlineStr">
        <is>
          <t>카페24</t>
        </is>
      </c>
      <c r="G674" s="16" t="inlineStr">
        <is>
          <t>라베나 리커버리 15 리바이탈 샴푸 [HAIR RÉ:COVERY 15 Revital Shampoo]제품선택=헤어 리커버리 15 리바이탈 샴푸 - 500ml</t>
        </is>
      </c>
      <c r="H674" s="16" t="n">
        <v>75</v>
      </c>
      <c r="I674" s="19">
        <f>VLOOKUP(G674,매칭테이블!D:E,2,0)</f>
        <v/>
      </c>
      <c r="J674" s="16" t="n">
        <v>201210</v>
      </c>
      <c r="L674" s="19">
        <f>VLOOKUP($P674,매칭테이블!$G:$J,2,0)*H674</f>
        <v/>
      </c>
      <c r="M674" s="19">
        <f>L674-L674*VLOOKUP($P674,매칭테이블!$G:$J,3,0)</f>
        <v/>
      </c>
      <c r="N674" s="19">
        <f>VLOOKUP($P674,매칭테이블!$G:$J,4,0)*H674</f>
        <v/>
      </c>
      <c r="O674" s="37">
        <f>L674/1.1</f>
        <v/>
      </c>
      <c r="P674" s="19">
        <f>F674&amp;E674&amp;G674&amp;J674</f>
        <v/>
      </c>
    </row>
    <row r="675">
      <c r="B675" s="34" t="n">
        <v>44210</v>
      </c>
      <c r="C675" s="19">
        <f>TEXT(B675,"aaa")</f>
        <v/>
      </c>
      <c r="E675" s="19">
        <f>INDEX(매칭테이블!C:C,MATCH(RD!G675,매칭테이블!D:D,0))</f>
        <v/>
      </c>
      <c r="F675" s="16" t="inlineStr">
        <is>
          <t>카페24</t>
        </is>
      </c>
      <c r="G675" s="16" t="inlineStr">
        <is>
          <t>라베나 리커버리 15 리바이탈 샴푸 [HAIR RÉ:COVERY 15 Revital Shampoo]제품선택=리바이탈 샴푸 2개 세트 5%추가할인</t>
        </is>
      </c>
      <c r="H675" s="16" t="n">
        <v>25</v>
      </c>
      <c r="I675" s="19">
        <f>VLOOKUP(G675,매칭테이블!D:E,2,0)</f>
        <v/>
      </c>
      <c r="J675" s="16" t="n">
        <v>201210</v>
      </c>
      <c r="L675" s="19">
        <f>VLOOKUP($P675,매칭테이블!$G:$J,2,0)*H675</f>
        <v/>
      </c>
      <c r="M675" s="19">
        <f>L675-L675*VLOOKUP($P675,매칭테이블!$G:$J,3,0)</f>
        <v/>
      </c>
      <c r="N675" s="19">
        <f>VLOOKUP($P675,매칭테이블!$G:$J,4,0)*H675</f>
        <v/>
      </c>
      <c r="O675" s="37">
        <f>L675/1.1</f>
        <v/>
      </c>
      <c r="P675" s="19">
        <f>F675&amp;E675&amp;G675&amp;J675</f>
        <v/>
      </c>
    </row>
    <row r="676">
      <c r="B676" s="34" t="n">
        <v>44210</v>
      </c>
      <c r="C676" s="19">
        <f>TEXT(B676,"aaa")</f>
        <v/>
      </c>
      <c r="E676" s="19">
        <f>INDEX(매칭테이블!C:C,MATCH(RD!G676,매칭테이블!D:D,0))</f>
        <v/>
      </c>
      <c r="F676" s="16" t="inlineStr">
        <is>
          <t>카페24</t>
        </is>
      </c>
      <c r="G676" s="16" t="inlineStr">
        <is>
          <t>라베나 리커버리 15 리바이탈 샴푸 [HAIR RÉ:COVERY 15 Revital Shampoo]제품선택=리바이탈 샴푸 3개 세트 10% 추가할인</t>
        </is>
      </c>
      <c r="H676" s="16" t="n">
        <v>8</v>
      </c>
      <c r="I676" s="19">
        <f>VLOOKUP(G676,매칭테이블!D:E,2,0)</f>
        <v/>
      </c>
      <c r="J676" s="16" t="n">
        <v>201210</v>
      </c>
      <c r="L676" s="19">
        <f>VLOOKUP($P676,매칭테이블!$G:$J,2,0)*H676</f>
        <v/>
      </c>
      <c r="M676" s="19">
        <f>L676-L676*VLOOKUP($P676,매칭테이블!$G:$J,3,0)</f>
        <v/>
      </c>
      <c r="N676" s="19">
        <f>VLOOKUP($P676,매칭테이블!$G:$J,4,0)*H676</f>
        <v/>
      </c>
      <c r="O676" s="37">
        <f>L676/1.1</f>
        <v/>
      </c>
      <c r="P676" s="19">
        <f>F676&amp;E676&amp;G676&amp;J676</f>
        <v/>
      </c>
    </row>
    <row r="677">
      <c r="B677" s="34" t="n">
        <v>44210</v>
      </c>
      <c r="C677" s="19">
        <f>TEXT(B677,"aaa")</f>
        <v/>
      </c>
      <c r="E677" s="19">
        <f>INDEX(매칭테이블!C:C,MATCH(RD!G677,매칭테이블!D:D,0))</f>
        <v/>
      </c>
      <c r="F677" s="16" t="inlineStr">
        <is>
          <t>카페24</t>
        </is>
      </c>
      <c r="G677" s="16" t="inlineStr">
        <is>
          <t>라베나 리커버리 15 헤어팩 트리트먼트 [HAIR RÉ:COVERY 15 Hairpack Treatment]제품선택=헤어 리커버리 15 헤어팩 트리트먼트</t>
        </is>
      </c>
      <c r="H677" s="16" t="n">
        <v>15</v>
      </c>
      <c r="I677" s="19">
        <f>VLOOKUP(G677,매칭테이블!D:E,2,0)</f>
        <v/>
      </c>
      <c r="J677" s="16" t="n">
        <v>201210</v>
      </c>
      <c r="L677" s="19">
        <f>VLOOKUP($P677,매칭테이블!$G:$J,2,0)*H677</f>
        <v/>
      </c>
      <c r="M677" s="19">
        <f>L677-L677*VLOOKUP($P677,매칭테이블!$G:$J,3,0)</f>
        <v/>
      </c>
      <c r="N677" s="19">
        <f>VLOOKUP($P677,매칭테이블!$G:$J,4,0)*H677</f>
        <v/>
      </c>
      <c r="O677" s="37">
        <f>L677/1.1</f>
        <v/>
      </c>
      <c r="P677" s="19">
        <f>F677&amp;E677&amp;G677&amp;J677</f>
        <v/>
      </c>
    </row>
    <row r="678">
      <c r="B678" s="34" t="n">
        <v>44210</v>
      </c>
      <c r="C678" s="19">
        <f>TEXT(B678,"aaa")</f>
        <v/>
      </c>
      <c r="E678" s="19">
        <f>INDEX(매칭테이블!C:C,MATCH(RD!G678,매칭테이블!D:D,0))</f>
        <v/>
      </c>
      <c r="F678" s="16" t="inlineStr">
        <is>
          <t>카페24</t>
        </is>
      </c>
      <c r="G678" s="16" t="inlineStr">
        <is>
          <t>라베나 리커버리 15 헤어팩 트리트먼트 [HAIR RÉ:COVERY 15 Hairpack Treatment]제품선택=헤어팩 트리트먼트 2개 세트 5% 추가할인</t>
        </is>
      </c>
      <c r="H678" s="16" t="n">
        <v>5</v>
      </c>
      <c r="I678" s="19">
        <f>VLOOKUP(G678,매칭테이블!D:E,2,0)</f>
        <v/>
      </c>
      <c r="J678" s="16" t="n">
        <v>201210</v>
      </c>
      <c r="L678" s="19">
        <f>VLOOKUP($P678,매칭테이블!$G:$J,2,0)*H678</f>
        <v/>
      </c>
      <c r="M678" s="19">
        <f>L678-L678*VLOOKUP($P678,매칭테이블!$G:$J,3,0)</f>
        <v/>
      </c>
      <c r="N678" s="19">
        <f>VLOOKUP($P678,매칭테이블!$G:$J,4,0)*H678</f>
        <v/>
      </c>
      <c r="O678" s="37">
        <f>L678/1.1</f>
        <v/>
      </c>
      <c r="P678" s="19">
        <f>F678&amp;E678&amp;G678&amp;J678</f>
        <v/>
      </c>
    </row>
    <row r="679">
      <c r="B679" s="34" t="n">
        <v>44210</v>
      </c>
      <c r="C679" s="19">
        <f>TEXT(B679,"aaa")</f>
        <v/>
      </c>
      <c r="E679" s="19">
        <f>INDEX(매칭테이블!C:C,MATCH(RD!G679,매칭테이블!D:D,0))</f>
        <v/>
      </c>
      <c r="F679" s="16" t="inlineStr">
        <is>
          <t>카페24</t>
        </is>
      </c>
      <c r="G679" s="16" t="inlineStr">
        <is>
          <t>라베나 리커버리 15 헤어팩 트리트먼트 [HAIR RÉ:COVERY 15 Hairpack Treatment]제품선택=헤어팩 트리트먼트 3개 세트 10% 추가할인</t>
        </is>
      </c>
      <c r="H679" s="16" t="n">
        <v>2</v>
      </c>
      <c r="I679" s="19">
        <f>VLOOKUP(G679,매칭테이블!D:E,2,0)</f>
        <v/>
      </c>
      <c r="J679" s="16" t="n">
        <v>201210</v>
      </c>
      <c r="L679" s="19">
        <f>VLOOKUP($P679,매칭테이블!$G:$J,2,0)*H679</f>
        <v/>
      </c>
      <c r="M679" s="19">
        <f>L679-L679*VLOOKUP($P679,매칭테이블!$G:$J,3,0)</f>
        <v/>
      </c>
      <c r="N679" s="19">
        <f>VLOOKUP($P679,매칭테이블!$G:$J,4,0)*H679</f>
        <v/>
      </c>
      <c r="O679" s="37">
        <f>L679/1.1</f>
        <v/>
      </c>
      <c r="P679" s="19">
        <f>F679&amp;E679&amp;G679&amp;J679</f>
        <v/>
      </c>
    </row>
    <row r="680">
      <c r="B680" s="34" t="n">
        <v>44210</v>
      </c>
      <c r="C680" s="19">
        <f>TEXT(B680,"aaa")</f>
        <v/>
      </c>
      <c r="E680" s="19">
        <f>INDEX(매칭테이블!C:C,MATCH(RD!G680,매칭테이블!D:D,0))</f>
        <v/>
      </c>
      <c r="F680" s="16" t="inlineStr">
        <is>
          <t>카페24</t>
        </is>
      </c>
      <c r="G680" s="16" t="inlineStr">
        <is>
          <t>라베나 리커버리 15 헤어팩 트리트먼트 [HAIR RÉ:COVERY 15 Hairpack Treatment]제품선택=헤어팩 트리트먼트 1개 + 뉴트리셔스밤 1개 세트 5% 추가할인</t>
        </is>
      </c>
      <c r="H680" s="16" t="n">
        <v>2</v>
      </c>
      <c r="I680" s="19">
        <f>VLOOKUP(G680,매칭테이블!D:E,2,0)</f>
        <v/>
      </c>
      <c r="J680" s="16" t="n">
        <v>201210</v>
      </c>
      <c r="L680" s="19">
        <f>VLOOKUP($P680,매칭테이블!$G:$J,2,0)*H680</f>
        <v/>
      </c>
      <c r="M680" s="19">
        <f>L680-L680*VLOOKUP($P680,매칭테이블!$G:$J,3,0)</f>
        <v/>
      </c>
      <c r="N680" s="19">
        <f>VLOOKUP($P680,매칭테이블!$G:$J,4,0)*H680</f>
        <v/>
      </c>
      <c r="O680" s="37">
        <f>L680/1.1</f>
        <v/>
      </c>
      <c r="P680" s="19">
        <f>F680&amp;E680&amp;G680&amp;J680</f>
        <v/>
      </c>
    </row>
    <row r="681">
      <c r="B681" s="34" t="n">
        <v>44211</v>
      </c>
      <c r="C681" s="19">
        <f>TEXT(B681,"aaa")</f>
        <v/>
      </c>
      <c r="E681" s="19">
        <f>INDEX(매칭테이블!C:C,MATCH(RD!G681,매칭테이블!D:D,0))</f>
        <v/>
      </c>
      <c r="F681" s="16" t="inlineStr">
        <is>
          <t>카페24</t>
        </is>
      </c>
      <c r="G681" s="16" t="inlineStr">
        <is>
          <t>라베나 리커버리 15 뉴트리셔스 밤 [HAIR RÉ:COVERY 15 Nutritious Balm]제품선택=헤어 리커버리 15 뉴트리셔스 밤</t>
        </is>
      </c>
      <c r="H681" s="16" t="n">
        <v>8</v>
      </c>
      <c r="I681" s="19">
        <f>VLOOKUP(G681,매칭테이블!D:E,2,0)</f>
        <v/>
      </c>
      <c r="J681" s="16" t="n">
        <v>201210</v>
      </c>
      <c r="L681" s="19">
        <f>VLOOKUP($P681,매칭테이블!$G:$J,2,0)*H681</f>
        <v/>
      </c>
      <c r="M681" s="19">
        <f>L681-L681*VLOOKUP($P681,매칭테이블!$G:$J,3,0)</f>
        <v/>
      </c>
      <c r="N681" s="19">
        <f>VLOOKUP($P681,매칭테이블!$G:$J,4,0)*H681</f>
        <v/>
      </c>
      <c r="O681" s="37">
        <f>L681/1.1</f>
        <v/>
      </c>
      <c r="P681" s="19">
        <f>F681&amp;E681&amp;G681&amp;J681</f>
        <v/>
      </c>
    </row>
    <row r="682">
      <c r="B682" s="34" t="n">
        <v>44211</v>
      </c>
      <c r="C682" s="19">
        <f>TEXT(B682,"aaa")</f>
        <v/>
      </c>
      <c r="E682" s="19">
        <f>INDEX(매칭테이블!C:C,MATCH(RD!G682,매칭테이블!D:D,0))</f>
        <v/>
      </c>
      <c r="F682" s="16" t="inlineStr">
        <is>
          <t>카페24</t>
        </is>
      </c>
      <c r="G682" s="16" t="inlineStr">
        <is>
          <t>라베나 리커버리 15 뉴트리셔스 밤 [HAIR RÉ:COVERY 15 Nutritious Balm]제품선택=뉴트리셔스 밤 2개 세트 5% 추가할인</t>
        </is>
      </c>
      <c r="H682" s="16" t="n">
        <v>4</v>
      </c>
      <c r="I682" s="19">
        <f>VLOOKUP(G682,매칭테이블!D:E,2,0)</f>
        <v/>
      </c>
      <c r="J682" s="16" t="n">
        <v>201210</v>
      </c>
      <c r="L682" s="19">
        <f>VLOOKUP($P682,매칭테이블!$G:$J,2,0)*H682</f>
        <v/>
      </c>
      <c r="M682" s="19">
        <f>L682-L682*VLOOKUP($P682,매칭테이블!$G:$J,3,0)</f>
        <v/>
      </c>
      <c r="N682" s="19">
        <f>VLOOKUP($P682,매칭테이블!$G:$J,4,0)*H682</f>
        <v/>
      </c>
      <c r="O682" s="37">
        <f>L682/1.1</f>
        <v/>
      </c>
      <c r="P682" s="19">
        <f>F682&amp;E682&amp;G682&amp;J682</f>
        <v/>
      </c>
    </row>
    <row r="683">
      <c r="B683" s="34" t="n">
        <v>44211</v>
      </c>
      <c r="C683" s="19">
        <f>TEXT(B683,"aaa")</f>
        <v/>
      </c>
      <c r="E683" s="19">
        <f>INDEX(매칭테이블!C:C,MATCH(RD!G683,매칭테이블!D:D,0))</f>
        <v/>
      </c>
      <c r="F683" s="16" t="inlineStr">
        <is>
          <t>카페24</t>
        </is>
      </c>
      <c r="G683" s="16" t="inlineStr">
        <is>
          <t>라베나 리커버리 15 뉴트리셔스 밤 [HAIR RÉ:COVERY 15 Nutritious Balm]제품선택=뉴트리셔스 밤 3개 세트 10% 추가할인</t>
        </is>
      </c>
      <c r="H683" s="16" t="n">
        <v>2</v>
      </c>
      <c r="I683" s="19">
        <f>VLOOKUP(G683,매칭테이블!D:E,2,0)</f>
        <v/>
      </c>
      <c r="J683" s="16" t="n">
        <v>201210</v>
      </c>
      <c r="L683" s="19">
        <f>VLOOKUP($P683,매칭테이블!$G:$J,2,0)*H683</f>
        <v/>
      </c>
      <c r="M683" s="19">
        <f>L683-L683*VLOOKUP($P683,매칭테이블!$G:$J,3,0)</f>
        <v/>
      </c>
      <c r="N683" s="19">
        <f>VLOOKUP($P683,매칭테이블!$G:$J,4,0)*H683</f>
        <v/>
      </c>
      <c r="O683" s="37">
        <f>L683/1.1</f>
        <v/>
      </c>
      <c r="P683" s="19">
        <f>F683&amp;E683&amp;G683&amp;J683</f>
        <v/>
      </c>
    </row>
    <row r="684">
      <c r="B684" s="34" t="n">
        <v>44211</v>
      </c>
      <c r="C684" s="19">
        <f>TEXT(B684,"aaa")</f>
        <v/>
      </c>
      <c r="E684" s="19">
        <f>INDEX(매칭테이블!C:C,MATCH(RD!G684,매칭테이블!D:D,0))</f>
        <v/>
      </c>
      <c r="F684" s="16" t="inlineStr">
        <is>
          <t>카페24</t>
        </is>
      </c>
      <c r="G684" s="16" t="inlineStr">
        <is>
          <t>라베나 리커버리 15 뉴트리셔스 밤 [HAIR RÉ:COVERY 15 Nutritious Balm]제품선택=뉴트리셔스밤 1개 + 헤어팩 트리트먼트 1개 세트 5%추가할인</t>
        </is>
      </c>
      <c r="H684" s="16" t="n">
        <v>2</v>
      </c>
      <c r="I684" s="19">
        <f>VLOOKUP(G684,매칭테이블!D:E,2,0)</f>
        <v/>
      </c>
      <c r="J684" s="16" t="n">
        <v>201210</v>
      </c>
      <c r="L684" s="19">
        <f>VLOOKUP($P684,매칭테이블!$G:$J,2,0)*H684</f>
        <v/>
      </c>
      <c r="M684" s="19">
        <f>L684-L684*VLOOKUP($P684,매칭테이블!$G:$J,3,0)</f>
        <v/>
      </c>
      <c r="N684" s="19">
        <f>VLOOKUP($P684,매칭테이블!$G:$J,4,0)*H684</f>
        <v/>
      </c>
      <c r="O684" s="37">
        <f>L684/1.1</f>
        <v/>
      </c>
      <c r="P684" s="19">
        <f>F684&amp;E684&amp;G684&amp;J684</f>
        <v/>
      </c>
    </row>
    <row r="685">
      <c r="B685" s="34" t="n">
        <v>44211</v>
      </c>
      <c r="C685" s="19">
        <f>TEXT(B685,"aaa")</f>
        <v/>
      </c>
      <c r="E685" s="19">
        <f>INDEX(매칭테이블!C:C,MATCH(RD!G685,매칭테이블!D:D,0))</f>
        <v/>
      </c>
      <c r="F685" s="16" t="inlineStr">
        <is>
          <t>카페24</t>
        </is>
      </c>
      <c r="G685" s="16" t="inlineStr">
        <is>
          <t>라베나 리커버리 15 리바이탈 샴푸 [HAIR RÉ:COVERY 15 Revital Shampoo]제품선택=헤어 리커버리 15 리바이탈 샴푸 - 500ml</t>
        </is>
      </c>
      <c r="H685" s="16" t="n">
        <v>310</v>
      </c>
      <c r="I685" s="19">
        <f>VLOOKUP(G685,매칭테이블!D:E,2,0)</f>
        <v/>
      </c>
      <c r="J685" s="16" t="n">
        <v>201210</v>
      </c>
      <c r="L685" s="19">
        <f>VLOOKUP($P685,매칭테이블!$G:$J,2,0)*H685</f>
        <v/>
      </c>
      <c r="M685" s="19">
        <f>L685-L685*VLOOKUP($P685,매칭테이블!$G:$J,3,0)</f>
        <v/>
      </c>
      <c r="N685" s="19">
        <f>VLOOKUP($P685,매칭테이블!$G:$J,4,0)*H685</f>
        <v/>
      </c>
      <c r="O685" s="37">
        <f>L685/1.1</f>
        <v/>
      </c>
      <c r="P685" s="19">
        <f>F685&amp;E685&amp;G685&amp;J685</f>
        <v/>
      </c>
    </row>
    <row r="686">
      <c r="B686" s="34" t="n">
        <v>44211</v>
      </c>
      <c r="C686" s="19">
        <f>TEXT(B686,"aaa")</f>
        <v/>
      </c>
      <c r="E686" s="19">
        <f>INDEX(매칭테이블!C:C,MATCH(RD!G686,매칭테이블!D:D,0))</f>
        <v/>
      </c>
      <c r="F686" s="16" t="inlineStr">
        <is>
          <t>카페24</t>
        </is>
      </c>
      <c r="G686" s="16" t="inlineStr">
        <is>
          <t>라베나 리커버리 15 리바이탈 샴푸 [HAIR RÉ:COVERY 15 Revital Shampoo]제품선택=리바이탈 샴푸 2개 세트 5%추가할인</t>
        </is>
      </c>
      <c r="H686" s="16" t="n">
        <v>122</v>
      </c>
      <c r="I686" s="19">
        <f>VLOOKUP(G686,매칭테이블!D:E,2,0)</f>
        <v/>
      </c>
      <c r="J686" s="16" t="n">
        <v>201210</v>
      </c>
      <c r="L686" s="19">
        <f>VLOOKUP($P686,매칭테이블!$G:$J,2,0)*H686</f>
        <v/>
      </c>
      <c r="M686" s="19">
        <f>L686-L686*VLOOKUP($P686,매칭테이블!$G:$J,3,0)</f>
        <v/>
      </c>
      <c r="N686" s="19">
        <f>VLOOKUP($P686,매칭테이블!$G:$J,4,0)*H686</f>
        <v/>
      </c>
      <c r="O686" s="37">
        <f>L686/1.1</f>
        <v/>
      </c>
      <c r="P686" s="19">
        <f>F686&amp;E686&amp;G686&amp;J686</f>
        <v/>
      </c>
    </row>
    <row r="687">
      <c r="B687" s="34" t="n">
        <v>44211</v>
      </c>
      <c r="C687" s="19">
        <f>TEXT(B687,"aaa")</f>
        <v/>
      </c>
      <c r="E687" s="19">
        <f>INDEX(매칭테이블!C:C,MATCH(RD!G687,매칭테이블!D:D,0))</f>
        <v/>
      </c>
      <c r="F687" s="16" t="inlineStr">
        <is>
          <t>카페24</t>
        </is>
      </c>
      <c r="G687" s="16" t="inlineStr">
        <is>
          <t>라베나 리커버리 15 리바이탈 샴푸 [HAIR RÉ:COVERY 15 Revital Shampoo]제품선택=리바이탈 샴푸 3개 세트 10% 추가할인</t>
        </is>
      </c>
      <c r="H687" s="16" t="n">
        <v>50</v>
      </c>
      <c r="I687" s="19">
        <f>VLOOKUP(G687,매칭테이블!D:E,2,0)</f>
        <v/>
      </c>
      <c r="J687" s="16" t="n">
        <v>201210</v>
      </c>
      <c r="L687" s="19">
        <f>VLOOKUP($P687,매칭테이블!$G:$J,2,0)*H687</f>
        <v/>
      </c>
      <c r="M687" s="19">
        <f>L687-L687*VLOOKUP($P687,매칭테이블!$G:$J,3,0)</f>
        <v/>
      </c>
      <c r="N687" s="19">
        <f>VLOOKUP($P687,매칭테이블!$G:$J,4,0)*H687</f>
        <v/>
      </c>
      <c r="O687" s="37">
        <f>L687/1.1</f>
        <v/>
      </c>
      <c r="P687" s="19">
        <f>F687&amp;E687&amp;G687&amp;J687</f>
        <v/>
      </c>
    </row>
    <row r="688">
      <c r="B688" s="34" t="n">
        <v>44211</v>
      </c>
      <c r="C688" s="19">
        <f>TEXT(B688,"aaa")</f>
        <v/>
      </c>
      <c r="E688" s="19">
        <f>INDEX(매칭테이블!C:C,MATCH(RD!G688,매칭테이블!D:D,0))</f>
        <v/>
      </c>
      <c r="F688" s="16" t="inlineStr">
        <is>
          <t>카페24</t>
        </is>
      </c>
      <c r="G688" s="16" t="inlineStr">
        <is>
          <t>라베나 리커버리 15 헤어팩 트리트먼트 [HAIR RÉ:COVERY 15 Hairpack Treatment]제품선택=헤어 리커버리 15 헤어팩 트리트먼트</t>
        </is>
      </c>
      <c r="H688" s="16" t="n">
        <v>16</v>
      </c>
      <c r="I688" s="19">
        <f>VLOOKUP(G688,매칭테이블!D:E,2,0)</f>
        <v/>
      </c>
      <c r="J688" s="16" t="n">
        <v>201210</v>
      </c>
      <c r="L688" s="19">
        <f>VLOOKUP($P688,매칭테이블!$G:$J,2,0)*H688</f>
        <v/>
      </c>
      <c r="M688" s="19">
        <f>L688-L688*VLOOKUP($P688,매칭테이블!$G:$J,3,0)</f>
        <v/>
      </c>
      <c r="N688" s="19">
        <f>VLOOKUP($P688,매칭테이블!$G:$J,4,0)*H688</f>
        <v/>
      </c>
      <c r="O688" s="37">
        <f>L688/1.1</f>
        <v/>
      </c>
      <c r="P688" s="19">
        <f>F688&amp;E688&amp;G688&amp;J688</f>
        <v/>
      </c>
    </row>
    <row r="689">
      <c r="B689" s="34" t="n">
        <v>44211</v>
      </c>
      <c r="C689" s="19">
        <f>TEXT(B689,"aaa")</f>
        <v/>
      </c>
      <c r="E689" s="19">
        <f>INDEX(매칭테이블!C:C,MATCH(RD!G689,매칭테이블!D:D,0))</f>
        <v/>
      </c>
      <c r="F689" s="16" t="inlineStr">
        <is>
          <t>카페24</t>
        </is>
      </c>
      <c r="G689" s="16" t="inlineStr">
        <is>
          <t>라베나 리커버리 15 헤어팩 트리트먼트 [HAIR RÉ:COVERY 15 Hairpack Treatment]제품선택=헤어팩 트리트먼트 2개 세트 5% 추가할인</t>
        </is>
      </c>
      <c r="H689" s="16" t="n">
        <v>4</v>
      </c>
      <c r="I689" s="19">
        <f>VLOOKUP(G689,매칭테이블!D:E,2,0)</f>
        <v/>
      </c>
      <c r="J689" s="16" t="n">
        <v>201210</v>
      </c>
      <c r="L689" s="19">
        <f>VLOOKUP($P689,매칭테이블!$G:$J,2,0)*H689</f>
        <v/>
      </c>
      <c r="M689" s="19">
        <f>L689-L689*VLOOKUP($P689,매칭테이블!$G:$J,3,0)</f>
        <v/>
      </c>
      <c r="N689" s="19">
        <f>VLOOKUP($P689,매칭테이블!$G:$J,4,0)*H689</f>
        <v/>
      </c>
      <c r="O689" s="37">
        <f>L689/1.1</f>
        <v/>
      </c>
      <c r="P689" s="19">
        <f>F689&amp;E689&amp;G689&amp;J689</f>
        <v/>
      </c>
    </row>
    <row r="690">
      <c r="B690" s="34" t="n">
        <v>44211</v>
      </c>
      <c r="C690" s="19">
        <f>TEXT(B690,"aaa")</f>
        <v/>
      </c>
      <c r="E690" s="19">
        <f>INDEX(매칭테이블!C:C,MATCH(RD!G690,매칭테이블!D:D,0))</f>
        <v/>
      </c>
      <c r="F690" s="16" t="inlineStr">
        <is>
          <t>카페24</t>
        </is>
      </c>
      <c r="G690" s="16" t="inlineStr">
        <is>
          <t>라베나 리커버리 15 헤어팩 트리트먼트 [HAIR RÉ:COVERY 15 Hairpack Treatment]제품선택=헤어팩 트리트먼트 3개 세트 10% 추가할인</t>
        </is>
      </c>
      <c r="H690" s="16" t="n">
        <v>2</v>
      </c>
      <c r="I690" s="19">
        <f>VLOOKUP(G690,매칭테이블!D:E,2,0)</f>
        <v/>
      </c>
      <c r="J690" s="16" t="n">
        <v>201210</v>
      </c>
      <c r="L690" s="19">
        <f>VLOOKUP($P690,매칭테이블!$G:$J,2,0)*H690</f>
        <v/>
      </c>
      <c r="M690" s="19">
        <f>L690-L690*VLOOKUP($P690,매칭테이블!$G:$J,3,0)</f>
        <v/>
      </c>
      <c r="N690" s="19">
        <f>VLOOKUP($P690,매칭테이블!$G:$J,4,0)*H690</f>
        <v/>
      </c>
      <c r="O690" s="37">
        <f>L690/1.1</f>
        <v/>
      </c>
      <c r="P690" s="19">
        <f>F690&amp;E690&amp;G690&amp;J690</f>
        <v/>
      </c>
    </row>
    <row r="691">
      <c r="B691" s="34" t="n">
        <v>44211</v>
      </c>
      <c r="C691" s="19">
        <f>TEXT(B691,"aaa")</f>
        <v/>
      </c>
      <c r="E691" s="19">
        <f>INDEX(매칭테이블!C:C,MATCH(RD!G691,매칭테이블!D:D,0))</f>
        <v/>
      </c>
      <c r="F691" s="16" t="inlineStr">
        <is>
          <t>카페24</t>
        </is>
      </c>
      <c r="G691" s="16" t="inlineStr">
        <is>
          <t>라베나 리커버리 15 헤어팩 트리트먼트 [HAIR RÉ:COVERY 15 Hairpack Treatment]제품선택=헤어팩 트리트먼트 1개 + 뉴트리셔스밤 1개 세트 5% 추가할인</t>
        </is>
      </c>
      <c r="H691" s="16" t="n">
        <v>3</v>
      </c>
      <c r="I691" s="19">
        <f>VLOOKUP(G691,매칭테이블!D:E,2,0)</f>
        <v/>
      </c>
      <c r="J691" s="16" t="n">
        <v>201210</v>
      </c>
      <c r="L691" s="19">
        <f>VLOOKUP($P691,매칭테이블!$G:$J,2,0)*H691</f>
        <v/>
      </c>
      <c r="M691" s="19">
        <f>L691-L691*VLOOKUP($P691,매칭테이블!$G:$J,3,0)</f>
        <v/>
      </c>
      <c r="N691" s="19">
        <f>VLOOKUP($P691,매칭테이블!$G:$J,4,0)*H691</f>
        <v/>
      </c>
      <c r="O691" s="37">
        <f>L691/1.1</f>
        <v/>
      </c>
      <c r="P691" s="19">
        <f>F691&amp;E691&amp;G691&amp;J691</f>
        <v/>
      </c>
    </row>
    <row r="692">
      <c r="B692" s="34" t="n">
        <v>44211</v>
      </c>
      <c r="C692" s="19">
        <f>TEXT(B692,"aaa")</f>
        <v/>
      </c>
      <c r="E692" s="19">
        <f>INDEX(매칭테이블!C:C,MATCH(RD!G692,매칭테이블!D:D,0))</f>
        <v/>
      </c>
      <c r="F692" s="16" t="inlineStr">
        <is>
          <t>카페24</t>
        </is>
      </c>
      <c r="G692" s="16" t="inlineStr">
        <is>
          <t>헤어 리커버리 15 리바이탈 샴푸</t>
        </is>
      </c>
      <c r="H692" s="16" t="n">
        <v>4</v>
      </c>
      <c r="I692" s="19">
        <f>VLOOKUP(G692,매칭테이블!D:E,2,0)</f>
        <v/>
      </c>
      <c r="J692" s="16" t="n">
        <v>201210</v>
      </c>
      <c r="L692" s="19">
        <f>VLOOKUP($P692,매칭테이블!$G:$J,2,0)*H692</f>
        <v/>
      </c>
      <c r="M692" s="19">
        <f>L692-L692*VLOOKUP($P692,매칭테이블!$G:$J,3,0)</f>
        <v/>
      </c>
      <c r="N692" s="19">
        <f>VLOOKUP($P692,매칭테이블!$G:$J,4,0)*H692</f>
        <v/>
      </c>
      <c r="O692" s="37">
        <f>L692/1.1</f>
        <v/>
      </c>
      <c r="P692" s="19">
        <f>F692&amp;E692&amp;G692&amp;J692</f>
        <v/>
      </c>
    </row>
    <row r="693">
      <c r="B693" s="34" t="n">
        <v>44212</v>
      </c>
      <c r="C693" s="19">
        <f>TEXT(B693,"aaa")</f>
        <v/>
      </c>
      <c r="E693" s="19">
        <f>INDEX(매칭테이블!C:C,MATCH(RD!G693,매칭테이블!D:D,0))</f>
        <v/>
      </c>
      <c r="F693" s="16" t="inlineStr">
        <is>
          <t>카페24</t>
        </is>
      </c>
      <c r="G693" s="16" t="inlineStr">
        <is>
          <t>HAIR RÉ:COVERY 15 Hairpack Treatment [라베나 리커버리 15 헤어팩 트리트먼트]제품선택=헤어 리커버리 15 헤어팩 트리트먼트</t>
        </is>
      </c>
      <c r="H693" s="16" t="n">
        <v>1</v>
      </c>
      <c r="I693" s="19">
        <f>VLOOKUP(G693,매칭테이블!D:E,2,0)</f>
        <v/>
      </c>
      <c r="J693" s="16" t="n">
        <v>201210</v>
      </c>
      <c r="L693" s="19">
        <f>VLOOKUP($P693,매칭테이블!$G:$J,2,0)*H693</f>
        <v/>
      </c>
      <c r="M693" s="19">
        <f>L693-L693*VLOOKUP($P693,매칭테이블!$G:$J,3,0)</f>
        <v/>
      </c>
      <c r="N693" s="19">
        <f>VLOOKUP($P693,매칭테이블!$G:$J,4,0)*H693</f>
        <v/>
      </c>
      <c r="O693" s="37">
        <f>L693/1.1</f>
        <v/>
      </c>
      <c r="P693" s="19">
        <f>F693&amp;E693&amp;G693&amp;J693</f>
        <v/>
      </c>
    </row>
    <row r="694">
      <c r="B694" s="34" t="n">
        <v>44212</v>
      </c>
      <c r="C694" s="19">
        <f>TEXT(B694,"aaa")</f>
        <v/>
      </c>
      <c r="E694" s="19">
        <f>INDEX(매칭테이블!C:C,MATCH(RD!G694,매칭테이블!D:D,0))</f>
        <v/>
      </c>
      <c r="F694" s="16" t="inlineStr">
        <is>
          <t>카페24</t>
        </is>
      </c>
      <c r="G694" s="16" t="inlineStr">
        <is>
          <t>라베나 리커버리 15 뉴트리셔스 밤 [HAIR RÉ:COVERY 15 Nutritious Balm]제품선택=헤어 리커버리 15 뉴트리셔스 밤</t>
        </is>
      </c>
      <c r="H694" s="16" t="n">
        <v>10</v>
      </c>
      <c r="I694" s="19">
        <f>VLOOKUP(G694,매칭테이블!D:E,2,0)</f>
        <v/>
      </c>
      <c r="J694" s="16" t="n">
        <v>201210</v>
      </c>
      <c r="L694" s="19">
        <f>VLOOKUP($P694,매칭테이블!$G:$J,2,0)*H694</f>
        <v/>
      </c>
      <c r="M694" s="19">
        <f>L694-L694*VLOOKUP($P694,매칭테이블!$G:$J,3,0)</f>
        <v/>
      </c>
      <c r="N694" s="19">
        <f>VLOOKUP($P694,매칭테이블!$G:$J,4,0)*H694</f>
        <v/>
      </c>
      <c r="O694" s="37">
        <f>L694/1.1</f>
        <v/>
      </c>
      <c r="P694" s="19">
        <f>F694&amp;E694&amp;G694&amp;J694</f>
        <v/>
      </c>
    </row>
    <row r="695">
      <c r="B695" s="34" t="n">
        <v>44212</v>
      </c>
      <c r="C695" s="19">
        <f>TEXT(B695,"aaa")</f>
        <v/>
      </c>
      <c r="E695" s="19">
        <f>INDEX(매칭테이블!C:C,MATCH(RD!G695,매칭테이블!D:D,0))</f>
        <v/>
      </c>
      <c r="F695" s="16" t="inlineStr">
        <is>
          <t>카페24</t>
        </is>
      </c>
      <c r="G695" s="16" t="inlineStr">
        <is>
          <t>라베나 리커버리 15 뉴트리셔스 밤 [HAIR RÉ:COVERY 15 Nutritious Balm]제품선택=뉴트리셔스 밤 2개 세트 5% 추가할인</t>
        </is>
      </c>
      <c r="H695" s="16" t="n">
        <v>2</v>
      </c>
      <c r="I695" s="19">
        <f>VLOOKUP(G695,매칭테이블!D:E,2,0)</f>
        <v/>
      </c>
      <c r="J695" s="16" t="n">
        <v>201210</v>
      </c>
      <c r="L695" s="19">
        <f>VLOOKUP($P695,매칭테이블!$G:$J,2,0)*H695</f>
        <v/>
      </c>
      <c r="M695" s="19">
        <f>L695-L695*VLOOKUP($P695,매칭테이블!$G:$J,3,0)</f>
        <v/>
      </c>
      <c r="N695" s="19">
        <f>VLOOKUP($P695,매칭테이블!$G:$J,4,0)*H695</f>
        <v/>
      </c>
      <c r="O695" s="37">
        <f>L695/1.1</f>
        <v/>
      </c>
      <c r="P695" s="19">
        <f>F695&amp;E695&amp;G695&amp;J695</f>
        <v/>
      </c>
    </row>
    <row r="696">
      <c r="B696" s="34" t="n">
        <v>44212</v>
      </c>
      <c r="C696" s="19">
        <f>TEXT(B696,"aaa")</f>
        <v/>
      </c>
      <c r="E696" s="19">
        <f>INDEX(매칭테이블!C:C,MATCH(RD!G696,매칭테이블!D:D,0))</f>
        <v/>
      </c>
      <c r="F696" s="16" t="inlineStr">
        <is>
          <t>카페24</t>
        </is>
      </c>
      <c r="G696" s="16" t="inlineStr">
        <is>
          <t>라베나 리커버리 15 뉴트리셔스 밤 [HAIR RÉ:COVERY 15 Nutritious Balm]제품선택=뉴트리셔스 밤 3개 세트 10% 추가할인</t>
        </is>
      </c>
      <c r="H696" s="16" t="n">
        <v>1</v>
      </c>
      <c r="I696" s="19">
        <f>VLOOKUP(G696,매칭테이블!D:E,2,0)</f>
        <v/>
      </c>
      <c r="J696" s="16" t="n">
        <v>201210</v>
      </c>
      <c r="L696" s="19">
        <f>VLOOKUP($P696,매칭테이블!$G:$J,2,0)*H696</f>
        <v/>
      </c>
      <c r="M696" s="19">
        <f>L696-L696*VLOOKUP($P696,매칭테이블!$G:$J,3,0)</f>
        <v/>
      </c>
      <c r="N696" s="19">
        <f>VLOOKUP($P696,매칭테이블!$G:$J,4,0)*H696</f>
        <v/>
      </c>
      <c r="O696" s="37">
        <f>L696/1.1</f>
        <v/>
      </c>
      <c r="P696" s="19">
        <f>F696&amp;E696&amp;G696&amp;J696</f>
        <v/>
      </c>
    </row>
    <row r="697">
      <c r="B697" s="34" t="n">
        <v>44212</v>
      </c>
      <c r="C697" s="19">
        <f>TEXT(B697,"aaa")</f>
        <v/>
      </c>
      <c r="E697" s="19">
        <f>INDEX(매칭테이블!C:C,MATCH(RD!G697,매칭테이블!D:D,0))</f>
        <v/>
      </c>
      <c r="F697" s="16" t="inlineStr">
        <is>
          <t>카페24</t>
        </is>
      </c>
      <c r="G697" s="16" t="inlineStr">
        <is>
          <t>라베나 리커버리 15 뉴트리셔스 밤 [HAIR RÉ:COVERY 15 Nutritious Balm]제품선택=뉴트리셔스밤 1개 + 헤어팩 트리트먼트 1개 세트 5%추가할인</t>
        </is>
      </c>
      <c r="H697" s="16" t="n">
        <v>2</v>
      </c>
      <c r="I697" s="19">
        <f>VLOOKUP(G697,매칭테이블!D:E,2,0)</f>
        <v/>
      </c>
      <c r="J697" s="16" t="n">
        <v>201210</v>
      </c>
      <c r="L697" s="19">
        <f>VLOOKUP($P697,매칭테이블!$G:$J,2,0)*H697</f>
        <v/>
      </c>
      <c r="M697" s="19">
        <f>L697-L697*VLOOKUP($P697,매칭테이블!$G:$J,3,0)</f>
        <v/>
      </c>
      <c r="N697" s="19">
        <f>VLOOKUP($P697,매칭테이블!$G:$J,4,0)*H697</f>
        <v/>
      </c>
      <c r="O697" s="37">
        <f>L697/1.1</f>
        <v/>
      </c>
      <c r="P697" s="19">
        <f>F697&amp;E697&amp;G697&amp;J697</f>
        <v/>
      </c>
    </row>
    <row r="698">
      <c r="B698" s="34" t="n">
        <v>44212</v>
      </c>
      <c r="C698" s="19">
        <f>TEXT(B698,"aaa")</f>
        <v/>
      </c>
      <c r="E698" s="19">
        <f>INDEX(매칭테이블!C:C,MATCH(RD!G698,매칭테이블!D:D,0))</f>
        <v/>
      </c>
      <c r="F698" s="16" t="inlineStr">
        <is>
          <t>카페24</t>
        </is>
      </c>
      <c r="G698" s="16" t="inlineStr">
        <is>
          <t>라베나 리커버리 15 리바이탈 샴푸 [HAIR RÉ:COVERY 15 Revital Shampoo]제품선택=헤어 리커버리 15 리바이탈 샴푸 - 500ml</t>
        </is>
      </c>
      <c r="H698" s="16" t="n">
        <v>73</v>
      </c>
      <c r="I698" s="19">
        <f>VLOOKUP(G698,매칭테이블!D:E,2,0)</f>
        <v/>
      </c>
      <c r="J698" s="16" t="n">
        <v>201210</v>
      </c>
      <c r="L698" s="19">
        <f>VLOOKUP($P698,매칭테이블!$G:$J,2,0)*H698</f>
        <v/>
      </c>
      <c r="M698" s="19">
        <f>L698-L698*VLOOKUP($P698,매칭테이블!$G:$J,3,0)</f>
        <v/>
      </c>
      <c r="N698" s="19">
        <f>VLOOKUP($P698,매칭테이블!$G:$J,4,0)*H698</f>
        <v/>
      </c>
      <c r="O698" s="37">
        <f>L698/1.1</f>
        <v/>
      </c>
      <c r="P698" s="19">
        <f>F698&amp;E698&amp;G698&amp;J698</f>
        <v/>
      </c>
    </row>
    <row r="699">
      <c r="B699" s="34" t="n">
        <v>44212</v>
      </c>
      <c r="C699" s="19">
        <f>TEXT(B699,"aaa")</f>
        <v/>
      </c>
      <c r="E699" s="19">
        <f>INDEX(매칭테이블!C:C,MATCH(RD!G699,매칭테이블!D:D,0))</f>
        <v/>
      </c>
      <c r="F699" s="16" t="inlineStr">
        <is>
          <t>카페24</t>
        </is>
      </c>
      <c r="G699" s="16" t="inlineStr">
        <is>
          <t>라베나 리커버리 15 리바이탈 샴푸 [HAIR RÉ:COVERY 15 Revital Shampoo]제품선택=리바이탈 샴푸 2개 세트 5%추가할인</t>
        </is>
      </c>
      <c r="H699" s="16" t="n">
        <v>18</v>
      </c>
      <c r="I699" s="19">
        <f>VLOOKUP(G699,매칭테이블!D:E,2,0)</f>
        <v/>
      </c>
      <c r="J699" s="16" t="n">
        <v>201210</v>
      </c>
      <c r="L699" s="19">
        <f>VLOOKUP($P699,매칭테이블!$G:$J,2,0)*H699</f>
        <v/>
      </c>
      <c r="M699" s="19">
        <f>L699-L699*VLOOKUP($P699,매칭테이블!$G:$J,3,0)</f>
        <v/>
      </c>
      <c r="N699" s="19">
        <f>VLOOKUP($P699,매칭테이블!$G:$J,4,0)*H699</f>
        <v/>
      </c>
      <c r="O699" s="37">
        <f>L699/1.1</f>
        <v/>
      </c>
      <c r="P699" s="19">
        <f>F699&amp;E699&amp;G699&amp;J699</f>
        <v/>
      </c>
    </row>
    <row r="700">
      <c r="B700" s="34" t="n">
        <v>44212</v>
      </c>
      <c r="C700" s="19">
        <f>TEXT(B700,"aaa")</f>
        <v/>
      </c>
      <c r="E700" s="19">
        <f>INDEX(매칭테이블!C:C,MATCH(RD!G700,매칭테이블!D:D,0))</f>
        <v/>
      </c>
      <c r="F700" s="16" t="inlineStr">
        <is>
          <t>카페24</t>
        </is>
      </c>
      <c r="G700" s="16" t="inlineStr">
        <is>
          <t>라베나 리커버리 15 리바이탈 샴푸 [HAIR RÉ:COVERY 15 Revital Shampoo]제품선택=리바이탈 샴푸 3개 세트 10% 추가할인</t>
        </is>
      </c>
      <c r="H700" s="16" t="n">
        <v>7</v>
      </c>
      <c r="I700" s="19">
        <f>VLOOKUP(G700,매칭테이블!D:E,2,0)</f>
        <v/>
      </c>
      <c r="J700" s="16" t="n">
        <v>201210</v>
      </c>
      <c r="L700" s="19">
        <f>VLOOKUP($P700,매칭테이블!$G:$J,2,0)*H700</f>
        <v/>
      </c>
      <c r="M700" s="19">
        <f>L700-L700*VLOOKUP($P700,매칭테이블!$G:$J,3,0)</f>
        <v/>
      </c>
      <c r="N700" s="19">
        <f>VLOOKUP($P700,매칭테이블!$G:$J,4,0)*H700</f>
        <v/>
      </c>
      <c r="O700" s="37">
        <f>L700/1.1</f>
        <v/>
      </c>
      <c r="P700" s="19">
        <f>F700&amp;E700&amp;G700&amp;J700</f>
        <v/>
      </c>
    </row>
    <row r="701">
      <c r="B701" s="34" t="n">
        <v>44212</v>
      </c>
      <c r="C701" s="19">
        <f>TEXT(B701,"aaa")</f>
        <v/>
      </c>
      <c r="E701" s="19">
        <f>INDEX(매칭테이블!C:C,MATCH(RD!G701,매칭테이블!D:D,0))</f>
        <v/>
      </c>
      <c r="F701" s="16" t="inlineStr">
        <is>
          <t>카페24</t>
        </is>
      </c>
      <c r="G701" s="16" t="inlineStr">
        <is>
          <t>라베나 리커버리 15 헤어팩 트리트먼트 [HAIR RÉ:COVERY 15 Hairpack Treatment]제품선택=헤어 리커버리 15 헤어팩 트리트먼트</t>
        </is>
      </c>
      <c r="H701" s="16" t="n">
        <v>6</v>
      </c>
      <c r="I701" s="19">
        <f>VLOOKUP(G701,매칭테이블!D:E,2,0)</f>
        <v/>
      </c>
      <c r="J701" s="16" t="n">
        <v>201210</v>
      </c>
      <c r="L701" s="19">
        <f>VLOOKUP($P701,매칭테이블!$G:$J,2,0)*H701</f>
        <v/>
      </c>
      <c r="M701" s="19">
        <f>L701-L701*VLOOKUP($P701,매칭테이블!$G:$J,3,0)</f>
        <v/>
      </c>
      <c r="N701" s="19">
        <f>VLOOKUP($P701,매칭테이블!$G:$J,4,0)*H701</f>
        <v/>
      </c>
      <c r="O701" s="37">
        <f>L701/1.1</f>
        <v/>
      </c>
      <c r="P701" s="19">
        <f>F701&amp;E701&amp;G701&amp;J701</f>
        <v/>
      </c>
    </row>
    <row r="702">
      <c r="B702" s="34" t="n">
        <v>44212</v>
      </c>
      <c r="C702" s="19">
        <f>TEXT(B702,"aaa")</f>
        <v/>
      </c>
      <c r="E702" s="19">
        <f>INDEX(매칭테이블!C:C,MATCH(RD!G702,매칭테이블!D:D,0))</f>
        <v/>
      </c>
      <c r="F702" s="16" t="inlineStr">
        <is>
          <t>카페24</t>
        </is>
      </c>
      <c r="G702" s="16" t="inlineStr">
        <is>
          <t>라베나 리커버리 15 헤어팩 트리트먼트 [HAIR RÉ:COVERY 15 Hairpack Treatment]제품선택=헤어팩 트리트먼트 2개 세트 5% 추가할인</t>
        </is>
      </c>
      <c r="H702" s="16" t="n">
        <v>5</v>
      </c>
      <c r="I702" s="19">
        <f>VLOOKUP(G702,매칭테이블!D:E,2,0)</f>
        <v/>
      </c>
      <c r="J702" s="16" t="n">
        <v>201210</v>
      </c>
      <c r="L702" s="19">
        <f>VLOOKUP($P702,매칭테이블!$G:$J,2,0)*H702</f>
        <v/>
      </c>
      <c r="M702" s="19">
        <f>L702-L702*VLOOKUP($P702,매칭테이블!$G:$J,3,0)</f>
        <v/>
      </c>
      <c r="N702" s="19">
        <f>VLOOKUP($P702,매칭테이블!$G:$J,4,0)*H702</f>
        <v/>
      </c>
      <c r="O702" s="37">
        <f>L702/1.1</f>
        <v/>
      </c>
      <c r="P702" s="19">
        <f>F702&amp;E702&amp;G702&amp;J702</f>
        <v/>
      </c>
    </row>
    <row r="703">
      <c r="B703" s="34" t="n">
        <v>44212</v>
      </c>
      <c r="C703" s="19">
        <f>TEXT(B703,"aaa")</f>
        <v/>
      </c>
      <c r="E703" s="19">
        <f>INDEX(매칭테이블!C:C,MATCH(RD!G703,매칭테이블!D:D,0))</f>
        <v/>
      </c>
      <c r="F703" s="16" t="inlineStr">
        <is>
          <t>카페24</t>
        </is>
      </c>
      <c r="G703" s="16" t="inlineStr">
        <is>
          <t>라베나 리커버리 15 헤어팩 트리트먼트 [HAIR RÉ:COVERY 15 Hairpack Treatment]제품선택=헤어팩 트리트먼트 3개 세트 10% 추가할인</t>
        </is>
      </c>
      <c r="H703" s="16" t="n">
        <v>3</v>
      </c>
      <c r="I703" s="19">
        <f>VLOOKUP(G703,매칭테이블!D:E,2,0)</f>
        <v/>
      </c>
      <c r="J703" s="16" t="n">
        <v>201210</v>
      </c>
      <c r="L703" s="19">
        <f>VLOOKUP($P703,매칭테이블!$G:$J,2,0)*H703</f>
        <v/>
      </c>
      <c r="M703" s="19">
        <f>L703-L703*VLOOKUP($P703,매칭테이블!$G:$J,3,0)</f>
        <v/>
      </c>
      <c r="N703" s="19">
        <f>VLOOKUP($P703,매칭테이블!$G:$J,4,0)*H703</f>
        <v/>
      </c>
      <c r="O703" s="37">
        <f>L703/1.1</f>
        <v/>
      </c>
      <c r="P703" s="19">
        <f>F703&amp;E703&amp;G703&amp;J703</f>
        <v/>
      </c>
    </row>
    <row r="704">
      <c r="B704" s="34" t="n">
        <v>44212</v>
      </c>
      <c r="C704" s="19">
        <f>TEXT(B704,"aaa")</f>
        <v/>
      </c>
      <c r="E704" s="19">
        <f>INDEX(매칭테이블!C:C,MATCH(RD!G704,매칭테이블!D:D,0))</f>
        <v/>
      </c>
      <c r="F704" s="16" t="inlineStr">
        <is>
          <t>카페24</t>
        </is>
      </c>
      <c r="G704" s="16" t="inlineStr">
        <is>
          <t>라베나 리커버리 15 헤어팩 트리트먼트 [HAIR RÉ:COVERY 15 Hairpack Treatment]제품선택=헤어팩 트리트먼트 1개 + 뉴트리셔스밤 1개 세트 5% 추가할인</t>
        </is>
      </c>
      <c r="H704" s="16" t="n">
        <v>2</v>
      </c>
      <c r="I704" s="19">
        <f>VLOOKUP(G704,매칭테이블!D:E,2,0)</f>
        <v/>
      </c>
      <c r="J704" s="16" t="n">
        <v>201210</v>
      </c>
      <c r="L704" s="19">
        <f>VLOOKUP($P704,매칭테이블!$G:$J,2,0)*H704</f>
        <v/>
      </c>
      <c r="M704" s="19">
        <f>L704-L704*VLOOKUP($P704,매칭테이블!$G:$J,3,0)</f>
        <v/>
      </c>
      <c r="N704" s="19">
        <f>VLOOKUP($P704,매칭테이블!$G:$J,4,0)*H704</f>
        <v/>
      </c>
      <c r="O704" s="37">
        <f>L704/1.1</f>
        <v/>
      </c>
      <c r="P704" s="19">
        <f>F704&amp;E704&amp;G704&amp;J704</f>
        <v/>
      </c>
    </row>
    <row r="705">
      <c r="B705" s="34" t="n">
        <v>44213</v>
      </c>
      <c r="C705" s="19">
        <f>TEXT(B705,"aaa")</f>
        <v/>
      </c>
      <c r="E705" s="19">
        <f>INDEX(매칭테이블!C:C,MATCH(RD!G705,매칭테이블!D:D,0))</f>
        <v/>
      </c>
      <c r="F705" s="16" t="inlineStr">
        <is>
          <t>카페24</t>
        </is>
      </c>
      <c r="G705" s="16" t="inlineStr">
        <is>
          <t>라베나 리커버리 15 뉴트리셔스 밤 [HAIR RÉ:COVERY 15 Nutritious Balm]제품선택=헤어 리커버리 15 뉴트리셔스 밤</t>
        </is>
      </c>
      <c r="H705" s="16" t="n">
        <v>7</v>
      </c>
      <c r="I705" s="19">
        <f>VLOOKUP(G705,매칭테이블!D:E,2,0)</f>
        <v/>
      </c>
      <c r="J705" s="16" t="n">
        <v>201210</v>
      </c>
      <c r="L705" s="19">
        <f>VLOOKUP($P705,매칭테이블!$G:$J,2,0)*H705</f>
        <v/>
      </c>
      <c r="M705" s="19">
        <f>L705-L705*VLOOKUP($P705,매칭테이블!$G:$J,3,0)</f>
        <v/>
      </c>
      <c r="N705" s="19">
        <f>VLOOKUP($P705,매칭테이블!$G:$J,4,0)*H705</f>
        <v/>
      </c>
      <c r="O705" s="37">
        <f>L705/1.1</f>
        <v/>
      </c>
      <c r="P705" s="19">
        <f>F705&amp;E705&amp;G705&amp;J705</f>
        <v/>
      </c>
    </row>
    <row r="706">
      <c r="B706" s="34" t="n">
        <v>44213</v>
      </c>
      <c r="C706" s="19">
        <f>TEXT(B706,"aaa")</f>
        <v/>
      </c>
      <c r="E706" s="19">
        <f>INDEX(매칭테이블!C:C,MATCH(RD!G706,매칭테이블!D:D,0))</f>
        <v/>
      </c>
      <c r="F706" s="16" t="inlineStr">
        <is>
          <t>카페24</t>
        </is>
      </c>
      <c r="G706" s="16" t="inlineStr">
        <is>
          <t>라베나 리커버리 15 뉴트리셔스 밤 [HAIR RÉ:COVERY 15 Nutritious Balm]제품선택=뉴트리셔스 밤 2개 세트 5% 추가할인</t>
        </is>
      </c>
      <c r="H706" s="16" t="n">
        <v>1</v>
      </c>
      <c r="I706" s="19">
        <f>VLOOKUP(G706,매칭테이블!D:E,2,0)</f>
        <v/>
      </c>
      <c r="J706" s="16" t="n">
        <v>201210</v>
      </c>
      <c r="L706" s="19">
        <f>VLOOKUP($P706,매칭테이블!$G:$J,2,0)*H706</f>
        <v/>
      </c>
      <c r="M706" s="19">
        <f>L706-L706*VLOOKUP($P706,매칭테이블!$G:$J,3,0)</f>
        <v/>
      </c>
      <c r="N706" s="19">
        <f>VLOOKUP($P706,매칭테이블!$G:$J,4,0)*H706</f>
        <v/>
      </c>
      <c r="O706" s="37">
        <f>L706/1.1</f>
        <v/>
      </c>
      <c r="P706" s="19">
        <f>F706&amp;E706&amp;G706&amp;J706</f>
        <v/>
      </c>
    </row>
    <row r="707">
      <c r="B707" s="34" t="n">
        <v>44213</v>
      </c>
      <c r="C707" s="19">
        <f>TEXT(B707,"aaa")</f>
        <v/>
      </c>
      <c r="E707" s="19">
        <f>INDEX(매칭테이블!C:C,MATCH(RD!G707,매칭테이블!D:D,0))</f>
        <v/>
      </c>
      <c r="F707" s="16" t="inlineStr">
        <is>
          <t>카페24</t>
        </is>
      </c>
      <c r="G707" s="16" t="inlineStr">
        <is>
          <t>라베나 리커버리 15 리바이탈 샴푸 [HAIR RÉ:COVERY 15 Revital Shampoo]제품선택=헤어 리커버리 15 리바이탈 샴푸 - 500ml</t>
        </is>
      </c>
      <c r="H707" s="16" t="n">
        <v>35</v>
      </c>
      <c r="I707" s="19">
        <f>VLOOKUP(G707,매칭테이블!D:E,2,0)</f>
        <v/>
      </c>
      <c r="J707" s="16" t="n">
        <v>201210</v>
      </c>
      <c r="L707" s="19">
        <f>VLOOKUP($P707,매칭테이블!$G:$J,2,0)*H707</f>
        <v/>
      </c>
      <c r="M707" s="19">
        <f>L707-L707*VLOOKUP($P707,매칭테이블!$G:$J,3,0)</f>
        <v/>
      </c>
      <c r="N707" s="19">
        <f>VLOOKUP($P707,매칭테이블!$G:$J,4,0)*H707</f>
        <v/>
      </c>
      <c r="O707" s="37">
        <f>L707/1.1</f>
        <v/>
      </c>
      <c r="P707" s="19">
        <f>F707&amp;E707&amp;G707&amp;J707</f>
        <v/>
      </c>
    </row>
    <row r="708">
      <c r="B708" s="34" t="n">
        <v>44213</v>
      </c>
      <c r="C708" s="19">
        <f>TEXT(B708,"aaa")</f>
        <v/>
      </c>
      <c r="E708" s="19">
        <f>INDEX(매칭테이블!C:C,MATCH(RD!G708,매칭테이블!D:D,0))</f>
        <v/>
      </c>
      <c r="F708" s="16" t="inlineStr">
        <is>
          <t>카페24</t>
        </is>
      </c>
      <c r="G708" s="16" t="inlineStr">
        <is>
          <t>라베나 리커버리 15 리바이탈 샴푸 [HAIR RÉ:COVERY 15 Revital Shampoo]제품선택=리바이탈 샴푸 2개 세트 5%추가할인</t>
        </is>
      </c>
      <c r="H708" s="16" t="n">
        <v>13</v>
      </c>
      <c r="I708" s="19">
        <f>VLOOKUP(G708,매칭테이블!D:E,2,0)</f>
        <v/>
      </c>
      <c r="J708" s="16" t="n">
        <v>201210</v>
      </c>
      <c r="L708" s="19">
        <f>VLOOKUP($P708,매칭테이블!$G:$J,2,0)*H708</f>
        <v/>
      </c>
      <c r="M708" s="19">
        <f>L708-L708*VLOOKUP($P708,매칭테이블!$G:$J,3,0)</f>
        <v/>
      </c>
      <c r="N708" s="19">
        <f>VLOOKUP($P708,매칭테이블!$G:$J,4,0)*H708</f>
        <v/>
      </c>
      <c r="O708" s="37">
        <f>L708/1.1</f>
        <v/>
      </c>
      <c r="P708" s="19">
        <f>F708&amp;E708&amp;G708&amp;J708</f>
        <v/>
      </c>
    </row>
    <row r="709">
      <c r="B709" s="34" t="n">
        <v>44213</v>
      </c>
      <c r="C709" s="19">
        <f>TEXT(B709,"aaa")</f>
        <v/>
      </c>
      <c r="E709" s="19">
        <f>INDEX(매칭테이블!C:C,MATCH(RD!G709,매칭테이블!D:D,0))</f>
        <v/>
      </c>
      <c r="F709" s="16" t="inlineStr">
        <is>
          <t>카페24</t>
        </is>
      </c>
      <c r="G709" s="16" t="inlineStr">
        <is>
          <t>라베나 리커버리 15 리바이탈 샴푸 [HAIR RÉ:COVERY 15 Revital Shampoo]제품선택=리바이탈 샴푸 3개 세트 10% 추가할인</t>
        </is>
      </c>
      <c r="H709" s="16" t="n">
        <v>5</v>
      </c>
      <c r="I709" s="19">
        <f>VLOOKUP(G709,매칭테이블!D:E,2,0)</f>
        <v/>
      </c>
      <c r="J709" s="16" t="n">
        <v>201210</v>
      </c>
      <c r="L709" s="19">
        <f>VLOOKUP($P709,매칭테이블!$G:$J,2,0)*H709</f>
        <v/>
      </c>
      <c r="M709" s="19">
        <f>L709-L709*VLOOKUP($P709,매칭테이블!$G:$J,3,0)</f>
        <v/>
      </c>
      <c r="N709" s="19">
        <f>VLOOKUP($P709,매칭테이블!$G:$J,4,0)*H709</f>
        <v/>
      </c>
      <c r="O709" s="37">
        <f>L709/1.1</f>
        <v/>
      </c>
      <c r="P709" s="19">
        <f>F709&amp;E709&amp;G709&amp;J709</f>
        <v/>
      </c>
    </row>
    <row r="710">
      <c r="B710" s="34" t="n">
        <v>44213</v>
      </c>
      <c r="C710" s="19">
        <f>TEXT(B710,"aaa")</f>
        <v/>
      </c>
      <c r="E710" s="19">
        <f>INDEX(매칭테이블!C:C,MATCH(RD!G710,매칭테이블!D:D,0))</f>
        <v/>
      </c>
      <c r="F710" s="16" t="inlineStr">
        <is>
          <t>카페24</t>
        </is>
      </c>
      <c r="G710" s="16" t="inlineStr">
        <is>
          <t>라베나 리커버리 15 헤어팩 트리트먼트 [HAIR RÉ:COVERY 15 Hairpack Treatment]제품선택=헤어 리커버리 15 헤어팩 트리트먼트</t>
        </is>
      </c>
      <c r="H710" s="16" t="n">
        <v>10</v>
      </c>
      <c r="I710" s="19">
        <f>VLOOKUP(G710,매칭테이블!D:E,2,0)</f>
        <v/>
      </c>
      <c r="J710" s="16" t="n">
        <v>201210</v>
      </c>
      <c r="L710" s="19">
        <f>VLOOKUP($P710,매칭테이블!$G:$J,2,0)*H710</f>
        <v/>
      </c>
      <c r="M710" s="19">
        <f>L710-L710*VLOOKUP($P710,매칭테이블!$G:$J,3,0)</f>
        <v/>
      </c>
      <c r="N710" s="19">
        <f>VLOOKUP($P710,매칭테이블!$G:$J,4,0)*H710</f>
        <v/>
      </c>
      <c r="O710" s="37">
        <f>L710/1.1</f>
        <v/>
      </c>
      <c r="P710" s="19">
        <f>F710&amp;E710&amp;G710&amp;J710</f>
        <v/>
      </c>
    </row>
    <row r="711">
      <c r="B711" s="34" t="n">
        <v>44213</v>
      </c>
      <c r="C711" s="19">
        <f>TEXT(B711,"aaa")</f>
        <v/>
      </c>
      <c r="E711" s="19">
        <f>INDEX(매칭테이블!C:C,MATCH(RD!G711,매칭테이블!D:D,0))</f>
        <v/>
      </c>
      <c r="F711" s="16" t="inlineStr">
        <is>
          <t>카페24</t>
        </is>
      </c>
      <c r="G711" s="16" t="inlineStr">
        <is>
          <t>라베나 리커버리 15 헤어팩 트리트먼트 [HAIR RÉ:COVERY 15 Hairpack Treatment]제품선택=헤어팩 트리트먼트 2개 세트 5% 추가할인</t>
        </is>
      </c>
      <c r="H711" s="16" t="n">
        <v>5</v>
      </c>
      <c r="I711" s="19">
        <f>VLOOKUP(G711,매칭테이블!D:E,2,0)</f>
        <v/>
      </c>
      <c r="J711" s="16" t="n">
        <v>201210</v>
      </c>
      <c r="L711" s="19">
        <f>VLOOKUP($P711,매칭테이블!$G:$J,2,0)*H711</f>
        <v/>
      </c>
      <c r="M711" s="19">
        <f>L711-L711*VLOOKUP($P711,매칭테이블!$G:$J,3,0)</f>
        <v/>
      </c>
      <c r="N711" s="19">
        <f>VLOOKUP($P711,매칭테이블!$G:$J,4,0)*H711</f>
        <v/>
      </c>
      <c r="O711" s="37">
        <f>L711/1.1</f>
        <v/>
      </c>
      <c r="P711" s="19">
        <f>F711&amp;E711&amp;G711&amp;J711</f>
        <v/>
      </c>
    </row>
    <row r="712">
      <c r="B712" s="34" t="n">
        <v>44213</v>
      </c>
      <c r="C712" s="19">
        <f>TEXT(B712,"aaa")</f>
        <v/>
      </c>
      <c r="E712" s="19">
        <f>INDEX(매칭테이블!C:C,MATCH(RD!G712,매칭테이블!D:D,0))</f>
        <v/>
      </c>
      <c r="F712" s="16" t="inlineStr">
        <is>
          <t>카페24</t>
        </is>
      </c>
      <c r="G712" s="16" t="inlineStr">
        <is>
          <t>라베나 리커버리 15 헤어팩 트리트먼트 [HAIR RÉ:COVERY 15 Hairpack Treatment]제품선택=헤어팩 트리트먼트 3개 세트 10% 추가할인</t>
        </is>
      </c>
      <c r="H712" s="16" t="n">
        <v>1</v>
      </c>
      <c r="I712" s="19">
        <f>VLOOKUP(G712,매칭테이블!D:E,2,0)</f>
        <v/>
      </c>
      <c r="J712" s="16" t="n">
        <v>201210</v>
      </c>
      <c r="L712" s="19">
        <f>VLOOKUP($P712,매칭테이블!$G:$J,2,0)*H712</f>
        <v/>
      </c>
      <c r="M712" s="19">
        <f>L712-L712*VLOOKUP($P712,매칭테이블!$G:$J,3,0)</f>
        <v/>
      </c>
      <c r="N712" s="19">
        <f>VLOOKUP($P712,매칭테이블!$G:$J,4,0)*H712</f>
        <v/>
      </c>
      <c r="O712" s="37">
        <f>L712/1.1</f>
        <v/>
      </c>
      <c r="P712" s="19">
        <f>F712&amp;E712&amp;G712&amp;J712</f>
        <v/>
      </c>
    </row>
    <row r="713">
      <c r="B713" s="34" t="n">
        <v>44213</v>
      </c>
      <c r="C713" s="19">
        <f>TEXT(B713,"aaa")</f>
        <v/>
      </c>
      <c r="E713" s="19">
        <f>INDEX(매칭테이블!C:C,MATCH(RD!G713,매칭테이블!D:D,0))</f>
        <v/>
      </c>
      <c r="F713" s="16" t="inlineStr">
        <is>
          <t>카페24</t>
        </is>
      </c>
      <c r="G713" s="16" t="inlineStr">
        <is>
          <t>라베나 리커버리 15 헤어팩 트리트먼트 [HAIR RÉ:COVERY 15 Hairpack Treatment]제품선택=헤어팩 트리트먼트 1개 + 뉴트리셔스밤 1개 세트 5% 추가할인</t>
        </is>
      </c>
      <c r="H713" s="16" t="n">
        <v>4</v>
      </c>
      <c r="I713" s="19">
        <f>VLOOKUP(G713,매칭테이블!D:E,2,0)</f>
        <v/>
      </c>
      <c r="J713" s="16" t="n">
        <v>201210</v>
      </c>
      <c r="L713" s="19">
        <f>VLOOKUP($P713,매칭테이블!$G:$J,2,0)*H713</f>
        <v/>
      </c>
      <c r="M713" s="19">
        <f>L713-L713*VLOOKUP($P713,매칭테이블!$G:$J,3,0)</f>
        <v/>
      </c>
      <c r="N713" s="19">
        <f>VLOOKUP($P713,매칭테이블!$G:$J,4,0)*H713</f>
        <v/>
      </c>
      <c r="O713" s="37">
        <f>L713/1.1</f>
        <v/>
      </c>
      <c r="P713" s="19">
        <f>F713&amp;E713&amp;G713&amp;J713</f>
        <v/>
      </c>
    </row>
    <row r="714">
      <c r="B714" s="34" t="n">
        <v>44214</v>
      </c>
      <c r="C714" s="19">
        <f>TEXT(B714,"aaa")</f>
        <v/>
      </c>
      <c r="E714" s="19">
        <f>INDEX(매칭테이블!C:C,MATCH(RD!G714,매칭테이블!D:D,0))</f>
        <v/>
      </c>
      <c r="F714" s="16" t="inlineStr">
        <is>
          <t>카페24</t>
        </is>
      </c>
      <c r="G714" s="16" t="inlineStr">
        <is>
          <t>라베나 리커버리 15 뉴트리셔스 밤 [HAIR RÉ:COVERY 15 Nutritious Balm]제품선택=헤어 리커버리 15 뉴트리셔스 밤</t>
        </is>
      </c>
      <c r="H714" s="16" t="n">
        <v>7</v>
      </c>
      <c r="I714" s="19">
        <f>VLOOKUP(G714,매칭테이블!D:E,2,0)</f>
        <v/>
      </c>
      <c r="J714" s="16" t="n">
        <v>201210</v>
      </c>
      <c r="L714" s="19">
        <f>VLOOKUP($P714,매칭테이블!$G:$J,2,0)*H714</f>
        <v/>
      </c>
      <c r="M714" s="19">
        <f>L714-L714*VLOOKUP($P714,매칭테이블!$G:$J,3,0)</f>
        <v/>
      </c>
      <c r="N714" s="19">
        <f>VLOOKUP($P714,매칭테이블!$G:$J,4,0)*H714</f>
        <v/>
      </c>
      <c r="O714" s="37">
        <f>L714/1.1</f>
        <v/>
      </c>
      <c r="P714" s="19">
        <f>F714&amp;E714&amp;G714&amp;J714</f>
        <v/>
      </c>
    </row>
    <row r="715">
      <c r="B715" s="34" t="n">
        <v>44214</v>
      </c>
      <c r="C715" s="19">
        <f>TEXT(B715,"aaa")</f>
        <v/>
      </c>
      <c r="E715" s="19">
        <f>INDEX(매칭테이블!C:C,MATCH(RD!G715,매칭테이블!D:D,0))</f>
        <v/>
      </c>
      <c r="F715" s="16" t="inlineStr">
        <is>
          <t>카페24</t>
        </is>
      </c>
      <c r="G715" s="16" t="inlineStr">
        <is>
          <t>라베나 리커버리 15 뉴트리셔스 밤 [HAIR RÉ:COVERY 15 Nutritious Balm]제품선택=뉴트리셔스밤 1개 + 헤어팩 트리트먼트 1개 세트 5%추가할인</t>
        </is>
      </c>
      <c r="H715" s="16" t="n">
        <v>2</v>
      </c>
      <c r="I715" s="19">
        <f>VLOOKUP(G715,매칭테이블!D:E,2,0)</f>
        <v/>
      </c>
      <c r="J715" s="16" t="n">
        <v>201210</v>
      </c>
      <c r="L715" s="19">
        <f>VLOOKUP($P715,매칭테이블!$G:$J,2,0)*H715</f>
        <v/>
      </c>
      <c r="M715" s="19">
        <f>L715-L715*VLOOKUP($P715,매칭테이블!$G:$J,3,0)</f>
        <v/>
      </c>
      <c r="N715" s="19">
        <f>VLOOKUP($P715,매칭테이블!$G:$J,4,0)*H715</f>
        <v/>
      </c>
      <c r="O715" s="37">
        <f>L715/1.1</f>
        <v/>
      </c>
      <c r="P715" s="19">
        <f>F715&amp;E715&amp;G715&amp;J715</f>
        <v/>
      </c>
    </row>
    <row r="716">
      <c r="B716" s="34" t="n">
        <v>44214</v>
      </c>
      <c r="C716" s="19">
        <f>TEXT(B716,"aaa")</f>
        <v/>
      </c>
      <c r="E716" s="19">
        <f>INDEX(매칭테이블!C:C,MATCH(RD!G716,매칭테이블!D:D,0))</f>
        <v/>
      </c>
      <c r="F716" s="16" t="inlineStr">
        <is>
          <t>카페24</t>
        </is>
      </c>
      <c r="G716" s="16" t="inlineStr">
        <is>
          <t>라베나 리커버리 15 리바이탈 샴푸 [HAIR RÉ:COVERY 15 Revital Shampoo]제품선택=헤어 리커버리 15 리바이탈 샴푸 - 500ml</t>
        </is>
      </c>
      <c r="H716" s="16" t="n">
        <v>190</v>
      </c>
      <c r="I716" s="19">
        <f>VLOOKUP(G716,매칭테이블!D:E,2,0)</f>
        <v/>
      </c>
      <c r="J716" s="16" t="n">
        <v>201210</v>
      </c>
      <c r="L716" s="19">
        <f>VLOOKUP($P716,매칭테이블!$G:$J,2,0)*H716</f>
        <v/>
      </c>
      <c r="M716" s="19">
        <f>L716-L716*VLOOKUP($P716,매칭테이블!$G:$J,3,0)</f>
        <v/>
      </c>
      <c r="N716" s="19">
        <f>VLOOKUP($P716,매칭테이블!$G:$J,4,0)*H716</f>
        <v/>
      </c>
      <c r="O716" s="37">
        <f>L716/1.1</f>
        <v/>
      </c>
      <c r="P716" s="19">
        <f>F716&amp;E716&amp;G716&amp;J716</f>
        <v/>
      </c>
    </row>
    <row r="717">
      <c r="B717" s="34" t="n">
        <v>44214</v>
      </c>
      <c r="C717" s="19">
        <f>TEXT(B717,"aaa")</f>
        <v/>
      </c>
      <c r="E717" s="19">
        <f>INDEX(매칭테이블!C:C,MATCH(RD!G717,매칭테이블!D:D,0))</f>
        <v/>
      </c>
      <c r="F717" s="16" t="inlineStr">
        <is>
          <t>카페24</t>
        </is>
      </c>
      <c r="G717" s="16" t="inlineStr">
        <is>
          <t>라베나 리커버리 15 리바이탈 샴푸 [HAIR RÉ:COVERY 15 Revital Shampoo]제품선택=리바이탈 샴푸 2개 세트 5%추가할인</t>
        </is>
      </c>
      <c r="H717" s="16" t="n">
        <v>50</v>
      </c>
      <c r="I717" s="19">
        <f>VLOOKUP(G717,매칭테이블!D:E,2,0)</f>
        <v/>
      </c>
      <c r="J717" s="16" t="n">
        <v>201210</v>
      </c>
      <c r="L717" s="19">
        <f>VLOOKUP($P717,매칭테이블!$G:$J,2,0)*H717</f>
        <v/>
      </c>
      <c r="M717" s="19">
        <f>L717-L717*VLOOKUP($P717,매칭테이블!$G:$J,3,0)</f>
        <v/>
      </c>
      <c r="N717" s="19">
        <f>VLOOKUP($P717,매칭테이블!$G:$J,4,0)*H717</f>
        <v/>
      </c>
      <c r="O717" s="37">
        <f>L717/1.1</f>
        <v/>
      </c>
      <c r="P717" s="19">
        <f>F717&amp;E717&amp;G717&amp;J717</f>
        <v/>
      </c>
    </row>
    <row r="718">
      <c r="B718" s="34" t="n">
        <v>44214</v>
      </c>
      <c r="C718" s="19">
        <f>TEXT(B718,"aaa")</f>
        <v/>
      </c>
      <c r="E718" s="19">
        <f>INDEX(매칭테이블!C:C,MATCH(RD!G718,매칭테이블!D:D,0))</f>
        <v/>
      </c>
      <c r="F718" s="16" t="inlineStr">
        <is>
          <t>카페24</t>
        </is>
      </c>
      <c r="G718" s="16" t="inlineStr">
        <is>
          <t>라베나 리커버리 15 리바이탈 샴푸 [HAIR RÉ:COVERY 15 Revital Shampoo]제품선택=리바이탈 샴푸 3개 세트 10% 추가할인</t>
        </is>
      </c>
      <c r="H718" s="16" t="n">
        <v>31</v>
      </c>
      <c r="I718" s="19">
        <f>VLOOKUP(G718,매칭테이블!D:E,2,0)</f>
        <v/>
      </c>
      <c r="J718" s="16" t="n">
        <v>201210</v>
      </c>
      <c r="L718" s="19">
        <f>VLOOKUP($P718,매칭테이블!$G:$J,2,0)*H718</f>
        <v/>
      </c>
      <c r="M718" s="19">
        <f>L718-L718*VLOOKUP($P718,매칭테이블!$G:$J,3,0)</f>
        <v/>
      </c>
      <c r="N718" s="19">
        <f>VLOOKUP($P718,매칭테이블!$G:$J,4,0)*H718</f>
        <v/>
      </c>
      <c r="O718" s="37">
        <f>L718/1.1</f>
        <v/>
      </c>
      <c r="P718" s="19">
        <f>F718&amp;E718&amp;G718&amp;J718</f>
        <v/>
      </c>
    </row>
    <row r="719">
      <c r="B719" s="34" t="n">
        <v>44214</v>
      </c>
      <c r="C719" s="19">
        <f>TEXT(B719,"aaa")</f>
        <v/>
      </c>
      <c r="E719" s="19">
        <f>INDEX(매칭테이블!C:C,MATCH(RD!G719,매칭테이블!D:D,0))</f>
        <v/>
      </c>
      <c r="F719" s="16" t="inlineStr">
        <is>
          <t>카페24</t>
        </is>
      </c>
      <c r="G719" s="16" t="inlineStr">
        <is>
          <t>라베나 리커버리 15 헤어팩 트리트먼트 [HAIR RÉ:COVERY 15 Hairpack Treatment]제품선택=헤어 리커버리 15 헤어팩 트리트먼트</t>
        </is>
      </c>
      <c r="H719" s="16" t="n">
        <v>8</v>
      </c>
      <c r="I719" s="19">
        <f>VLOOKUP(G719,매칭테이블!D:E,2,0)</f>
        <v/>
      </c>
      <c r="J719" s="16" t="n">
        <v>201210</v>
      </c>
      <c r="L719" s="19">
        <f>VLOOKUP($P719,매칭테이블!$G:$J,2,0)*H719</f>
        <v/>
      </c>
      <c r="M719" s="19">
        <f>L719-L719*VLOOKUP($P719,매칭테이블!$G:$J,3,0)</f>
        <v/>
      </c>
      <c r="N719" s="19">
        <f>VLOOKUP($P719,매칭테이블!$G:$J,4,0)*H719</f>
        <v/>
      </c>
      <c r="O719" s="37">
        <f>L719/1.1</f>
        <v/>
      </c>
      <c r="P719" s="19">
        <f>F719&amp;E719&amp;G719&amp;J719</f>
        <v/>
      </c>
    </row>
    <row r="720">
      <c r="B720" s="34" t="n">
        <v>44214</v>
      </c>
      <c r="C720" s="19">
        <f>TEXT(B720,"aaa")</f>
        <v/>
      </c>
      <c r="E720" s="19">
        <f>INDEX(매칭테이블!C:C,MATCH(RD!G720,매칭테이블!D:D,0))</f>
        <v/>
      </c>
      <c r="F720" s="16" t="inlineStr">
        <is>
          <t>카페24</t>
        </is>
      </c>
      <c r="G720" s="16" t="inlineStr">
        <is>
          <t>라베나 리커버리 15 헤어팩 트리트먼트 [HAIR RÉ:COVERY 15 Hairpack Treatment]제품선택=헤어팩 트리트먼트 2개 세트 5% 추가할인</t>
        </is>
      </c>
      <c r="H720" s="16" t="n">
        <v>3</v>
      </c>
      <c r="I720" s="19">
        <f>VLOOKUP(G720,매칭테이블!D:E,2,0)</f>
        <v/>
      </c>
      <c r="J720" s="16" t="n">
        <v>201210</v>
      </c>
      <c r="L720" s="19">
        <f>VLOOKUP($P720,매칭테이블!$G:$J,2,0)*H720</f>
        <v/>
      </c>
      <c r="M720" s="19">
        <f>L720-L720*VLOOKUP($P720,매칭테이블!$G:$J,3,0)</f>
        <v/>
      </c>
      <c r="N720" s="19">
        <f>VLOOKUP($P720,매칭테이블!$G:$J,4,0)*H720</f>
        <v/>
      </c>
      <c r="O720" s="37">
        <f>L720/1.1</f>
        <v/>
      </c>
      <c r="P720" s="19">
        <f>F720&amp;E720&amp;G720&amp;J720</f>
        <v/>
      </c>
    </row>
    <row r="721">
      <c r="B721" s="34" t="n">
        <v>44214</v>
      </c>
      <c r="C721" s="19">
        <f>TEXT(B721,"aaa")</f>
        <v/>
      </c>
      <c r="E721" s="19">
        <f>INDEX(매칭테이블!C:C,MATCH(RD!G721,매칭테이블!D:D,0))</f>
        <v/>
      </c>
      <c r="F721" s="16" t="inlineStr">
        <is>
          <t>카페24</t>
        </is>
      </c>
      <c r="G721" s="16" t="inlineStr">
        <is>
          <t>라베나 리커버리 15 헤어팩 트리트먼트 [HAIR RÉ:COVERY 15 Hairpack Treatment]제품선택=헤어팩 트리트먼트 3개 세트 10% 추가할인</t>
        </is>
      </c>
      <c r="H721" s="16" t="n">
        <v>1</v>
      </c>
      <c r="I721" s="19">
        <f>VLOOKUP(G721,매칭테이블!D:E,2,0)</f>
        <v/>
      </c>
      <c r="J721" s="16" t="n">
        <v>201210</v>
      </c>
      <c r="L721" s="19">
        <f>VLOOKUP($P721,매칭테이블!$G:$J,2,0)*H721</f>
        <v/>
      </c>
      <c r="M721" s="19">
        <f>L721-L721*VLOOKUP($P721,매칭테이블!$G:$J,3,0)</f>
        <v/>
      </c>
      <c r="N721" s="19">
        <f>VLOOKUP($P721,매칭테이블!$G:$J,4,0)*H721</f>
        <v/>
      </c>
      <c r="O721" s="37">
        <f>L721/1.1</f>
        <v/>
      </c>
      <c r="P721" s="19">
        <f>F721&amp;E721&amp;G721&amp;J721</f>
        <v/>
      </c>
    </row>
    <row r="722">
      <c r="B722" s="34" t="n">
        <v>44214</v>
      </c>
      <c r="C722" s="19">
        <f>TEXT(B722,"aaa")</f>
        <v/>
      </c>
      <c r="E722" s="19">
        <f>INDEX(매칭테이블!C:C,MATCH(RD!G722,매칭테이블!D:D,0))</f>
        <v/>
      </c>
      <c r="F722" s="16" t="inlineStr">
        <is>
          <t>카페24</t>
        </is>
      </c>
      <c r="G722" s="16" t="inlineStr">
        <is>
          <t>라베나 리커버리 15 헤어팩 트리트먼트 [HAIR RÉ:COVERY 15 Hairpack Treatment]제품선택=헤어팩 트리트먼트 1개 + 뉴트리셔스밤 1개 세트 5% 추가할인</t>
        </is>
      </c>
      <c r="H722" s="16" t="n">
        <v>2</v>
      </c>
      <c r="I722" s="19">
        <f>VLOOKUP(G722,매칭테이블!D:E,2,0)</f>
        <v/>
      </c>
      <c r="J722" s="16" t="n">
        <v>201210</v>
      </c>
      <c r="L722" s="19">
        <f>VLOOKUP($P722,매칭테이블!$G:$J,2,0)*H722</f>
        <v/>
      </c>
      <c r="M722" s="19">
        <f>L722-L722*VLOOKUP($P722,매칭테이블!$G:$J,3,0)</f>
        <v/>
      </c>
      <c r="N722" s="19">
        <f>VLOOKUP($P722,매칭테이블!$G:$J,4,0)*H722</f>
        <v/>
      </c>
      <c r="O722" s="37">
        <f>L722/1.1</f>
        <v/>
      </c>
      <c r="P722" s="19">
        <f>F722&amp;E722&amp;G722&amp;J722</f>
        <v/>
      </c>
    </row>
    <row r="723">
      <c r="B723" s="34" t="n">
        <v>44215</v>
      </c>
      <c r="C723" s="19">
        <f>TEXT(B723,"aaa")</f>
        <v/>
      </c>
      <c r="E723" s="19">
        <f>INDEX(매칭테이블!C:C,MATCH(RD!G723,매칭테이블!D:D,0))</f>
        <v/>
      </c>
      <c r="F723" s="16" t="inlineStr">
        <is>
          <t>라베나 CS</t>
        </is>
      </c>
      <c r="G723" s="16" t="inlineStr">
        <is>
          <t>헤어 리커버리 15 리바이탈 샴푸</t>
        </is>
      </c>
      <c r="H723" s="16" t="n">
        <v>2</v>
      </c>
      <c r="I723" s="19">
        <f>VLOOKUP(G723,매칭테이블!D:E,2,0)</f>
        <v/>
      </c>
      <c r="J723" s="16" t="n">
        <v>201210</v>
      </c>
      <c r="L723" s="19">
        <f>VLOOKUP($P723,매칭테이블!$G:$J,2,0)*H723</f>
        <v/>
      </c>
      <c r="M723" s="19">
        <f>L723-L723*VLOOKUP($P723,매칭테이블!$G:$J,3,0)</f>
        <v/>
      </c>
      <c r="N723" s="19">
        <f>VLOOKUP($P723,매칭테이블!$G:$J,4,0)*H723</f>
        <v/>
      </c>
      <c r="O723" s="37">
        <f>L723/1.1</f>
        <v/>
      </c>
      <c r="P723" s="19">
        <f>F723&amp;E723&amp;G723&amp;J723</f>
        <v/>
      </c>
    </row>
    <row r="724">
      <c r="B724" s="34" t="n">
        <v>44215</v>
      </c>
      <c r="C724" s="19">
        <f>TEXT(B724,"aaa")</f>
        <v/>
      </c>
      <c r="E724" s="19">
        <f>INDEX(매칭테이블!C:C,MATCH(RD!G724,매칭테이블!D:D,0))</f>
        <v/>
      </c>
      <c r="F724" s="16" t="inlineStr">
        <is>
          <t>카페24</t>
        </is>
      </c>
      <c r="G724" s="16" t="inlineStr">
        <is>
          <t>라베나 리커버리 15 뉴트리셔스 밤 [HAIR RÉ:COVERY 15 Nutritious Balm]제품선택=헤어 리커버리 15 뉴트리셔스 밤</t>
        </is>
      </c>
      <c r="H724" s="16" t="n">
        <v>9</v>
      </c>
      <c r="I724" s="19">
        <f>VLOOKUP(G724,매칭테이블!D:E,2,0)</f>
        <v/>
      </c>
      <c r="J724" s="16" t="n">
        <v>201210</v>
      </c>
      <c r="L724" s="19">
        <f>VLOOKUP($P724,매칭테이블!$G:$J,2,0)*H724</f>
        <v/>
      </c>
      <c r="M724" s="19">
        <f>L724-L724*VLOOKUP($P724,매칭테이블!$G:$J,3,0)</f>
        <v/>
      </c>
      <c r="N724" s="19">
        <f>VLOOKUP($P724,매칭테이블!$G:$J,4,0)*H724</f>
        <v/>
      </c>
      <c r="O724" s="37">
        <f>L724/1.1</f>
        <v/>
      </c>
      <c r="P724" s="19">
        <f>F724&amp;E724&amp;G724&amp;J724</f>
        <v/>
      </c>
    </row>
    <row r="725">
      <c r="B725" s="34" t="n">
        <v>44215</v>
      </c>
      <c r="C725" s="19">
        <f>TEXT(B725,"aaa")</f>
        <v/>
      </c>
      <c r="E725" s="19">
        <f>INDEX(매칭테이블!C:C,MATCH(RD!G725,매칭테이블!D:D,0))</f>
        <v/>
      </c>
      <c r="F725" s="16" t="inlineStr">
        <is>
          <t>카페24</t>
        </is>
      </c>
      <c r="G725" s="16" t="inlineStr">
        <is>
          <t>라베나 리커버리 15 뉴트리셔스 밤 [HAIR RÉ:COVERY 15 Nutritious Balm]제품선택=뉴트리셔스 밤 2개 세트 5% 추가할인</t>
        </is>
      </c>
      <c r="H725" s="16" t="n">
        <v>1</v>
      </c>
      <c r="I725" s="19">
        <f>VLOOKUP(G725,매칭테이블!D:E,2,0)</f>
        <v/>
      </c>
      <c r="J725" s="16" t="n">
        <v>201210</v>
      </c>
      <c r="L725" s="19">
        <f>VLOOKUP($P725,매칭테이블!$G:$J,2,0)*H725</f>
        <v/>
      </c>
      <c r="M725" s="19">
        <f>L725-L725*VLOOKUP($P725,매칭테이블!$G:$J,3,0)</f>
        <v/>
      </c>
      <c r="N725" s="19">
        <f>VLOOKUP($P725,매칭테이블!$G:$J,4,0)*H725</f>
        <v/>
      </c>
      <c r="O725" s="37">
        <f>L725/1.1</f>
        <v/>
      </c>
      <c r="P725" s="19">
        <f>F725&amp;E725&amp;G725&amp;J725</f>
        <v/>
      </c>
    </row>
    <row r="726">
      <c r="B726" s="34" t="n">
        <v>44215</v>
      </c>
      <c r="C726" s="19">
        <f>TEXT(B726,"aaa")</f>
        <v/>
      </c>
      <c r="E726" s="19">
        <f>INDEX(매칭테이블!C:C,MATCH(RD!G726,매칭테이블!D:D,0))</f>
        <v/>
      </c>
      <c r="F726" s="16" t="inlineStr">
        <is>
          <t>카페24</t>
        </is>
      </c>
      <c r="G726" s="16" t="inlineStr">
        <is>
          <t>라베나 리커버리 15 뉴트리셔스 밤 [HAIR RÉ:COVERY 15 Nutritious Balm]제품선택=뉴트리셔스밤 1개 + 헤어팩 트리트먼트 1개 세트 5%추가할인</t>
        </is>
      </c>
      <c r="H726" s="16" t="n">
        <v>2</v>
      </c>
      <c r="I726" s="19">
        <f>VLOOKUP(G726,매칭테이블!D:E,2,0)</f>
        <v/>
      </c>
      <c r="J726" s="16" t="n">
        <v>201210</v>
      </c>
      <c r="L726" s="19">
        <f>VLOOKUP($P726,매칭테이블!$G:$J,2,0)*H726</f>
        <v/>
      </c>
      <c r="M726" s="19">
        <f>L726-L726*VLOOKUP($P726,매칭테이블!$G:$J,3,0)</f>
        <v/>
      </c>
      <c r="N726" s="19">
        <f>VLOOKUP($P726,매칭테이블!$G:$J,4,0)*H726</f>
        <v/>
      </c>
      <c r="O726" s="37">
        <f>L726/1.1</f>
        <v/>
      </c>
      <c r="P726" s="19">
        <f>F726&amp;E726&amp;G726&amp;J726</f>
        <v/>
      </c>
    </row>
    <row r="727">
      <c r="B727" s="34" t="n">
        <v>44215</v>
      </c>
      <c r="C727" s="19">
        <f>TEXT(B727,"aaa")</f>
        <v/>
      </c>
      <c r="E727" s="19">
        <f>INDEX(매칭테이블!C:C,MATCH(RD!G727,매칭테이블!D:D,0))</f>
        <v/>
      </c>
      <c r="F727" s="16" t="inlineStr">
        <is>
          <t>카페24</t>
        </is>
      </c>
      <c r="G727" s="16" t="inlineStr">
        <is>
          <t>라베나 리커버리 15 리바이탈 샴푸 [HAIR RÉ:COVERY 15 Revital Shampoo]제품선택=헤어 리커버리 15 리바이탈 샴푸 - 500ml</t>
        </is>
      </c>
      <c r="H727" s="16" t="n">
        <v>298</v>
      </c>
      <c r="I727" s="19">
        <f>VLOOKUP(G727,매칭테이블!D:E,2,0)</f>
        <v/>
      </c>
      <c r="J727" s="16" t="n">
        <v>201210</v>
      </c>
      <c r="L727" s="19">
        <f>VLOOKUP($P727,매칭테이블!$G:$J,2,0)*H727</f>
        <v/>
      </c>
      <c r="M727" s="19">
        <f>L727-L727*VLOOKUP($P727,매칭테이블!$G:$J,3,0)</f>
        <v/>
      </c>
      <c r="N727" s="19">
        <f>VLOOKUP($P727,매칭테이블!$G:$J,4,0)*H727</f>
        <v/>
      </c>
      <c r="O727" s="37">
        <f>L727/1.1</f>
        <v/>
      </c>
      <c r="P727" s="19">
        <f>F727&amp;E727&amp;G727&amp;J727</f>
        <v/>
      </c>
    </row>
    <row r="728">
      <c r="B728" s="34" t="n">
        <v>44215</v>
      </c>
      <c r="C728" s="19">
        <f>TEXT(B728,"aaa")</f>
        <v/>
      </c>
      <c r="E728" s="19">
        <f>INDEX(매칭테이블!C:C,MATCH(RD!G728,매칭테이블!D:D,0))</f>
        <v/>
      </c>
      <c r="F728" s="16" t="inlineStr">
        <is>
          <t>카페24</t>
        </is>
      </c>
      <c r="G728" s="16" t="inlineStr">
        <is>
          <t>라베나 리커버리 15 리바이탈 샴푸 [HAIR RÉ:COVERY 15 Revital Shampoo]제품선택=리바이탈 샴푸 2개 세트 5%추가할인</t>
        </is>
      </c>
      <c r="H728" s="16" t="n">
        <v>59</v>
      </c>
      <c r="I728" s="19">
        <f>VLOOKUP(G728,매칭테이블!D:E,2,0)</f>
        <v/>
      </c>
      <c r="J728" s="16" t="n">
        <v>201210</v>
      </c>
      <c r="L728" s="19">
        <f>VLOOKUP($P728,매칭테이블!$G:$J,2,0)*H728</f>
        <v/>
      </c>
      <c r="M728" s="19">
        <f>L728-L728*VLOOKUP($P728,매칭테이블!$G:$J,3,0)</f>
        <v/>
      </c>
      <c r="N728" s="19">
        <f>VLOOKUP($P728,매칭테이블!$G:$J,4,0)*H728</f>
        <v/>
      </c>
      <c r="O728" s="37">
        <f>L728/1.1</f>
        <v/>
      </c>
      <c r="P728" s="19">
        <f>F728&amp;E728&amp;G728&amp;J728</f>
        <v/>
      </c>
    </row>
    <row r="729">
      <c r="B729" s="34" t="n">
        <v>44215</v>
      </c>
      <c r="C729" s="19">
        <f>TEXT(B729,"aaa")</f>
        <v/>
      </c>
      <c r="E729" s="19">
        <f>INDEX(매칭테이블!C:C,MATCH(RD!G729,매칭테이블!D:D,0))</f>
        <v/>
      </c>
      <c r="F729" s="16" t="inlineStr">
        <is>
          <t>카페24</t>
        </is>
      </c>
      <c r="G729" s="16" t="inlineStr">
        <is>
          <t>라베나 리커버리 15 리바이탈 샴푸 [HAIR RÉ:COVERY 15 Revital Shampoo]제품선택=리바이탈 샴푸 3개 세트 10% 추가할인</t>
        </is>
      </c>
      <c r="H729" s="16" t="n">
        <v>25</v>
      </c>
      <c r="I729" s="19">
        <f>VLOOKUP(G729,매칭테이블!D:E,2,0)</f>
        <v/>
      </c>
      <c r="J729" s="16" t="n">
        <v>201210</v>
      </c>
      <c r="L729" s="19">
        <f>VLOOKUP($P729,매칭테이블!$G:$J,2,0)*H729</f>
        <v/>
      </c>
      <c r="M729" s="19">
        <f>L729-L729*VLOOKUP($P729,매칭테이블!$G:$J,3,0)</f>
        <v/>
      </c>
      <c r="N729" s="19">
        <f>VLOOKUP($P729,매칭테이블!$G:$J,4,0)*H729</f>
        <v/>
      </c>
      <c r="O729" s="37">
        <f>L729/1.1</f>
        <v/>
      </c>
      <c r="P729" s="19">
        <f>F729&amp;E729&amp;G729&amp;J729</f>
        <v/>
      </c>
    </row>
    <row r="730">
      <c r="B730" s="34" t="n">
        <v>44215</v>
      </c>
      <c r="C730" s="19">
        <f>TEXT(B730,"aaa")</f>
        <v/>
      </c>
      <c r="E730" s="19">
        <f>INDEX(매칭테이블!C:C,MATCH(RD!G730,매칭테이블!D:D,0))</f>
        <v/>
      </c>
      <c r="F730" s="16" t="inlineStr">
        <is>
          <t>카페24</t>
        </is>
      </c>
      <c r="G730" s="16" t="inlineStr">
        <is>
          <t>라베나 리커버리 15 헤어팩 트리트먼트 [HAIR RÉ:COVERY 15 Hairpack Treatment]제품선택=헤어 리커버리 15 헤어팩 트리트먼트</t>
        </is>
      </c>
      <c r="H730" s="16" t="n">
        <v>14</v>
      </c>
      <c r="I730" s="19">
        <f>VLOOKUP(G730,매칭테이블!D:E,2,0)</f>
        <v/>
      </c>
      <c r="J730" s="16" t="n">
        <v>201210</v>
      </c>
      <c r="L730" s="19">
        <f>VLOOKUP($P730,매칭테이블!$G:$J,2,0)*H730</f>
        <v/>
      </c>
      <c r="M730" s="19">
        <f>L730-L730*VLOOKUP($P730,매칭테이블!$G:$J,3,0)</f>
        <v/>
      </c>
      <c r="N730" s="19">
        <f>VLOOKUP($P730,매칭테이블!$G:$J,4,0)*H730</f>
        <v/>
      </c>
      <c r="O730" s="37">
        <f>L730/1.1</f>
        <v/>
      </c>
      <c r="P730" s="19">
        <f>F730&amp;E730&amp;G730&amp;J730</f>
        <v/>
      </c>
    </row>
    <row r="731">
      <c r="B731" s="34" t="n">
        <v>44215</v>
      </c>
      <c r="C731" s="19">
        <f>TEXT(B731,"aaa")</f>
        <v/>
      </c>
      <c r="E731" s="19">
        <f>INDEX(매칭테이블!C:C,MATCH(RD!G731,매칭테이블!D:D,0))</f>
        <v/>
      </c>
      <c r="F731" s="16" t="inlineStr">
        <is>
          <t>카페24</t>
        </is>
      </c>
      <c r="G731" s="16" t="inlineStr">
        <is>
          <t>헤어 리커버리 15 리바이탈 샴푸</t>
        </is>
      </c>
      <c r="H731" s="16" t="n">
        <v>9</v>
      </c>
      <c r="I731" s="19">
        <f>VLOOKUP(G731,매칭테이블!D:E,2,0)</f>
        <v/>
      </c>
      <c r="J731" s="16" t="n">
        <v>201210</v>
      </c>
      <c r="L731" s="19">
        <f>VLOOKUP($P731,매칭테이블!$G:$J,2,0)*H731</f>
        <v/>
      </c>
      <c r="M731" s="19">
        <f>L731-L731*VLOOKUP($P731,매칭테이블!$G:$J,3,0)</f>
        <v/>
      </c>
      <c r="N731" s="19">
        <f>VLOOKUP($P731,매칭테이블!$G:$J,4,0)*H731</f>
        <v/>
      </c>
      <c r="O731" s="37">
        <f>L731/1.1</f>
        <v/>
      </c>
      <c r="P731" s="19">
        <f>F731&amp;E731&amp;G731&amp;J731</f>
        <v/>
      </c>
    </row>
    <row r="732">
      <c r="B732" s="34" t="n">
        <v>44216</v>
      </c>
      <c r="C732" s="19">
        <f>TEXT(B732,"aaa")</f>
        <v/>
      </c>
      <c r="E732" s="19">
        <f>INDEX(매칭테이블!C:C,MATCH(RD!G732,매칭테이블!D:D,0))</f>
        <v/>
      </c>
      <c r="F732" s="16" t="inlineStr">
        <is>
          <t>카페24</t>
        </is>
      </c>
      <c r="G732" s="16" t="inlineStr">
        <is>
          <t>라베나 리커버리 15 뉴트리셔스 밤 [HAIR RÉ:COVERY 15 Nutritious Balm]제품선택=헤어 리커버리 15 뉴트리셔스 밤</t>
        </is>
      </c>
      <c r="H732" s="16" t="n">
        <v>6</v>
      </c>
      <c r="I732" s="19">
        <f>VLOOKUP(G732,매칭테이블!D:E,2,0)</f>
        <v/>
      </c>
      <c r="J732" s="16" t="n">
        <v>201210</v>
      </c>
      <c r="L732" s="19">
        <f>VLOOKUP($P732,매칭테이블!$G:$J,2,0)*H732</f>
        <v/>
      </c>
      <c r="M732" s="19">
        <f>L732-L732*VLOOKUP($P732,매칭테이블!$G:$J,3,0)</f>
        <v/>
      </c>
      <c r="N732" s="19">
        <f>VLOOKUP($P732,매칭테이블!$G:$J,4,0)*H732</f>
        <v/>
      </c>
      <c r="O732" s="37">
        <f>L732/1.1</f>
        <v/>
      </c>
      <c r="P732" s="19">
        <f>F732&amp;E732&amp;G732&amp;J732</f>
        <v/>
      </c>
    </row>
    <row r="733">
      <c r="B733" s="34" t="n">
        <v>44216</v>
      </c>
      <c r="C733" s="19">
        <f>TEXT(B733,"aaa")</f>
        <v/>
      </c>
      <c r="E733" s="19">
        <f>INDEX(매칭테이블!C:C,MATCH(RD!G733,매칭테이블!D:D,0))</f>
        <v/>
      </c>
      <c r="F733" s="16" t="inlineStr">
        <is>
          <t>카페24</t>
        </is>
      </c>
      <c r="G733" s="16" t="inlineStr">
        <is>
          <t>라베나 리커버리 15 뉴트리셔스 밤 [HAIR RÉ:COVERY 15 Nutritious Balm]제품선택=뉴트리셔스 밤 2개 세트 5% 추가할인</t>
        </is>
      </c>
      <c r="H733" s="16" t="n">
        <v>1</v>
      </c>
      <c r="I733" s="19">
        <f>VLOOKUP(G733,매칭테이블!D:E,2,0)</f>
        <v/>
      </c>
      <c r="J733" s="16" t="n">
        <v>201210</v>
      </c>
      <c r="L733" s="19">
        <f>VLOOKUP($P733,매칭테이블!$G:$J,2,0)*H733</f>
        <v/>
      </c>
      <c r="M733" s="19">
        <f>L733-L733*VLOOKUP($P733,매칭테이블!$G:$J,3,0)</f>
        <v/>
      </c>
      <c r="N733" s="19">
        <f>VLOOKUP($P733,매칭테이블!$G:$J,4,0)*H733</f>
        <v/>
      </c>
      <c r="O733" s="37">
        <f>L733/1.1</f>
        <v/>
      </c>
      <c r="P733" s="19">
        <f>F733&amp;E733&amp;G733&amp;J733</f>
        <v/>
      </c>
    </row>
    <row r="734">
      <c r="B734" s="34" t="n">
        <v>44216</v>
      </c>
      <c r="C734" s="19">
        <f>TEXT(B734,"aaa")</f>
        <v/>
      </c>
      <c r="E734" s="19">
        <f>INDEX(매칭테이블!C:C,MATCH(RD!G734,매칭테이블!D:D,0))</f>
        <v/>
      </c>
      <c r="F734" s="16" t="inlineStr">
        <is>
          <t>카페24</t>
        </is>
      </c>
      <c r="G734" s="16" t="inlineStr">
        <is>
          <t>라베나 리커버리 15 뉴트리셔스 밤 [HAIR RÉ:COVERY 15 Nutritious Balm]제품선택=뉴트리셔스밤 1개 + 헤어팩 트리트먼트 1개 세트 5%추가할인</t>
        </is>
      </c>
      <c r="H734" s="16" t="n">
        <v>1</v>
      </c>
      <c r="I734" s="19">
        <f>VLOOKUP(G734,매칭테이블!D:E,2,0)</f>
        <v/>
      </c>
      <c r="J734" s="16" t="n">
        <v>201210</v>
      </c>
      <c r="L734" s="19">
        <f>VLOOKUP($P734,매칭테이블!$G:$J,2,0)*H734</f>
        <v/>
      </c>
      <c r="M734" s="19">
        <f>L734-L734*VLOOKUP($P734,매칭테이블!$G:$J,3,0)</f>
        <v/>
      </c>
      <c r="N734" s="19">
        <f>VLOOKUP($P734,매칭테이블!$G:$J,4,0)*H734</f>
        <v/>
      </c>
      <c r="O734" s="37">
        <f>L734/1.1</f>
        <v/>
      </c>
      <c r="P734" s="19">
        <f>F734&amp;E734&amp;G734&amp;J734</f>
        <v/>
      </c>
    </row>
    <row r="735">
      <c r="B735" s="34" t="n">
        <v>44216</v>
      </c>
      <c r="C735" s="19">
        <f>TEXT(B735,"aaa")</f>
        <v/>
      </c>
      <c r="E735" s="19">
        <f>INDEX(매칭테이블!C:C,MATCH(RD!G735,매칭테이블!D:D,0))</f>
        <v/>
      </c>
      <c r="F735" s="16" t="inlineStr">
        <is>
          <t>카페24</t>
        </is>
      </c>
      <c r="G735" s="16" t="inlineStr">
        <is>
          <t>라베나 리커버리 15 리바이탈 샴푸 [HAIR RÉ:COVERY 15 Revital Shampoo]제품선택=헤어 리커버리 15 리바이탈 샴푸 - 500ml</t>
        </is>
      </c>
      <c r="H735" s="16" t="n">
        <v>206</v>
      </c>
      <c r="I735" s="19">
        <f>VLOOKUP(G735,매칭테이블!D:E,2,0)</f>
        <v/>
      </c>
      <c r="J735" s="16" t="n">
        <v>201210</v>
      </c>
      <c r="L735" s="19">
        <f>VLOOKUP($P735,매칭테이블!$G:$J,2,0)*H735</f>
        <v/>
      </c>
      <c r="M735" s="19">
        <f>L735-L735*VLOOKUP($P735,매칭테이블!$G:$J,3,0)</f>
        <v/>
      </c>
      <c r="N735" s="19">
        <f>VLOOKUP($P735,매칭테이블!$G:$J,4,0)*H735</f>
        <v/>
      </c>
      <c r="O735" s="37">
        <f>L735/1.1</f>
        <v/>
      </c>
      <c r="P735" s="19">
        <f>F735&amp;E735&amp;G735&amp;J735</f>
        <v/>
      </c>
    </row>
    <row r="736">
      <c r="B736" s="34" t="n">
        <v>44216</v>
      </c>
      <c r="C736" s="19">
        <f>TEXT(B736,"aaa")</f>
        <v/>
      </c>
      <c r="E736" s="19">
        <f>INDEX(매칭테이블!C:C,MATCH(RD!G736,매칭테이블!D:D,0))</f>
        <v/>
      </c>
      <c r="F736" s="16" t="inlineStr">
        <is>
          <t>카페24</t>
        </is>
      </c>
      <c r="G736" s="16" t="inlineStr">
        <is>
          <t>라베나 리커버리 15 리바이탈 샴푸 [HAIR RÉ:COVERY 15 Revital Shampoo]제품선택=리바이탈 샴푸 2개 세트 5%추가할인</t>
        </is>
      </c>
      <c r="H736" s="16" t="n">
        <v>57</v>
      </c>
      <c r="I736" s="19">
        <f>VLOOKUP(G736,매칭테이블!D:E,2,0)</f>
        <v/>
      </c>
      <c r="J736" s="16" t="n">
        <v>201210</v>
      </c>
      <c r="L736" s="19">
        <f>VLOOKUP($P736,매칭테이블!$G:$J,2,0)*H736</f>
        <v/>
      </c>
      <c r="M736" s="19">
        <f>L736-L736*VLOOKUP($P736,매칭테이블!$G:$J,3,0)</f>
        <v/>
      </c>
      <c r="N736" s="19">
        <f>VLOOKUP($P736,매칭테이블!$G:$J,4,0)*H736</f>
        <v/>
      </c>
      <c r="O736" s="37">
        <f>L736/1.1</f>
        <v/>
      </c>
      <c r="P736" s="19">
        <f>F736&amp;E736&amp;G736&amp;J736</f>
        <v/>
      </c>
    </row>
    <row r="737">
      <c r="B737" s="34" t="n">
        <v>44216</v>
      </c>
      <c r="C737" s="19">
        <f>TEXT(B737,"aaa")</f>
        <v/>
      </c>
      <c r="E737" s="19">
        <f>INDEX(매칭테이블!C:C,MATCH(RD!G737,매칭테이블!D:D,0))</f>
        <v/>
      </c>
      <c r="F737" s="16" t="inlineStr">
        <is>
          <t>카페24</t>
        </is>
      </c>
      <c r="G737" s="16" t="inlineStr">
        <is>
          <t>라베나 리커버리 15 리바이탈 샴푸 [HAIR RÉ:COVERY 15 Revital Shampoo]제품선택=리바이탈 샴푸 3개 세트 10% 추가할인</t>
        </is>
      </c>
      <c r="H737" s="16" t="n">
        <v>14</v>
      </c>
      <c r="I737" s="19">
        <f>VLOOKUP(G737,매칭테이블!D:E,2,0)</f>
        <v/>
      </c>
      <c r="J737" s="16" t="n">
        <v>201210</v>
      </c>
      <c r="L737" s="19">
        <f>VLOOKUP($P737,매칭테이블!$G:$J,2,0)*H737</f>
        <v/>
      </c>
      <c r="M737" s="19">
        <f>L737-L737*VLOOKUP($P737,매칭테이블!$G:$J,3,0)</f>
        <v/>
      </c>
      <c r="N737" s="19">
        <f>VLOOKUP($P737,매칭테이블!$G:$J,4,0)*H737</f>
        <v/>
      </c>
      <c r="O737" s="37">
        <f>L737/1.1</f>
        <v/>
      </c>
      <c r="P737" s="19">
        <f>F737&amp;E737&amp;G737&amp;J737</f>
        <v/>
      </c>
    </row>
    <row r="738">
      <c r="B738" s="34" t="n">
        <v>44216</v>
      </c>
      <c r="C738" s="19">
        <f>TEXT(B738,"aaa")</f>
        <v/>
      </c>
      <c r="E738" s="19">
        <f>INDEX(매칭테이블!C:C,MATCH(RD!G738,매칭테이블!D:D,0))</f>
        <v/>
      </c>
      <c r="F738" s="16" t="inlineStr">
        <is>
          <t>카페24</t>
        </is>
      </c>
      <c r="G738" s="16" t="inlineStr">
        <is>
          <t>라베나 리커버리 15 헤어팩 트리트먼트 [HAIR RÉ:COVERY 15 Hairpack Treatment]제품선택=헤어 리커버리 15 헤어팩 트리트먼트</t>
        </is>
      </c>
      <c r="H738" s="16" t="n">
        <v>7</v>
      </c>
      <c r="I738" s="19">
        <f>VLOOKUP(G738,매칭테이블!D:E,2,0)</f>
        <v/>
      </c>
      <c r="J738" s="16" t="n">
        <v>201210</v>
      </c>
      <c r="L738" s="19">
        <f>VLOOKUP($P738,매칭테이블!$G:$J,2,0)*H738</f>
        <v/>
      </c>
      <c r="M738" s="19">
        <f>L738-L738*VLOOKUP($P738,매칭테이블!$G:$J,3,0)</f>
        <v/>
      </c>
      <c r="N738" s="19">
        <f>VLOOKUP($P738,매칭테이블!$G:$J,4,0)*H738</f>
        <v/>
      </c>
      <c r="O738" s="37">
        <f>L738/1.1</f>
        <v/>
      </c>
      <c r="P738" s="19">
        <f>F738&amp;E738&amp;G738&amp;J738</f>
        <v/>
      </c>
    </row>
    <row r="739">
      <c r="B739" s="34" t="n">
        <v>44216</v>
      </c>
      <c r="C739" s="19">
        <f>TEXT(B739,"aaa")</f>
        <v/>
      </c>
      <c r="E739" s="19">
        <f>INDEX(매칭테이블!C:C,MATCH(RD!G739,매칭테이블!D:D,0))</f>
        <v/>
      </c>
      <c r="F739" s="16" t="inlineStr">
        <is>
          <t>카페24</t>
        </is>
      </c>
      <c r="G739" s="16" t="inlineStr">
        <is>
          <t>라베나 리커버리 15 헤어팩 트리트먼트 [HAIR RÉ:COVERY 15 Hairpack Treatment]제품선택=헤어팩 트리트먼트 2개 세트 5% 추가할인</t>
        </is>
      </c>
      <c r="H739" s="16" t="n">
        <v>2</v>
      </c>
      <c r="I739" s="19">
        <f>VLOOKUP(G739,매칭테이블!D:E,2,0)</f>
        <v/>
      </c>
      <c r="J739" s="16" t="n">
        <v>201210</v>
      </c>
      <c r="L739" s="19">
        <f>VLOOKUP($P739,매칭테이블!$G:$J,2,0)*H739</f>
        <v/>
      </c>
      <c r="M739" s="19">
        <f>L739-L739*VLOOKUP($P739,매칭테이블!$G:$J,3,0)</f>
        <v/>
      </c>
      <c r="N739" s="19">
        <f>VLOOKUP($P739,매칭테이블!$G:$J,4,0)*H739</f>
        <v/>
      </c>
      <c r="O739" s="37">
        <f>L739/1.1</f>
        <v/>
      </c>
      <c r="P739" s="19">
        <f>F739&amp;E739&amp;G739&amp;J739</f>
        <v/>
      </c>
    </row>
    <row r="740">
      <c r="B740" s="34" t="n">
        <v>44216</v>
      </c>
      <c r="C740" s="19">
        <f>TEXT(B740,"aaa")</f>
        <v/>
      </c>
      <c r="E740" s="19">
        <f>INDEX(매칭테이블!C:C,MATCH(RD!G740,매칭테이블!D:D,0))</f>
        <v/>
      </c>
      <c r="F740" s="16" t="inlineStr">
        <is>
          <t>카페24</t>
        </is>
      </c>
      <c r="G740" s="16" t="inlineStr">
        <is>
          <t>라베나 리커버리 15 헤어팩 트리트먼트 [HAIR RÉ:COVERY 15 Hairpack Treatment]제품선택=헤어팩 트리트먼트 3개 세트 10% 추가할인</t>
        </is>
      </c>
      <c r="H740" s="16" t="n">
        <v>1</v>
      </c>
      <c r="I740" s="19">
        <f>VLOOKUP(G740,매칭테이블!D:E,2,0)</f>
        <v/>
      </c>
      <c r="J740" s="16" t="n">
        <v>201210</v>
      </c>
      <c r="L740" s="19">
        <f>VLOOKUP($P740,매칭테이블!$G:$J,2,0)*H740</f>
        <v/>
      </c>
      <c r="M740" s="19">
        <f>L740-L740*VLOOKUP($P740,매칭테이블!$G:$J,3,0)</f>
        <v/>
      </c>
      <c r="N740" s="19">
        <f>VLOOKUP($P740,매칭테이블!$G:$J,4,0)*H740</f>
        <v/>
      </c>
      <c r="O740" s="37">
        <f>L740/1.1</f>
        <v/>
      </c>
      <c r="P740" s="19">
        <f>F740&amp;E740&amp;G740&amp;J740</f>
        <v/>
      </c>
    </row>
    <row r="741">
      <c r="B741" s="34" t="n">
        <v>44216</v>
      </c>
      <c r="C741" s="19">
        <f>TEXT(B741,"aaa")</f>
        <v/>
      </c>
      <c r="E741" s="19">
        <f>INDEX(매칭테이블!C:C,MATCH(RD!G741,매칭테이블!D:D,0))</f>
        <v/>
      </c>
      <c r="F741" s="16" t="inlineStr">
        <is>
          <t>카페24</t>
        </is>
      </c>
      <c r="G741" s="16" t="inlineStr">
        <is>
          <t>라베나 리커버리 15 헤어팩 트리트먼트 [HAIR RÉ:COVERY 15 Hairpack Treatment]제품선택=헤어팩 트리트먼트 1개 + 뉴트리셔스밤 1개 세트 5% 추가할인</t>
        </is>
      </c>
      <c r="H741" s="16" t="n">
        <v>1</v>
      </c>
      <c r="I741" s="19">
        <f>VLOOKUP(G741,매칭테이블!D:E,2,0)</f>
        <v/>
      </c>
      <c r="J741" s="16" t="n">
        <v>201210</v>
      </c>
      <c r="L741" s="19">
        <f>VLOOKUP($P741,매칭테이블!$G:$J,2,0)*H741</f>
        <v/>
      </c>
      <c r="M741" s="19">
        <f>L741-L741*VLOOKUP($P741,매칭테이블!$G:$J,3,0)</f>
        <v/>
      </c>
      <c r="N741" s="19">
        <f>VLOOKUP($P741,매칭테이블!$G:$J,4,0)*H741</f>
        <v/>
      </c>
      <c r="O741" s="37">
        <f>L741/1.1</f>
        <v/>
      </c>
      <c r="P741" s="19">
        <f>F741&amp;E741&amp;G741&amp;J741</f>
        <v/>
      </c>
    </row>
    <row r="742">
      <c r="B742" s="34" t="n">
        <v>44216</v>
      </c>
      <c r="C742" s="19">
        <f>TEXT(B742,"aaa")</f>
        <v/>
      </c>
      <c r="E742" s="19">
        <f>INDEX(매칭테이블!C:C,MATCH(RD!G742,매칭테이블!D:D,0))</f>
        <v/>
      </c>
      <c r="F742" s="16" t="inlineStr">
        <is>
          <t>카페24</t>
        </is>
      </c>
      <c r="G742" s="16" t="inlineStr">
        <is>
          <t>헤어 리커버리 15 리바이탈 샴푸</t>
        </is>
      </c>
      <c r="H742" s="16" t="n">
        <v>2</v>
      </c>
      <c r="I742" s="19">
        <f>VLOOKUP(G742,매칭테이블!D:E,2,0)</f>
        <v/>
      </c>
      <c r="J742" s="16" t="n">
        <v>201210</v>
      </c>
      <c r="L742" s="19">
        <f>VLOOKUP($P742,매칭테이블!$G:$J,2,0)*H742</f>
        <v/>
      </c>
      <c r="M742" s="19">
        <f>L742-L742*VLOOKUP($P742,매칭테이블!$G:$J,3,0)</f>
        <v/>
      </c>
      <c r="N742" s="19">
        <f>VLOOKUP($P742,매칭테이블!$G:$J,4,0)*H742</f>
        <v/>
      </c>
      <c r="O742" s="37">
        <f>L742/1.1</f>
        <v/>
      </c>
      <c r="P742" s="19">
        <f>F742&amp;E742&amp;G742&amp;J742</f>
        <v/>
      </c>
    </row>
    <row r="743">
      <c r="B743" s="34" t="n">
        <v>44217</v>
      </c>
      <c r="C743" s="19">
        <f>TEXT(B743,"aaa")</f>
        <v/>
      </c>
      <c r="E743" s="19">
        <f>INDEX(매칭테이블!C:C,MATCH(RD!G743,매칭테이블!D:D,0))</f>
        <v/>
      </c>
      <c r="F743" s="16" t="inlineStr">
        <is>
          <t>라베나 CS</t>
        </is>
      </c>
      <c r="G743" s="16" t="inlineStr">
        <is>
          <t>헤어 리커버리 15 리바이탈 샴푸</t>
        </is>
      </c>
      <c r="H743" s="16" t="n">
        <v>1</v>
      </c>
      <c r="I743" s="19">
        <f>VLOOKUP(G743,매칭테이블!D:E,2,0)</f>
        <v/>
      </c>
      <c r="J743" s="16" t="n">
        <v>201210</v>
      </c>
      <c r="L743" s="19">
        <f>VLOOKUP($P743,매칭테이블!$G:$J,2,0)*H743</f>
        <v/>
      </c>
      <c r="M743" s="19">
        <f>L743-L743*VLOOKUP($P743,매칭테이블!$G:$J,3,0)</f>
        <v/>
      </c>
      <c r="N743" s="19">
        <f>VLOOKUP($P743,매칭테이블!$G:$J,4,0)*H743</f>
        <v/>
      </c>
      <c r="O743" s="37">
        <f>L743/1.1</f>
        <v/>
      </c>
      <c r="P743" s="19">
        <f>F743&amp;E743&amp;G743&amp;J743</f>
        <v/>
      </c>
    </row>
    <row r="744">
      <c r="B744" s="34" t="n">
        <v>44217</v>
      </c>
      <c r="C744" s="19">
        <f>TEXT(B744,"aaa")</f>
        <v/>
      </c>
      <c r="E744" s="19">
        <f>INDEX(매칭테이블!C:C,MATCH(RD!G744,매칭테이블!D:D,0))</f>
        <v/>
      </c>
      <c r="F744" s="16" t="inlineStr">
        <is>
          <t>카페24</t>
        </is>
      </c>
      <c r="G744" s="16" t="inlineStr">
        <is>
          <t>HAIR RÉ:COVERY 15 Revital Shampoo [라베나 리커버리 15 리바이탈 샴푸]제품선택=헤어 리커버리 15 리바이탈 샴푸 - 500ml</t>
        </is>
      </c>
      <c r="H744" s="16" t="n">
        <v>2</v>
      </c>
      <c r="I744" s="19">
        <f>VLOOKUP(G744,매칭테이블!D:E,2,0)</f>
        <v/>
      </c>
      <c r="J744" s="16" t="n">
        <v>201210</v>
      </c>
      <c r="L744" s="19">
        <f>VLOOKUP($P744,매칭테이블!$G:$J,2,0)*H744</f>
        <v/>
      </c>
      <c r="M744" s="19">
        <f>L744-L744*VLOOKUP($P744,매칭테이블!$G:$J,3,0)</f>
        <v/>
      </c>
      <c r="N744" s="19">
        <f>VLOOKUP($P744,매칭테이블!$G:$J,4,0)*H744</f>
        <v/>
      </c>
      <c r="O744" s="37">
        <f>L744/1.1</f>
        <v/>
      </c>
      <c r="P744" s="19">
        <f>F744&amp;E744&amp;G744&amp;J744</f>
        <v/>
      </c>
    </row>
    <row r="745">
      <c r="B745" s="34" t="n">
        <v>44217</v>
      </c>
      <c r="C745" s="19">
        <f>TEXT(B745,"aaa")</f>
        <v/>
      </c>
      <c r="E745" s="19">
        <f>INDEX(매칭테이블!C:C,MATCH(RD!G745,매칭테이블!D:D,0))</f>
        <v/>
      </c>
      <c r="F745" s="16" t="inlineStr">
        <is>
          <t>카페24</t>
        </is>
      </c>
      <c r="G745" s="16" t="inlineStr">
        <is>
          <t>라베나 리커버리 15 뉴트리셔스 밤 [HAIR RÉ:COVERY 15 Nutritious Balm]제품선택=헤어 리커버리 15 뉴트리셔스 밤</t>
        </is>
      </c>
      <c r="H745" s="16" t="n">
        <v>3</v>
      </c>
      <c r="I745" s="19">
        <f>VLOOKUP(G745,매칭테이블!D:E,2,0)</f>
        <v/>
      </c>
      <c r="J745" s="16" t="n">
        <v>201210</v>
      </c>
      <c r="L745" s="19">
        <f>VLOOKUP($P745,매칭테이블!$G:$J,2,0)*H745</f>
        <v/>
      </c>
      <c r="M745" s="19">
        <f>L745-L745*VLOOKUP($P745,매칭테이블!$G:$J,3,0)</f>
        <v/>
      </c>
      <c r="N745" s="19">
        <f>VLOOKUP($P745,매칭테이블!$G:$J,4,0)*H745</f>
        <v/>
      </c>
      <c r="O745" s="37">
        <f>L745/1.1</f>
        <v/>
      </c>
      <c r="P745" s="19">
        <f>F745&amp;E745&amp;G745&amp;J745</f>
        <v/>
      </c>
    </row>
    <row r="746">
      <c r="B746" s="34" t="n">
        <v>44217</v>
      </c>
      <c r="C746" s="19">
        <f>TEXT(B746,"aaa")</f>
        <v/>
      </c>
      <c r="E746" s="19">
        <f>INDEX(매칭테이블!C:C,MATCH(RD!G746,매칭테이블!D:D,0))</f>
        <v/>
      </c>
      <c r="F746" s="16" t="inlineStr">
        <is>
          <t>카페24</t>
        </is>
      </c>
      <c r="G746" s="16" t="inlineStr">
        <is>
          <t>라베나 리커버리 15 뉴트리셔스 밤 [HAIR RÉ:COVERY 15 Nutritious Balm]제품선택=뉴트리셔스 밤 2개 세트 5% 추가할인</t>
        </is>
      </c>
      <c r="H746" s="16" t="n">
        <v>1</v>
      </c>
      <c r="I746" s="19">
        <f>VLOOKUP(G746,매칭테이블!D:E,2,0)</f>
        <v/>
      </c>
      <c r="J746" s="16" t="n">
        <v>201210</v>
      </c>
      <c r="L746" s="19">
        <f>VLOOKUP($P746,매칭테이블!$G:$J,2,0)*H746</f>
        <v/>
      </c>
      <c r="M746" s="19">
        <f>L746-L746*VLOOKUP($P746,매칭테이블!$G:$J,3,0)</f>
        <v/>
      </c>
      <c r="N746" s="19">
        <f>VLOOKUP($P746,매칭테이블!$G:$J,4,0)*H746</f>
        <v/>
      </c>
      <c r="O746" s="37">
        <f>L746/1.1</f>
        <v/>
      </c>
      <c r="P746" s="19">
        <f>F746&amp;E746&amp;G746&amp;J746</f>
        <v/>
      </c>
    </row>
    <row r="747">
      <c r="B747" s="34" t="n">
        <v>44217</v>
      </c>
      <c r="C747" s="19">
        <f>TEXT(B747,"aaa")</f>
        <v/>
      </c>
      <c r="E747" s="19">
        <f>INDEX(매칭테이블!C:C,MATCH(RD!G747,매칭테이블!D:D,0))</f>
        <v/>
      </c>
      <c r="F747" s="16" t="inlineStr">
        <is>
          <t>카페24</t>
        </is>
      </c>
      <c r="G747" s="16" t="inlineStr">
        <is>
          <t>라베나 리커버리 15 뉴트리셔스 밤 [HAIR RÉ:COVERY 15 Nutritious Balm]제품선택=뉴트리셔스밤 1개 + 헤어팩 트리트먼트 1개 세트 5%추가할인</t>
        </is>
      </c>
      <c r="H747" s="16" t="n">
        <v>2</v>
      </c>
      <c r="I747" s="19">
        <f>VLOOKUP(G747,매칭테이블!D:E,2,0)</f>
        <v/>
      </c>
      <c r="J747" s="16" t="n">
        <v>201210</v>
      </c>
      <c r="L747" s="19">
        <f>VLOOKUP($P747,매칭테이블!$G:$J,2,0)*H747</f>
        <v/>
      </c>
      <c r="M747" s="19">
        <f>L747-L747*VLOOKUP($P747,매칭테이블!$G:$J,3,0)</f>
        <v/>
      </c>
      <c r="N747" s="19">
        <f>VLOOKUP($P747,매칭테이블!$G:$J,4,0)*H747</f>
        <v/>
      </c>
      <c r="O747" s="37">
        <f>L747/1.1</f>
        <v/>
      </c>
      <c r="P747" s="19">
        <f>F747&amp;E747&amp;G747&amp;J747</f>
        <v/>
      </c>
    </row>
    <row r="748">
      <c r="B748" s="34" t="n">
        <v>44217</v>
      </c>
      <c r="C748" s="19">
        <f>TEXT(B748,"aaa")</f>
        <v/>
      </c>
      <c r="E748" s="19">
        <f>INDEX(매칭테이블!C:C,MATCH(RD!G748,매칭테이블!D:D,0))</f>
        <v/>
      </c>
      <c r="F748" s="16" t="inlineStr">
        <is>
          <t>카페24</t>
        </is>
      </c>
      <c r="G748" s="16" t="inlineStr">
        <is>
          <t>라베나 리커버리 15 리바이탈 샴푸 [HAIR RÉ:COVERY 15 Revital Shampoo]제품선택=헤어 리커버리 15 리바이탈 샴푸 - 500ml</t>
        </is>
      </c>
      <c r="H748" s="16" t="n">
        <v>181</v>
      </c>
      <c r="I748" s="19">
        <f>VLOOKUP(G748,매칭테이블!D:E,2,0)</f>
        <v/>
      </c>
      <c r="J748" s="16" t="n">
        <v>201210</v>
      </c>
      <c r="L748" s="19">
        <f>VLOOKUP($P748,매칭테이블!$G:$J,2,0)*H748</f>
        <v/>
      </c>
      <c r="M748" s="19">
        <f>L748-L748*VLOOKUP($P748,매칭테이블!$G:$J,3,0)</f>
        <v/>
      </c>
      <c r="N748" s="19">
        <f>VLOOKUP($P748,매칭테이블!$G:$J,4,0)*H748</f>
        <v/>
      </c>
      <c r="O748" s="37">
        <f>L748/1.1</f>
        <v/>
      </c>
      <c r="P748" s="19">
        <f>F748&amp;E748&amp;G748&amp;J748</f>
        <v/>
      </c>
    </row>
    <row r="749">
      <c r="B749" s="34" t="n">
        <v>44217</v>
      </c>
      <c r="C749" s="19">
        <f>TEXT(B749,"aaa")</f>
        <v/>
      </c>
      <c r="E749" s="19">
        <f>INDEX(매칭테이블!C:C,MATCH(RD!G749,매칭테이블!D:D,0))</f>
        <v/>
      </c>
      <c r="F749" s="16" t="inlineStr">
        <is>
          <t>카페24</t>
        </is>
      </c>
      <c r="G749" s="16" t="inlineStr">
        <is>
          <t>라베나 리커버리 15 리바이탈 샴푸 [HAIR RÉ:COVERY 15 Revital Shampoo]제품선택=리바이탈 샴푸 2개 세트 5%추가할인</t>
        </is>
      </c>
      <c r="H749" s="16" t="n">
        <v>56</v>
      </c>
      <c r="I749" s="19">
        <f>VLOOKUP(G749,매칭테이블!D:E,2,0)</f>
        <v/>
      </c>
      <c r="J749" s="16" t="n">
        <v>201210</v>
      </c>
      <c r="L749" s="19">
        <f>VLOOKUP($P749,매칭테이블!$G:$J,2,0)*H749</f>
        <v/>
      </c>
      <c r="M749" s="19">
        <f>L749-L749*VLOOKUP($P749,매칭테이블!$G:$J,3,0)</f>
        <v/>
      </c>
      <c r="N749" s="19">
        <f>VLOOKUP($P749,매칭테이블!$G:$J,4,0)*H749</f>
        <v/>
      </c>
      <c r="O749" s="37">
        <f>L749/1.1</f>
        <v/>
      </c>
      <c r="P749" s="19">
        <f>F749&amp;E749&amp;G749&amp;J749</f>
        <v/>
      </c>
    </row>
    <row r="750">
      <c r="B750" s="34" t="n">
        <v>44217</v>
      </c>
      <c r="C750" s="19">
        <f>TEXT(B750,"aaa")</f>
        <v/>
      </c>
      <c r="E750" s="19">
        <f>INDEX(매칭테이블!C:C,MATCH(RD!G750,매칭테이블!D:D,0))</f>
        <v/>
      </c>
      <c r="F750" s="16" t="inlineStr">
        <is>
          <t>카페24</t>
        </is>
      </c>
      <c r="G750" s="16" t="inlineStr">
        <is>
          <t>라베나 리커버리 15 리바이탈 샴푸 [HAIR RÉ:COVERY 15 Revital Shampoo]제품선택=리바이탈 샴푸 3개 세트 10% 추가할인</t>
        </is>
      </c>
      <c r="H750" s="16" t="n">
        <v>24</v>
      </c>
      <c r="I750" s="19">
        <f>VLOOKUP(G750,매칭테이블!D:E,2,0)</f>
        <v/>
      </c>
      <c r="J750" s="16" t="n">
        <v>201210</v>
      </c>
      <c r="L750" s="19">
        <f>VLOOKUP($P750,매칭테이블!$G:$J,2,0)*H750</f>
        <v/>
      </c>
      <c r="M750" s="19">
        <f>L750-L750*VLOOKUP($P750,매칭테이블!$G:$J,3,0)</f>
        <v/>
      </c>
      <c r="N750" s="19">
        <f>VLOOKUP($P750,매칭테이블!$G:$J,4,0)*H750</f>
        <v/>
      </c>
      <c r="O750" s="37">
        <f>L750/1.1</f>
        <v/>
      </c>
      <c r="P750" s="19">
        <f>F750&amp;E750&amp;G750&amp;J750</f>
        <v/>
      </c>
    </row>
    <row r="751">
      <c r="B751" s="34" t="n">
        <v>44217</v>
      </c>
      <c r="C751" s="19">
        <f>TEXT(B751,"aaa")</f>
        <v/>
      </c>
      <c r="E751" s="19">
        <f>INDEX(매칭테이블!C:C,MATCH(RD!G751,매칭테이블!D:D,0))</f>
        <v/>
      </c>
      <c r="F751" s="16" t="inlineStr">
        <is>
          <t>카페24</t>
        </is>
      </c>
      <c r="G751" s="16" t="inlineStr">
        <is>
          <t>라베나 리커버리 15 헤어팩 트리트먼트 [HAIR RÉ:COVERY 15 Hairpack Treatment]제품선택=헤어 리커버리 15 헤어팩 트리트먼트</t>
        </is>
      </c>
      <c r="H751" s="16" t="n">
        <v>10</v>
      </c>
      <c r="I751" s="19">
        <f>VLOOKUP(G751,매칭테이블!D:E,2,0)</f>
        <v/>
      </c>
      <c r="J751" s="16" t="n">
        <v>201210</v>
      </c>
      <c r="L751" s="19">
        <f>VLOOKUP($P751,매칭테이블!$G:$J,2,0)*H751</f>
        <v/>
      </c>
      <c r="M751" s="19">
        <f>L751-L751*VLOOKUP($P751,매칭테이블!$G:$J,3,0)</f>
        <v/>
      </c>
      <c r="N751" s="19">
        <f>VLOOKUP($P751,매칭테이블!$G:$J,4,0)*H751</f>
        <v/>
      </c>
      <c r="O751" s="37">
        <f>L751/1.1</f>
        <v/>
      </c>
      <c r="P751" s="19">
        <f>F751&amp;E751&amp;G751&amp;J751</f>
        <v/>
      </c>
    </row>
    <row r="752">
      <c r="B752" s="34" t="n">
        <v>44217</v>
      </c>
      <c r="C752" s="19">
        <f>TEXT(B752,"aaa")</f>
        <v/>
      </c>
      <c r="E752" s="19">
        <f>INDEX(매칭테이블!C:C,MATCH(RD!G752,매칭테이블!D:D,0))</f>
        <v/>
      </c>
      <c r="F752" s="16" t="inlineStr">
        <is>
          <t>카페24</t>
        </is>
      </c>
      <c r="G752" s="16" t="inlineStr">
        <is>
          <t>라베나 리커버리 15 헤어팩 트리트먼트 [HAIR RÉ:COVERY 15 Hairpack Treatment]제품선택=헤어팩 트리트먼트 2개 세트 5% 추가할인</t>
        </is>
      </c>
      <c r="H752" s="16" t="n">
        <v>1</v>
      </c>
      <c r="I752" s="19">
        <f>VLOOKUP(G752,매칭테이블!D:E,2,0)</f>
        <v/>
      </c>
      <c r="J752" s="16" t="n">
        <v>201210</v>
      </c>
      <c r="L752" s="19">
        <f>VLOOKUP($P752,매칭테이블!$G:$J,2,0)*H752</f>
        <v/>
      </c>
      <c r="M752" s="19">
        <f>L752-L752*VLOOKUP($P752,매칭테이블!$G:$J,3,0)</f>
        <v/>
      </c>
      <c r="N752" s="19">
        <f>VLOOKUP($P752,매칭테이블!$G:$J,4,0)*H752</f>
        <v/>
      </c>
      <c r="O752" s="37">
        <f>L752/1.1</f>
        <v/>
      </c>
      <c r="P752" s="19">
        <f>F752&amp;E752&amp;G752&amp;J752</f>
        <v/>
      </c>
    </row>
    <row r="753">
      <c r="B753" s="34" t="n">
        <v>44217</v>
      </c>
      <c r="C753" s="19">
        <f>TEXT(B753,"aaa")</f>
        <v/>
      </c>
      <c r="E753" s="19">
        <f>INDEX(매칭테이블!C:C,MATCH(RD!G753,매칭테이블!D:D,0))</f>
        <v/>
      </c>
      <c r="F753" s="16" t="inlineStr">
        <is>
          <t>카페24</t>
        </is>
      </c>
      <c r="G753" s="16" t="inlineStr">
        <is>
          <t>라베나 리커버리 15 헤어팩 트리트먼트 [HAIR RÉ:COVERY 15 Hairpack Treatment]제품선택=헤어팩 트리트먼트 3개 세트 10% 추가할인</t>
        </is>
      </c>
      <c r="H753" s="16" t="n">
        <v>1</v>
      </c>
      <c r="I753" s="19">
        <f>VLOOKUP(G753,매칭테이블!D:E,2,0)</f>
        <v/>
      </c>
      <c r="J753" s="16" t="n">
        <v>201210</v>
      </c>
      <c r="L753" s="19">
        <f>VLOOKUP($P753,매칭테이블!$G:$J,2,0)*H753</f>
        <v/>
      </c>
      <c r="M753" s="19">
        <f>L753-L753*VLOOKUP($P753,매칭테이블!$G:$J,3,0)</f>
        <v/>
      </c>
      <c r="N753" s="19">
        <f>VLOOKUP($P753,매칭테이블!$G:$J,4,0)*H753</f>
        <v/>
      </c>
      <c r="O753" s="37">
        <f>L753/1.1</f>
        <v/>
      </c>
      <c r="P753" s="19">
        <f>F753&amp;E753&amp;G753&amp;J753</f>
        <v/>
      </c>
    </row>
    <row r="754">
      <c r="B754" s="34" t="n">
        <v>44217</v>
      </c>
      <c r="C754" s="19">
        <f>TEXT(B754,"aaa")</f>
        <v/>
      </c>
      <c r="E754" s="19">
        <f>INDEX(매칭테이블!C:C,MATCH(RD!G754,매칭테이블!D:D,0))</f>
        <v/>
      </c>
      <c r="F754" s="16" t="inlineStr">
        <is>
          <t>카페24</t>
        </is>
      </c>
      <c r="G754" s="16" t="inlineStr">
        <is>
          <t>라베나 리커버리 15 헤어팩 트리트먼트 [HAIR RÉ:COVERY 15 Hairpack Treatment]제품선택=헤어팩 트리트먼트 1개 + 뉴트리셔스밤 1개 세트 5% 추가할인</t>
        </is>
      </c>
      <c r="H754" s="16" t="n">
        <v>3</v>
      </c>
      <c r="I754" s="19">
        <f>VLOOKUP(G754,매칭테이블!D:E,2,0)</f>
        <v/>
      </c>
      <c r="J754" s="16" t="n">
        <v>201210</v>
      </c>
      <c r="L754" s="19">
        <f>VLOOKUP($P754,매칭테이블!$G:$J,2,0)*H754</f>
        <v/>
      </c>
      <c r="M754" s="19">
        <f>L754-L754*VLOOKUP($P754,매칭테이블!$G:$J,3,0)</f>
        <v/>
      </c>
      <c r="N754" s="19">
        <f>VLOOKUP($P754,매칭테이블!$G:$J,4,0)*H754</f>
        <v/>
      </c>
      <c r="O754" s="37">
        <f>L754/1.1</f>
        <v/>
      </c>
      <c r="P754" s="19">
        <f>F754&amp;E754&amp;G754&amp;J754</f>
        <v/>
      </c>
    </row>
    <row r="755">
      <c r="B755" s="34" t="n">
        <v>44218</v>
      </c>
      <c r="C755" s="19">
        <f>TEXT(B755,"aaa")</f>
        <v/>
      </c>
      <c r="E755" s="19">
        <f>INDEX(매칭테이블!C:C,MATCH(RD!G755,매칭테이블!D:D,0))</f>
        <v/>
      </c>
      <c r="F755" s="16" t="inlineStr">
        <is>
          <t>카페24</t>
        </is>
      </c>
      <c r="G755" s="16" t="inlineStr">
        <is>
          <t>라베나 리커버리 15 뉴트리셔스 밤 [HAIR RÉ:COVERY 15 Nutritious Balm]제품선택=헤어 리커버리 15 뉴트리셔스 밤</t>
        </is>
      </c>
      <c r="H755" s="16" t="n">
        <v>8</v>
      </c>
      <c r="I755" s="19">
        <f>VLOOKUP(G755,매칭테이블!D:E,2,0)</f>
        <v/>
      </c>
      <c r="J755" s="16" t="n">
        <v>201210</v>
      </c>
      <c r="L755" s="19">
        <f>VLOOKUP($P755,매칭테이블!$G:$J,2,0)*H755</f>
        <v/>
      </c>
      <c r="M755" s="19">
        <f>L755-L755*VLOOKUP($P755,매칭테이블!$G:$J,3,0)</f>
        <v/>
      </c>
      <c r="N755" s="19">
        <f>VLOOKUP($P755,매칭테이블!$G:$J,4,0)*H755</f>
        <v/>
      </c>
      <c r="O755" s="37">
        <f>L755/1.1</f>
        <v/>
      </c>
      <c r="P755" s="19">
        <f>F755&amp;E755&amp;G755&amp;J755</f>
        <v/>
      </c>
    </row>
    <row r="756">
      <c r="B756" s="34" t="n">
        <v>44218</v>
      </c>
      <c r="C756" s="19">
        <f>TEXT(B756,"aaa")</f>
        <v/>
      </c>
      <c r="E756" s="19">
        <f>INDEX(매칭테이블!C:C,MATCH(RD!G756,매칭테이블!D:D,0))</f>
        <v/>
      </c>
      <c r="F756" s="16" t="inlineStr">
        <is>
          <t>카페24</t>
        </is>
      </c>
      <c r="G756" s="16" t="inlineStr">
        <is>
          <t>라베나 리커버리 15 뉴트리셔스 밤 [HAIR RÉ:COVERY 15 Nutritious Balm]제품선택=뉴트리셔스 밤 3개 세트 10% 추가할인</t>
        </is>
      </c>
      <c r="H756" s="16" t="n">
        <v>1</v>
      </c>
      <c r="I756" s="19">
        <f>VLOOKUP(G756,매칭테이블!D:E,2,0)</f>
        <v/>
      </c>
      <c r="J756" s="16" t="n">
        <v>201210</v>
      </c>
      <c r="L756" s="19">
        <f>VLOOKUP($P756,매칭테이블!$G:$J,2,0)*H756</f>
        <v/>
      </c>
      <c r="M756" s="19">
        <f>L756-L756*VLOOKUP($P756,매칭테이블!$G:$J,3,0)</f>
        <v/>
      </c>
      <c r="N756" s="19">
        <f>VLOOKUP($P756,매칭테이블!$G:$J,4,0)*H756</f>
        <v/>
      </c>
      <c r="O756" s="37">
        <f>L756/1.1</f>
        <v/>
      </c>
      <c r="P756" s="19">
        <f>F756&amp;E756&amp;G756&amp;J756</f>
        <v/>
      </c>
    </row>
    <row r="757">
      <c r="B757" s="34" t="n">
        <v>44218</v>
      </c>
      <c r="C757" s="19">
        <f>TEXT(B757,"aaa")</f>
        <v/>
      </c>
      <c r="E757" s="19">
        <f>INDEX(매칭테이블!C:C,MATCH(RD!G757,매칭테이블!D:D,0))</f>
        <v/>
      </c>
      <c r="F757" s="16" t="inlineStr">
        <is>
          <t>카페24</t>
        </is>
      </c>
      <c r="G757" s="16" t="inlineStr">
        <is>
          <t>라베나 리커버리 15 뉴트리셔스 밤 [HAIR RÉ:COVERY 15 Nutritious Balm]제품선택=뉴트리셔스밤 1개 + 헤어팩 트리트먼트 1개 세트 5%추가할인</t>
        </is>
      </c>
      <c r="H757" s="16" t="n">
        <v>4</v>
      </c>
      <c r="I757" s="19">
        <f>VLOOKUP(G757,매칭테이블!D:E,2,0)</f>
        <v/>
      </c>
      <c r="J757" s="16" t="n">
        <v>201210</v>
      </c>
      <c r="L757" s="19">
        <f>VLOOKUP($P757,매칭테이블!$G:$J,2,0)*H757</f>
        <v/>
      </c>
      <c r="M757" s="19">
        <f>L757-L757*VLOOKUP($P757,매칭테이블!$G:$J,3,0)</f>
        <v/>
      </c>
      <c r="N757" s="19">
        <f>VLOOKUP($P757,매칭테이블!$G:$J,4,0)*H757</f>
        <v/>
      </c>
      <c r="O757" s="37">
        <f>L757/1.1</f>
        <v/>
      </c>
      <c r="P757" s="19">
        <f>F757&amp;E757&amp;G757&amp;J757</f>
        <v/>
      </c>
    </row>
    <row r="758">
      <c r="B758" s="34" t="n">
        <v>44218</v>
      </c>
      <c r="C758" s="19">
        <f>TEXT(B758,"aaa")</f>
        <v/>
      </c>
      <c r="E758" s="19">
        <f>INDEX(매칭테이블!C:C,MATCH(RD!G758,매칭테이블!D:D,0))</f>
        <v/>
      </c>
      <c r="F758" s="16" t="inlineStr">
        <is>
          <t>카페24</t>
        </is>
      </c>
      <c r="G758" s="16" t="inlineStr">
        <is>
          <t>라베나 리커버리 15 리바이탈 샴푸 [HAIR RÉ:COVERY 15 Revital Shampoo]제품선택=헤어 리커버리 15 리바이탈 샴푸 - 500ml</t>
        </is>
      </c>
      <c r="H758" s="16" t="n">
        <v>143</v>
      </c>
      <c r="I758" s="19">
        <f>VLOOKUP(G758,매칭테이블!D:E,2,0)</f>
        <v/>
      </c>
      <c r="J758" s="16" t="n">
        <v>201210</v>
      </c>
      <c r="L758" s="19">
        <f>VLOOKUP($P758,매칭테이블!$G:$J,2,0)*H758</f>
        <v/>
      </c>
      <c r="M758" s="19">
        <f>L758-L758*VLOOKUP($P758,매칭테이블!$G:$J,3,0)</f>
        <v/>
      </c>
      <c r="N758" s="19">
        <f>VLOOKUP($P758,매칭테이블!$G:$J,4,0)*H758</f>
        <v/>
      </c>
      <c r="O758" s="37">
        <f>L758/1.1</f>
        <v/>
      </c>
      <c r="P758" s="19">
        <f>F758&amp;E758&amp;G758&amp;J758</f>
        <v/>
      </c>
    </row>
    <row r="759">
      <c r="B759" s="34" t="n">
        <v>44218</v>
      </c>
      <c r="C759" s="19">
        <f>TEXT(B759,"aaa")</f>
        <v/>
      </c>
      <c r="E759" s="19">
        <f>INDEX(매칭테이블!C:C,MATCH(RD!G759,매칭테이블!D:D,0))</f>
        <v/>
      </c>
      <c r="F759" s="16" t="inlineStr">
        <is>
          <t>카페24</t>
        </is>
      </c>
      <c r="G759" s="16" t="inlineStr">
        <is>
          <t>라베나 리커버리 15 리바이탈 샴푸 [HAIR RÉ:COVERY 15 Revital Shampoo]제품선택=리바이탈 샴푸 2개 세트 5%추가할인</t>
        </is>
      </c>
      <c r="H759" s="16" t="n">
        <v>50</v>
      </c>
      <c r="I759" s="19">
        <f>VLOOKUP(G759,매칭테이블!D:E,2,0)</f>
        <v/>
      </c>
      <c r="J759" s="16" t="n">
        <v>201210</v>
      </c>
      <c r="L759" s="19">
        <f>VLOOKUP($P759,매칭테이블!$G:$J,2,0)*H759</f>
        <v/>
      </c>
      <c r="M759" s="19">
        <f>L759-L759*VLOOKUP($P759,매칭테이블!$G:$J,3,0)</f>
        <v/>
      </c>
      <c r="N759" s="19">
        <f>VLOOKUP($P759,매칭테이블!$G:$J,4,0)*H759</f>
        <v/>
      </c>
      <c r="O759" s="37">
        <f>L759/1.1</f>
        <v/>
      </c>
      <c r="P759" s="19">
        <f>F759&amp;E759&amp;G759&amp;J759</f>
        <v/>
      </c>
    </row>
    <row r="760">
      <c r="B760" s="34" t="n">
        <v>44218</v>
      </c>
      <c r="C760" s="19">
        <f>TEXT(B760,"aaa")</f>
        <v/>
      </c>
      <c r="E760" s="19">
        <f>INDEX(매칭테이블!C:C,MATCH(RD!G760,매칭테이블!D:D,0))</f>
        <v/>
      </c>
      <c r="F760" s="16" t="inlineStr">
        <is>
          <t>카페24</t>
        </is>
      </c>
      <c r="G760" s="16" t="inlineStr">
        <is>
          <t>라베나 리커버리 15 리바이탈 샴푸 [HAIR RÉ:COVERY 15 Revital Shampoo]제품선택=리바이탈 샴푸 3개 세트 10% 추가할인</t>
        </is>
      </c>
      <c r="H760" s="16" t="n">
        <v>16</v>
      </c>
      <c r="I760" s="19">
        <f>VLOOKUP(G760,매칭테이블!D:E,2,0)</f>
        <v/>
      </c>
      <c r="J760" s="16" t="n">
        <v>201210</v>
      </c>
      <c r="L760" s="19">
        <f>VLOOKUP($P760,매칭테이블!$G:$J,2,0)*H760</f>
        <v/>
      </c>
      <c r="M760" s="19">
        <f>L760-L760*VLOOKUP($P760,매칭테이블!$G:$J,3,0)</f>
        <v/>
      </c>
      <c r="N760" s="19">
        <f>VLOOKUP($P760,매칭테이블!$G:$J,4,0)*H760</f>
        <v/>
      </c>
      <c r="O760" s="37">
        <f>L760/1.1</f>
        <v/>
      </c>
      <c r="P760" s="19">
        <f>F760&amp;E760&amp;G760&amp;J760</f>
        <v/>
      </c>
    </row>
    <row r="761">
      <c r="B761" s="34" t="n">
        <v>44218</v>
      </c>
      <c r="C761" s="19">
        <f>TEXT(B761,"aaa")</f>
        <v/>
      </c>
      <c r="E761" s="19">
        <f>INDEX(매칭테이블!C:C,MATCH(RD!G761,매칭테이블!D:D,0))</f>
        <v/>
      </c>
      <c r="F761" s="16" t="inlineStr">
        <is>
          <t>카페24</t>
        </is>
      </c>
      <c r="G761" s="16" t="inlineStr">
        <is>
          <t>라베나 리커버리 15 헤어팩 트리트먼트 [HAIR RÉ:COVERY 15 Hairpack Treatment]제품선택=헤어 리커버리 15 헤어팩 트리트먼트</t>
        </is>
      </c>
      <c r="H761" s="16" t="n">
        <v>9</v>
      </c>
      <c r="I761" s="19">
        <f>VLOOKUP(G761,매칭테이블!D:E,2,0)</f>
        <v/>
      </c>
      <c r="J761" s="16" t="n">
        <v>201210</v>
      </c>
      <c r="L761" s="19">
        <f>VLOOKUP($P761,매칭테이블!$G:$J,2,0)*H761</f>
        <v/>
      </c>
      <c r="M761" s="19">
        <f>L761-L761*VLOOKUP($P761,매칭테이블!$G:$J,3,0)</f>
        <v/>
      </c>
      <c r="N761" s="19">
        <f>VLOOKUP($P761,매칭테이블!$G:$J,4,0)*H761</f>
        <v/>
      </c>
      <c r="O761" s="37">
        <f>L761/1.1</f>
        <v/>
      </c>
      <c r="P761" s="19">
        <f>F761&amp;E761&amp;G761&amp;J761</f>
        <v/>
      </c>
    </row>
    <row r="762">
      <c r="B762" s="34" t="n">
        <v>44218</v>
      </c>
      <c r="C762" s="19">
        <f>TEXT(B762,"aaa")</f>
        <v/>
      </c>
      <c r="E762" s="19">
        <f>INDEX(매칭테이블!C:C,MATCH(RD!G762,매칭테이블!D:D,0))</f>
        <v/>
      </c>
      <c r="F762" s="16" t="inlineStr">
        <is>
          <t>카페24</t>
        </is>
      </c>
      <c r="G762" s="16" t="inlineStr">
        <is>
          <t>라베나 리커버리 15 헤어팩 트리트먼트 [HAIR RÉ:COVERY 15 Hairpack Treatment]제품선택=헤어팩 트리트먼트 2개 세트 5% 추가할인</t>
        </is>
      </c>
      <c r="H762" s="16" t="n">
        <v>3</v>
      </c>
      <c r="I762" s="19">
        <f>VLOOKUP(G762,매칭테이블!D:E,2,0)</f>
        <v/>
      </c>
      <c r="J762" s="16" t="n">
        <v>201210</v>
      </c>
      <c r="L762" s="19">
        <f>VLOOKUP($P762,매칭테이블!$G:$J,2,0)*H762</f>
        <v/>
      </c>
      <c r="M762" s="19">
        <f>L762-L762*VLOOKUP($P762,매칭테이블!$G:$J,3,0)</f>
        <v/>
      </c>
      <c r="N762" s="19">
        <f>VLOOKUP($P762,매칭테이블!$G:$J,4,0)*H762</f>
        <v/>
      </c>
      <c r="O762" s="37">
        <f>L762/1.1</f>
        <v/>
      </c>
      <c r="P762" s="19">
        <f>F762&amp;E762&amp;G762&amp;J762</f>
        <v/>
      </c>
    </row>
    <row r="763">
      <c r="B763" s="34" t="n">
        <v>44218</v>
      </c>
      <c r="C763" s="19">
        <f>TEXT(B763,"aaa")</f>
        <v/>
      </c>
      <c r="E763" s="19">
        <f>INDEX(매칭테이블!C:C,MATCH(RD!G763,매칭테이블!D:D,0))</f>
        <v/>
      </c>
      <c r="F763" s="16" t="inlineStr">
        <is>
          <t>카페24</t>
        </is>
      </c>
      <c r="G763" s="16" t="inlineStr">
        <is>
          <t>라베나 리커버리 15 헤어팩 트리트먼트 [HAIR RÉ:COVERY 15 Hairpack Treatment]제품선택=헤어팩 트리트먼트 3개 세트 10% 추가할인</t>
        </is>
      </c>
      <c r="H763" s="16" t="n">
        <v>1</v>
      </c>
      <c r="I763" s="19">
        <f>VLOOKUP(G763,매칭테이블!D:E,2,0)</f>
        <v/>
      </c>
      <c r="J763" s="16" t="n">
        <v>201210</v>
      </c>
      <c r="L763" s="19">
        <f>VLOOKUP($P763,매칭테이블!$G:$J,2,0)*H763</f>
        <v/>
      </c>
      <c r="M763" s="19">
        <f>L763-L763*VLOOKUP($P763,매칭테이블!$G:$J,3,0)</f>
        <v/>
      </c>
      <c r="N763" s="19">
        <f>VLOOKUP($P763,매칭테이블!$G:$J,4,0)*H763</f>
        <v/>
      </c>
      <c r="O763" s="37">
        <f>L763/1.1</f>
        <v/>
      </c>
      <c r="P763" s="19">
        <f>F763&amp;E763&amp;G763&amp;J763</f>
        <v/>
      </c>
    </row>
    <row r="764">
      <c r="B764" s="34" t="n">
        <v>44218</v>
      </c>
      <c r="C764" s="19">
        <f>TEXT(B764,"aaa")</f>
        <v/>
      </c>
      <c r="E764" s="19">
        <f>INDEX(매칭테이블!C:C,MATCH(RD!G764,매칭테이블!D:D,0))</f>
        <v/>
      </c>
      <c r="F764" s="16" t="inlineStr">
        <is>
          <t>카페24</t>
        </is>
      </c>
      <c r="G764" s="16" t="inlineStr">
        <is>
          <t>라베나 리커버리 15 헤어팩 트리트먼트 [HAIR RÉ:COVERY 15 Hairpack Treatment]제품선택=헤어팩 트리트먼트 1개 + 뉴트리셔스밤 1개 세트 5% 추가할인</t>
        </is>
      </c>
      <c r="H764" s="16" t="n">
        <v>1</v>
      </c>
      <c r="I764" s="19">
        <f>VLOOKUP(G764,매칭테이블!D:E,2,0)</f>
        <v/>
      </c>
      <c r="J764" s="16" t="n">
        <v>201210</v>
      </c>
      <c r="L764" s="19">
        <f>VLOOKUP($P764,매칭테이블!$G:$J,2,0)*H764</f>
        <v/>
      </c>
      <c r="M764" s="19">
        <f>L764-L764*VLOOKUP($P764,매칭테이블!$G:$J,3,0)</f>
        <v/>
      </c>
      <c r="N764" s="19">
        <f>VLOOKUP($P764,매칭테이블!$G:$J,4,0)*H764</f>
        <v/>
      </c>
      <c r="O764" s="37">
        <f>L764/1.1</f>
        <v/>
      </c>
      <c r="P764" s="19">
        <f>F764&amp;E764&amp;G764&amp;J764</f>
        <v/>
      </c>
    </row>
    <row r="765">
      <c r="B765" s="34" t="n">
        <v>44219</v>
      </c>
      <c r="C765" s="19">
        <f>TEXT(B765,"aaa")</f>
        <v/>
      </c>
      <c r="E765" s="19">
        <f>INDEX(매칭테이블!C:C,MATCH(RD!G765,매칭테이블!D:D,0))</f>
        <v/>
      </c>
      <c r="F765" s="16" t="inlineStr">
        <is>
          <t>카페24</t>
        </is>
      </c>
      <c r="G765" s="16" t="inlineStr">
        <is>
          <t>라베나 리커버리 15 뉴트리셔스 밤 [HAIR RÉ:COVERY 15 Nutritious Balm]제품선택=헤어 리커버리 15 뉴트리셔스 밤</t>
        </is>
      </c>
      <c r="H765" s="16" t="n">
        <v>3</v>
      </c>
      <c r="I765" s="19">
        <f>VLOOKUP(G765,매칭테이블!D:E,2,0)</f>
        <v/>
      </c>
      <c r="J765" s="16" t="n">
        <v>201210</v>
      </c>
      <c r="L765" s="19">
        <f>VLOOKUP($P765,매칭테이블!$G:$J,2,0)*H765</f>
        <v/>
      </c>
      <c r="M765" s="19">
        <f>L765-L765*VLOOKUP($P765,매칭테이블!$G:$J,3,0)</f>
        <v/>
      </c>
      <c r="N765" s="19">
        <f>VLOOKUP($P765,매칭테이블!$G:$J,4,0)*H765</f>
        <v/>
      </c>
      <c r="O765" s="37">
        <f>L765/1.1</f>
        <v/>
      </c>
      <c r="P765" s="19">
        <f>F765&amp;E765&amp;G765&amp;J765</f>
        <v/>
      </c>
    </row>
    <row r="766">
      <c r="B766" s="34" t="n">
        <v>44219</v>
      </c>
      <c r="C766" s="19">
        <f>TEXT(B766,"aaa")</f>
        <v/>
      </c>
      <c r="E766" s="19">
        <f>INDEX(매칭테이블!C:C,MATCH(RD!G766,매칭테이블!D:D,0))</f>
        <v/>
      </c>
      <c r="F766" s="16" t="inlineStr">
        <is>
          <t>카페24</t>
        </is>
      </c>
      <c r="G766" s="16" t="inlineStr">
        <is>
          <t>라베나 리커버리 15 뉴트리셔스 밤 [HAIR RÉ:COVERY 15 Nutritious Balm]제품선택=뉴트리셔스밤 1개 + 헤어팩 트리트먼트 1개 세트 5%추가할인</t>
        </is>
      </c>
      <c r="H766" s="16" t="n">
        <v>1</v>
      </c>
      <c r="I766" s="19">
        <f>VLOOKUP(G766,매칭테이블!D:E,2,0)</f>
        <v/>
      </c>
      <c r="J766" s="16" t="n">
        <v>201210</v>
      </c>
      <c r="L766" s="19">
        <f>VLOOKUP($P766,매칭테이블!$G:$J,2,0)*H766</f>
        <v/>
      </c>
      <c r="M766" s="19">
        <f>L766-L766*VLOOKUP($P766,매칭테이블!$G:$J,3,0)</f>
        <v/>
      </c>
      <c r="N766" s="19">
        <f>VLOOKUP($P766,매칭테이블!$G:$J,4,0)*H766</f>
        <v/>
      </c>
      <c r="O766" s="37">
        <f>L766/1.1</f>
        <v/>
      </c>
      <c r="P766" s="19">
        <f>F766&amp;E766&amp;G766&amp;J766</f>
        <v/>
      </c>
    </row>
    <row r="767">
      <c r="B767" s="34" t="n">
        <v>44219</v>
      </c>
      <c r="C767" s="19">
        <f>TEXT(B767,"aaa")</f>
        <v/>
      </c>
      <c r="E767" s="19">
        <f>INDEX(매칭테이블!C:C,MATCH(RD!G767,매칭테이블!D:D,0))</f>
        <v/>
      </c>
      <c r="F767" s="16" t="inlineStr">
        <is>
          <t>카페24</t>
        </is>
      </c>
      <c r="G767" s="16" t="inlineStr">
        <is>
          <t>라베나 리커버리 15 리바이탈 샴푸 [HAIR RÉ:COVERY 15 Revital Shampoo]제품선택=헤어 리커버리 15 리바이탈 샴푸 - 500ml</t>
        </is>
      </c>
      <c r="H767" s="16" t="n">
        <v>141</v>
      </c>
      <c r="I767" s="19">
        <f>VLOOKUP(G767,매칭테이블!D:E,2,0)</f>
        <v/>
      </c>
      <c r="J767" s="16" t="n">
        <v>201210</v>
      </c>
      <c r="L767" s="19">
        <f>VLOOKUP($P767,매칭테이블!$G:$J,2,0)*H767</f>
        <v/>
      </c>
      <c r="M767" s="19">
        <f>L767-L767*VLOOKUP($P767,매칭테이블!$G:$J,3,0)</f>
        <v/>
      </c>
      <c r="N767" s="19">
        <f>VLOOKUP($P767,매칭테이블!$G:$J,4,0)*H767</f>
        <v/>
      </c>
      <c r="O767" s="37">
        <f>L767/1.1</f>
        <v/>
      </c>
      <c r="P767" s="19">
        <f>F767&amp;E767&amp;G767&amp;J767</f>
        <v/>
      </c>
    </row>
    <row r="768">
      <c r="B768" s="34" t="n">
        <v>44219</v>
      </c>
      <c r="C768" s="19">
        <f>TEXT(B768,"aaa")</f>
        <v/>
      </c>
      <c r="E768" s="19">
        <f>INDEX(매칭테이블!C:C,MATCH(RD!G768,매칭테이블!D:D,0))</f>
        <v/>
      </c>
      <c r="F768" s="16" t="inlineStr">
        <is>
          <t>카페24</t>
        </is>
      </c>
      <c r="G768" s="16" t="inlineStr">
        <is>
          <t>라베나 리커버리 15 리바이탈 샴푸 [HAIR RÉ:COVERY 15 Revital Shampoo]제품선택=리바이탈 샴푸 2개 세트 5%추가할인</t>
        </is>
      </c>
      <c r="H768" s="16" t="n">
        <v>47</v>
      </c>
      <c r="I768" s="19">
        <f>VLOOKUP(G768,매칭테이블!D:E,2,0)</f>
        <v/>
      </c>
      <c r="J768" s="16" t="n">
        <v>201210</v>
      </c>
      <c r="L768" s="19">
        <f>VLOOKUP($P768,매칭테이블!$G:$J,2,0)*H768</f>
        <v/>
      </c>
      <c r="M768" s="19">
        <f>L768-L768*VLOOKUP($P768,매칭테이블!$G:$J,3,0)</f>
        <v/>
      </c>
      <c r="N768" s="19">
        <f>VLOOKUP($P768,매칭테이블!$G:$J,4,0)*H768</f>
        <v/>
      </c>
      <c r="O768" s="37">
        <f>L768/1.1</f>
        <v/>
      </c>
      <c r="P768" s="19">
        <f>F768&amp;E768&amp;G768&amp;J768</f>
        <v/>
      </c>
    </row>
    <row r="769">
      <c r="B769" s="34" t="n">
        <v>44219</v>
      </c>
      <c r="C769" s="19">
        <f>TEXT(B769,"aaa")</f>
        <v/>
      </c>
      <c r="E769" s="19">
        <f>INDEX(매칭테이블!C:C,MATCH(RD!G769,매칭테이블!D:D,0))</f>
        <v/>
      </c>
      <c r="F769" s="16" t="inlineStr">
        <is>
          <t>카페24</t>
        </is>
      </c>
      <c r="G769" s="16" t="inlineStr">
        <is>
          <t>라베나 리커버리 15 리바이탈 샴푸 [HAIR RÉ:COVERY 15 Revital Shampoo]제품선택=리바이탈 샴푸 3개 세트 10% 추가할인</t>
        </is>
      </c>
      <c r="H769" s="16" t="n">
        <v>19</v>
      </c>
      <c r="I769" s="19">
        <f>VLOOKUP(G769,매칭테이블!D:E,2,0)</f>
        <v/>
      </c>
      <c r="J769" s="16" t="n">
        <v>201210</v>
      </c>
      <c r="L769" s="19">
        <f>VLOOKUP($P769,매칭테이블!$G:$J,2,0)*H769</f>
        <v/>
      </c>
      <c r="M769" s="19">
        <f>L769-L769*VLOOKUP($P769,매칭테이블!$G:$J,3,0)</f>
        <v/>
      </c>
      <c r="N769" s="19">
        <f>VLOOKUP($P769,매칭테이블!$G:$J,4,0)*H769</f>
        <v/>
      </c>
      <c r="O769" s="37">
        <f>L769/1.1</f>
        <v/>
      </c>
      <c r="P769" s="19">
        <f>F769&amp;E769&amp;G769&amp;J769</f>
        <v/>
      </c>
    </row>
    <row r="770">
      <c r="B770" s="34" t="n">
        <v>44219</v>
      </c>
      <c r="C770" s="19">
        <f>TEXT(B770,"aaa")</f>
        <v/>
      </c>
      <c r="E770" s="19">
        <f>INDEX(매칭테이블!C:C,MATCH(RD!G770,매칭테이블!D:D,0))</f>
        <v/>
      </c>
      <c r="F770" s="16" t="inlineStr">
        <is>
          <t>카페24</t>
        </is>
      </c>
      <c r="G770" s="16" t="inlineStr">
        <is>
          <t>라베나 리커버리 15 헤어팩 트리트먼트 [HAIR RÉ:COVERY 15 Hairpack Treatment]제품선택=헤어 리커버리 15 헤어팩 트리트먼트</t>
        </is>
      </c>
      <c r="H770" s="16" t="n">
        <v>8</v>
      </c>
      <c r="I770" s="19">
        <f>VLOOKUP(G770,매칭테이블!D:E,2,0)</f>
        <v/>
      </c>
      <c r="J770" s="16" t="n">
        <v>201210</v>
      </c>
      <c r="L770" s="19">
        <f>VLOOKUP($P770,매칭테이블!$G:$J,2,0)*H770</f>
        <v/>
      </c>
      <c r="M770" s="19">
        <f>L770-L770*VLOOKUP($P770,매칭테이블!$G:$J,3,0)</f>
        <v/>
      </c>
      <c r="N770" s="19">
        <f>VLOOKUP($P770,매칭테이블!$G:$J,4,0)*H770</f>
        <v/>
      </c>
      <c r="O770" s="37">
        <f>L770/1.1</f>
        <v/>
      </c>
      <c r="P770" s="19">
        <f>F770&amp;E770&amp;G770&amp;J770</f>
        <v/>
      </c>
    </row>
    <row r="771">
      <c r="B771" s="34" t="n">
        <v>44219</v>
      </c>
      <c r="C771" s="19">
        <f>TEXT(B771,"aaa")</f>
        <v/>
      </c>
      <c r="E771" s="19">
        <f>INDEX(매칭테이블!C:C,MATCH(RD!G771,매칭테이블!D:D,0))</f>
        <v/>
      </c>
      <c r="F771" s="16" t="inlineStr">
        <is>
          <t>카페24</t>
        </is>
      </c>
      <c r="G771" s="16" t="inlineStr">
        <is>
          <t>라베나 리커버리 15 헤어팩 트리트먼트 [HAIR RÉ:COVERY 15 Hairpack Treatment]제품선택=헤어팩 트리트먼트 3개 세트 10% 추가할인</t>
        </is>
      </c>
      <c r="H771" s="16" t="n">
        <v>2</v>
      </c>
      <c r="I771" s="19">
        <f>VLOOKUP(G771,매칭테이블!D:E,2,0)</f>
        <v/>
      </c>
      <c r="J771" s="16" t="n">
        <v>201210</v>
      </c>
      <c r="L771" s="19">
        <f>VLOOKUP($P771,매칭테이블!$G:$J,2,0)*H771</f>
        <v/>
      </c>
      <c r="M771" s="19">
        <f>L771-L771*VLOOKUP($P771,매칭테이블!$G:$J,3,0)</f>
        <v/>
      </c>
      <c r="N771" s="19">
        <f>VLOOKUP($P771,매칭테이블!$G:$J,4,0)*H771</f>
        <v/>
      </c>
      <c r="O771" s="37">
        <f>L771/1.1</f>
        <v/>
      </c>
      <c r="P771" s="19">
        <f>F771&amp;E771&amp;G771&amp;J771</f>
        <v/>
      </c>
    </row>
    <row r="772">
      <c r="B772" s="34" t="n">
        <v>44219</v>
      </c>
      <c r="C772" s="19">
        <f>TEXT(B772,"aaa")</f>
        <v/>
      </c>
      <c r="E772" s="19">
        <f>INDEX(매칭테이블!C:C,MATCH(RD!G772,매칭테이블!D:D,0))</f>
        <v/>
      </c>
      <c r="F772" s="16" t="inlineStr">
        <is>
          <t>카페24</t>
        </is>
      </c>
      <c r="G772" s="16" t="inlineStr">
        <is>
          <t>라베나 리커버리 15 헤어팩 트리트먼트 [HAIR RÉ:COVERY 15 Hairpack Treatment]제품선택=헤어팩 트리트먼트 1개 + 뉴트리셔스밤 1개 세트 5% 추가할인</t>
        </is>
      </c>
      <c r="H772" s="16" t="n">
        <v>3</v>
      </c>
      <c r="I772" s="19">
        <f>VLOOKUP(G772,매칭테이블!D:E,2,0)</f>
        <v/>
      </c>
      <c r="J772" s="16" t="n">
        <v>201210</v>
      </c>
      <c r="L772" s="19">
        <f>VLOOKUP($P772,매칭테이블!$G:$J,2,0)*H772</f>
        <v/>
      </c>
      <c r="M772" s="19">
        <f>L772-L772*VLOOKUP($P772,매칭테이블!$G:$J,3,0)</f>
        <v/>
      </c>
      <c r="N772" s="19">
        <f>VLOOKUP($P772,매칭테이블!$G:$J,4,0)*H772</f>
        <v/>
      </c>
      <c r="O772" s="37">
        <f>L772/1.1</f>
        <v/>
      </c>
      <c r="P772" s="19">
        <f>F772&amp;E772&amp;G772&amp;J772</f>
        <v/>
      </c>
    </row>
    <row r="773">
      <c r="B773" s="34" t="n">
        <v>44220</v>
      </c>
      <c r="C773" s="19">
        <f>TEXT(B773,"aaa")</f>
        <v/>
      </c>
      <c r="E773" s="19">
        <f>INDEX(매칭테이블!C:C,MATCH(RD!G773,매칭테이블!D:D,0))</f>
        <v/>
      </c>
      <c r="F773" s="16" t="inlineStr">
        <is>
          <t>카페24</t>
        </is>
      </c>
      <c r="G773" s="16" t="inlineStr">
        <is>
          <t>라베나 리커버리 15 뉴트리셔스 밤 [HAIR RÉ:COVERY 15 Nutritious Balm]제품선택=헤어 리커버리 15 뉴트리셔스 밤</t>
        </is>
      </c>
      <c r="H773" s="16" t="n">
        <v>12</v>
      </c>
      <c r="I773" s="19">
        <f>VLOOKUP(G773,매칭테이블!D:E,2,0)</f>
        <v/>
      </c>
      <c r="J773" s="16" t="n">
        <v>201210</v>
      </c>
      <c r="L773" s="19">
        <f>VLOOKUP($P773,매칭테이블!$G:$J,2,0)*H773</f>
        <v/>
      </c>
      <c r="M773" s="19">
        <f>L773-L773*VLOOKUP($P773,매칭테이블!$G:$J,3,0)</f>
        <v/>
      </c>
      <c r="N773" s="19">
        <f>VLOOKUP($P773,매칭테이블!$G:$J,4,0)*H773</f>
        <v/>
      </c>
      <c r="O773" s="37">
        <f>L773/1.1</f>
        <v/>
      </c>
      <c r="P773" s="19">
        <f>F773&amp;E773&amp;G773&amp;J773</f>
        <v/>
      </c>
    </row>
    <row r="774">
      <c r="B774" s="34" t="n">
        <v>44220</v>
      </c>
      <c r="C774" s="19">
        <f>TEXT(B774,"aaa")</f>
        <v/>
      </c>
      <c r="E774" s="19">
        <f>INDEX(매칭테이블!C:C,MATCH(RD!G774,매칭테이블!D:D,0))</f>
        <v/>
      </c>
      <c r="F774" s="16" t="inlineStr">
        <is>
          <t>카페24</t>
        </is>
      </c>
      <c r="G774" s="16" t="inlineStr">
        <is>
          <t>라베나 리커버리 15 뉴트리셔스 밤 [HAIR RÉ:COVERY 15 Nutritious Balm]제품선택=뉴트리셔스 밤 2개 세트 5% 추가할인</t>
        </is>
      </c>
      <c r="H774" s="16" t="n">
        <v>1</v>
      </c>
      <c r="I774" s="19">
        <f>VLOOKUP(G774,매칭테이블!D:E,2,0)</f>
        <v/>
      </c>
      <c r="J774" s="16" t="n">
        <v>201210</v>
      </c>
      <c r="L774" s="19">
        <f>VLOOKUP($P774,매칭테이블!$G:$J,2,0)*H774</f>
        <v/>
      </c>
      <c r="M774" s="19">
        <f>L774-L774*VLOOKUP($P774,매칭테이블!$G:$J,3,0)</f>
        <v/>
      </c>
      <c r="N774" s="19">
        <f>VLOOKUP($P774,매칭테이블!$G:$J,4,0)*H774</f>
        <v/>
      </c>
      <c r="O774" s="37">
        <f>L774/1.1</f>
        <v/>
      </c>
      <c r="P774" s="19">
        <f>F774&amp;E774&amp;G774&amp;J774</f>
        <v/>
      </c>
    </row>
    <row r="775">
      <c r="B775" s="34" t="n">
        <v>44220</v>
      </c>
      <c r="C775" s="19">
        <f>TEXT(B775,"aaa")</f>
        <v/>
      </c>
      <c r="E775" s="19">
        <f>INDEX(매칭테이블!C:C,MATCH(RD!G775,매칭테이블!D:D,0))</f>
        <v/>
      </c>
      <c r="F775" s="16" t="inlineStr">
        <is>
          <t>카페24</t>
        </is>
      </c>
      <c r="G775" s="16" t="inlineStr">
        <is>
          <t>라베나 리커버리 15 뉴트리셔스 밤 [HAIR RÉ:COVERY 15 Nutritious Balm]제품선택=뉴트리셔스밤 1개 + 헤어팩 트리트먼트 1개 세트 5%추가할인</t>
        </is>
      </c>
      <c r="H775" s="16" t="n">
        <v>3</v>
      </c>
      <c r="I775" s="19">
        <f>VLOOKUP(G775,매칭테이블!D:E,2,0)</f>
        <v/>
      </c>
      <c r="J775" s="16" t="n">
        <v>201210</v>
      </c>
      <c r="L775" s="19">
        <f>VLOOKUP($P775,매칭테이블!$G:$J,2,0)*H775</f>
        <v/>
      </c>
      <c r="M775" s="19">
        <f>L775-L775*VLOOKUP($P775,매칭테이블!$G:$J,3,0)</f>
        <v/>
      </c>
      <c r="N775" s="19">
        <f>VLOOKUP($P775,매칭테이블!$G:$J,4,0)*H775</f>
        <v/>
      </c>
      <c r="O775" s="37">
        <f>L775/1.1</f>
        <v/>
      </c>
      <c r="P775" s="19">
        <f>F775&amp;E775&amp;G775&amp;J775</f>
        <v/>
      </c>
    </row>
    <row r="776">
      <c r="B776" s="34" t="n">
        <v>44220</v>
      </c>
      <c r="C776" s="19">
        <f>TEXT(B776,"aaa")</f>
        <v/>
      </c>
      <c r="E776" s="19">
        <f>INDEX(매칭테이블!C:C,MATCH(RD!G776,매칭테이블!D:D,0))</f>
        <v/>
      </c>
      <c r="F776" s="16" t="inlineStr">
        <is>
          <t>카페24</t>
        </is>
      </c>
      <c r="G776" s="16" t="inlineStr">
        <is>
          <t>라베나 리커버리 15 리바이탈 샴푸 [HAIR RÉ:COVERY 15 Revital Shampoo]제품선택=헤어 리커버리 15 리바이탈 샴푸 - 500ml</t>
        </is>
      </c>
      <c r="H776" s="16" t="n">
        <v>176</v>
      </c>
      <c r="I776" s="19">
        <f>VLOOKUP(G776,매칭테이블!D:E,2,0)</f>
        <v/>
      </c>
      <c r="J776" s="16" t="n">
        <v>201210</v>
      </c>
      <c r="L776" s="19">
        <f>VLOOKUP($P776,매칭테이블!$G:$J,2,0)*H776</f>
        <v/>
      </c>
      <c r="M776" s="19">
        <f>L776-L776*VLOOKUP($P776,매칭테이블!$G:$J,3,0)</f>
        <v/>
      </c>
      <c r="N776" s="19">
        <f>VLOOKUP($P776,매칭테이블!$G:$J,4,0)*H776</f>
        <v/>
      </c>
      <c r="O776" s="37">
        <f>L776/1.1</f>
        <v/>
      </c>
      <c r="P776" s="19">
        <f>F776&amp;E776&amp;G776&amp;J776</f>
        <v/>
      </c>
    </row>
    <row r="777">
      <c r="B777" s="34" t="n">
        <v>44220</v>
      </c>
      <c r="C777" s="19">
        <f>TEXT(B777,"aaa")</f>
        <v/>
      </c>
      <c r="E777" s="19">
        <f>INDEX(매칭테이블!C:C,MATCH(RD!G777,매칭테이블!D:D,0))</f>
        <v/>
      </c>
      <c r="F777" s="16" t="inlineStr">
        <is>
          <t>카페24</t>
        </is>
      </c>
      <c r="G777" s="16" t="inlineStr">
        <is>
          <t>라베나 리커버리 15 리바이탈 샴푸 [HAIR RÉ:COVERY 15 Revital Shampoo]제품선택=리바이탈 샴푸 2개 세트 5%추가할인</t>
        </is>
      </c>
      <c r="H777" s="16" t="n">
        <v>50</v>
      </c>
      <c r="I777" s="19">
        <f>VLOOKUP(G777,매칭테이블!D:E,2,0)</f>
        <v/>
      </c>
      <c r="J777" s="16" t="n">
        <v>201210</v>
      </c>
      <c r="L777" s="19">
        <f>VLOOKUP($P777,매칭테이블!$G:$J,2,0)*H777</f>
        <v/>
      </c>
      <c r="M777" s="19">
        <f>L777-L777*VLOOKUP($P777,매칭테이블!$G:$J,3,0)</f>
        <v/>
      </c>
      <c r="N777" s="19">
        <f>VLOOKUP($P777,매칭테이블!$G:$J,4,0)*H777</f>
        <v/>
      </c>
      <c r="O777" s="37">
        <f>L777/1.1</f>
        <v/>
      </c>
      <c r="P777" s="19">
        <f>F777&amp;E777&amp;G777&amp;J777</f>
        <v/>
      </c>
    </row>
    <row r="778">
      <c r="B778" s="34" t="n">
        <v>44220</v>
      </c>
      <c r="C778" s="19">
        <f>TEXT(B778,"aaa")</f>
        <v/>
      </c>
      <c r="E778" s="19">
        <f>INDEX(매칭테이블!C:C,MATCH(RD!G778,매칭테이블!D:D,0))</f>
        <v/>
      </c>
      <c r="F778" s="16" t="inlineStr">
        <is>
          <t>카페24</t>
        </is>
      </c>
      <c r="G778" s="16" t="inlineStr">
        <is>
          <t>라베나 리커버리 15 리바이탈 샴푸 [HAIR RÉ:COVERY 15 Revital Shampoo]제품선택=리바이탈 샴푸 3개 세트 10% 추가할인</t>
        </is>
      </c>
      <c r="H778" s="16" t="n">
        <v>13</v>
      </c>
      <c r="I778" s="19">
        <f>VLOOKUP(G778,매칭테이블!D:E,2,0)</f>
        <v/>
      </c>
      <c r="J778" s="16" t="n">
        <v>201210</v>
      </c>
      <c r="L778" s="19">
        <f>VLOOKUP($P778,매칭테이블!$G:$J,2,0)*H778</f>
        <v/>
      </c>
      <c r="M778" s="19">
        <f>L778-L778*VLOOKUP($P778,매칭테이블!$G:$J,3,0)</f>
        <v/>
      </c>
      <c r="N778" s="19">
        <f>VLOOKUP($P778,매칭테이블!$G:$J,4,0)*H778</f>
        <v/>
      </c>
      <c r="O778" s="37">
        <f>L778/1.1</f>
        <v/>
      </c>
      <c r="P778" s="19">
        <f>F778&amp;E778&amp;G778&amp;J778</f>
        <v/>
      </c>
    </row>
    <row r="779">
      <c r="B779" s="34" t="n">
        <v>44220</v>
      </c>
      <c r="C779" s="19">
        <f>TEXT(B779,"aaa")</f>
        <v/>
      </c>
      <c r="E779" s="19">
        <f>INDEX(매칭테이블!C:C,MATCH(RD!G779,매칭테이블!D:D,0))</f>
        <v/>
      </c>
      <c r="F779" s="16" t="inlineStr">
        <is>
          <t>카페24</t>
        </is>
      </c>
      <c r="G779" s="16" t="inlineStr">
        <is>
          <t>라베나 리커버리 15 헤어팩 트리트먼트 [HAIR RÉ:COVERY 15 Hairpack Treatment]제품선택=헤어 리커버리 15 헤어팩 트리트먼트</t>
        </is>
      </c>
      <c r="H779" s="16" t="n">
        <v>10</v>
      </c>
      <c r="I779" s="19">
        <f>VLOOKUP(G779,매칭테이블!D:E,2,0)</f>
        <v/>
      </c>
      <c r="J779" s="16" t="n">
        <v>201210</v>
      </c>
      <c r="L779" s="19">
        <f>VLOOKUP($P779,매칭테이블!$G:$J,2,0)*H779</f>
        <v/>
      </c>
      <c r="M779" s="19">
        <f>L779-L779*VLOOKUP($P779,매칭테이블!$G:$J,3,0)</f>
        <v/>
      </c>
      <c r="N779" s="19">
        <f>VLOOKUP($P779,매칭테이블!$G:$J,4,0)*H779</f>
        <v/>
      </c>
      <c r="O779" s="37">
        <f>L779/1.1</f>
        <v/>
      </c>
      <c r="P779" s="19">
        <f>F779&amp;E779&amp;G779&amp;J779</f>
        <v/>
      </c>
    </row>
    <row r="780">
      <c r="B780" s="34" t="n">
        <v>44220</v>
      </c>
      <c r="C780" s="19">
        <f>TEXT(B780,"aaa")</f>
        <v/>
      </c>
      <c r="E780" s="19">
        <f>INDEX(매칭테이블!C:C,MATCH(RD!G780,매칭테이블!D:D,0))</f>
        <v/>
      </c>
      <c r="F780" s="16" t="inlineStr">
        <is>
          <t>카페24</t>
        </is>
      </c>
      <c r="G780" s="16" t="inlineStr">
        <is>
          <t>라베나 리커버리 15 헤어팩 트리트먼트 [HAIR RÉ:COVERY 15 Hairpack Treatment]제품선택=헤어팩 트리트먼트 2개 세트 5% 추가할인</t>
        </is>
      </c>
      <c r="H780" s="16" t="n">
        <v>1</v>
      </c>
      <c r="I780" s="19">
        <f>VLOOKUP(G780,매칭테이블!D:E,2,0)</f>
        <v/>
      </c>
      <c r="J780" s="16" t="n">
        <v>201210</v>
      </c>
      <c r="L780" s="19">
        <f>VLOOKUP($P780,매칭테이블!$G:$J,2,0)*H780</f>
        <v/>
      </c>
      <c r="M780" s="19">
        <f>L780-L780*VLOOKUP($P780,매칭테이블!$G:$J,3,0)</f>
        <v/>
      </c>
      <c r="N780" s="19">
        <f>VLOOKUP($P780,매칭테이블!$G:$J,4,0)*H780</f>
        <v/>
      </c>
      <c r="O780" s="37">
        <f>L780/1.1</f>
        <v/>
      </c>
      <c r="P780" s="19">
        <f>F780&amp;E780&amp;G780&amp;J780</f>
        <v/>
      </c>
    </row>
    <row r="781">
      <c r="B781" s="34" t="n">
        <v>44220</v>
      </c>
      <c r="C781" s="19">
        <f>TEXT(B781,"aaa")</f>
        <v/>
      </c>
      <c r="E781" s="19">
        <f>INDEX(매칭테이블!C:C,MATCH(RD!G781,매칭테이블!D:D,0))</f>
        <v/>
      </c>
      <c r="F781" s="16" t="inlineStr">
        <is>
          <t>카페24</t>
        </is>
      </c>
      <c r="G781" s="16" t="inlineStr">
        <is>
          <t>라베나 리커버리 15 헤어팩 트리트먼트 [HAIR RÉ:COVERY 15 Hairpack Treatment]제품선택=헤어팩 트리트먼트 3개 세트 10% 추가할인</t>
        </is>
      </c>
      <c r="H781" s="16" t="n">
        <v>1</v>
      </c>
      <c r="I781" s="19">
        <f>VLOOKUP(G781,매칭테이블!D:E,2,0)</f>
        <v/>
      </c>
      <c r="J781" s="16" t="n">
        <v>201210</v>
      </c>
      <c r="L781" s="19">
        <f>VLOOKUP($P781,매칭테이블!$G:$J,2,0)*H781</f>
        <v/>
      </c>
      <c r="M781" s="19">
        <f>L781-L781*VLOOKUP($P781,매칭테이블!$G:$J,3,0)</f>
        <v/>
      </c>
      <c r="N781" s="19">
        <f>VLOOKUP($P781,매칭테이블!$G:$J,4,0)*H781</f>
        <v/>
      </c>
      <c r="O781" s="37">
        <f>L781/1.1</f>
        <v/>
      </c>
      <c r="P781" s="19">
        <f>F781&amp;E781&amp;G781&amp;J781</f>
        <v/>
      </c>
    </row>
    <row r="782">
      <c r="B782" s="34" t="n">
        <v>44221</v>
      </c>
      <c r="C782" s="19">
        <f>TEXT(B782,"aaa")</f>
        <v/>
      </c>
      <c r="E782" s="19">
        <f>INDEX(매칭테이블!C:C,MATCH(RD!G782,매칭테이블!D:D,0))</f>
        <v/>
      </c>
      <c r="F782" s="16" t="inlineStr">
        <is>
          <t>카페24</t>
        </is>
      </c>
      <c r="G782" s="16" t="inlineStr">
        <is>
          <t>라베나 리커버리 15 뉴트리셔스 밤 [HAIR R?:COVERY 15 Nutritious Balm]제품선택=헤어 리커버리 15 뉴트리셔스 밤</t>
        </is>
      </c>
      <c r="H782" s="16" t="n">
        <v>5</v>
      </c>
      <c r="I782" s="19">
        <f>VLOOKUP(G782,매칭테이블!D:E,2,0)</f>
        <v/>
      </c>
      <c r="J782" s="16" t="n">
        <v>201210</v>
      </c>
      <c r="L782" s="19">
        <f>VLOOKUP($P782,매칭테이블!$G:$J,2,0)*H782</f>
        <v/>
      </c>
      <c r="M782" s="19">
        <f>L782-L782*VLOOKUP($P782,매칭테이블!$G:$J,3,0)</f>
        <v/>
      </c>
      <c r="N782" s="19">
        <f>VLOOKUP($P782,매칭테이블!$G:$J,4,0)*H782</f>
        <v/>
      </c>
      <c r="O782" s="37">
        <f>L782/1.1</f>
        <v/>
      </c>
      <c r="P782" s="19">
        <f>F782&amp;E782&amp;G782&amp;J782</f>
        <v/>
      </c>
    </row>
    <row r="783">
      <c r="B783" s="34" t="n">
        <v>44221</v>
      </c>
      <c r="C783" s="19">
        <f>TEXT(B783,"aaa")</f>
        <v/>
      </c>
      <c r="E783" s="19">
        <f>INDEX(매칭테이블!C:C,MATCH(RD!G783,매칭테이블!D:D,0))</f>
        <v/>
      </c>
      <c r="F783" s="16" t="inlineStr">
        <is>
          <t>카페24</t>
        </is>
      </c>
      <c r="G783" s="16" t="inlineStr">
        <is>
          <t>라베나 리커버리 15 뉴트리셔스 밤 [HAIR R?:COVERY 15 Nutritious Balm]제품선택=뉴트리셔스 밤 2개 세트 5% 추가할인</t>
        </is>
      </c>
      <c r="H783" s="16" t="n">
        <v>2</v>
      </c>
      <c r="I783" s="19">
        <f>VLOOKUP(G783,매칭테이블!D:E,2,0)</f>
        <v/>
      </c>
      <c r="J783" s="16" t="n">
        <v>201210</v>
      </c>
      <c r="L783" s="19">
        <f>VLOOKUP($P783,매칭테이블!$G:$J,2,0)*H783</f>
        <v/>
      </c>
      <c r="M783" s="19">
        <f>L783-L783*VLOOKUP($P783,매칭테이블!$G:$J,3,0)</f>
        <v/>
      </c>
      <c r="N783" s="19">
        <f>VLOOKUP($P783,매칭테이블!$G:$J,4,0)*H783</f>
        <v/>
      </c>
      <c r="O783" s="37">
        <f>L783/1.1</f>
        <v/>
      </c>
      <c r="P783" s="19">
        <f>F783&amp;E783&amp;G783&amp;J783</f>
        <v/>
      </c>
    </row>
    <row r="784">
      <c r="B784" s="34" t="n">
        <v>44221</v>
      </c>
      <c r="C784" s="19">
        <f>TEXT(B784,"aaa")</f>
        <v/>
      </c>
      <c r="E784" s="19">
        <f>INDEX(매칭테이블!C:C,MATCH(RD!G784,매칭테이블!D:D,0))</f>
        <v/>
      </c>
      <c r="F784" s="16" t="inlineStr">
        <is>
          <t>카페24</t>
        </is>
      </c>
      <c r="G784" s="16" t="inlineStr">
        <is>
          <t>라베나 리커버리 15 뉴트리셔스 밤 [HAIR R?:COVERY 15 Nutritious Balm]제품선택=뉴트리셔스밤 1개 + 헤어팩 트리트먼트 1개 세트 5%추가할인</t>
        </is>
      </c>
      <c r="H784" s="16" t="n">
        <v>2</v>
      </c>
      <c r="I784" s="19">
        <f>VLOOKUP(G784,매칭테이블!D:E,2,0)</f>
        <v/>
      </c>
      <c r="J784" s="16" t="n">
        <v>201210</v>
      </c>
      <c r="L784" s="19">
        <f>VLOOKUP($P784,매칭테이블!$G:$J,2,0)*H784</f>
        <v/>
      </c>
      <c r="M784" s="19">
        <f>L784-L784*VLOOKUP($P784,매칭테이블!$G:$J,3,0)</f>
        <v/>
      </c>
      <c r="N784" s="19">
        <f>VLOOKUP($P784,매칭테이블!$G:$J,4,0)*H784</f>
        <v/>
      </c>
      <c r="O784" s="37">
        <f>L784/1.1</f>
        <v/>
      </c>
      <c r="P784" s="19">
        <f>F784&amp;E784&amp;G784&amp;J784</f>
        <v/>
      </c>
    </row>
    <row r="785">
      <c r="B785" s="34" t="n">
        <v>44221</v>
      </c>
      <c r="C785" s="19">
        <f>TEXT(B785,"aaa")</f>
        <v/>
      </c>
      <c r="E785" s="19">
        <f>INDEX(매칭테이블!C:C,MATCH(RD!G785,매칭테이블!D:D,0))</f>
        <v/>
      </c>
      <c r="F785" s="16" t="inlineStr">
        <is>
          <t>카페24</t>
        </is>
      </c>
      <c r="G785" s="16" t="inlineStr">
        <is>
          <t>라베나 리커버리 15 리바이탈 샴푸 [HAIR R?:COVERY 15 Revital Shampoo]제품선택=헤어 리커버리 15 리바이탈 샴푸 - 500ml</t>
        </is>
      </c>
      <c r="H785" s="16" t="n">
        <v>148</v>
      </c>
      <c r="I785" s="19">
        <f>VLOOKUP(G785,매칭테이블!D:E,2,0)</f>
        <v/>
      </c>
      <c r="J785" s="16" t="n">
        <v>201210</v>
      </c>
      <c r="L785" s="19">
        <f>VLOOKUP($P785,매칭테이블!$G:$J,2,0)*H785</f>
        <v/>
      </c>
      <c r="M785" s="19">
        <f>L785-L785*VLOOKUP($P785,매칭테이블!$G:$J,3,0)</f>
        <v/>
      </c>
      <c r="N785" s="19">
        <f>VLOOKUP($P785,매칭테이블!$G:$J,4,0)*H785</f>
        <v/>
      </c>
      <c r="O785" s="37">
        <f>L785/1.1</f>
        <v/>
      </c>
      <c r="P785" s="19">
        <f>F785&amp;E785&amp;G785&amp;J785</f>
        <v/>
      </c>
    </row>
    <row r="786">
      <c r="B786" s="34" t="n">
        <v>44221</v>
      </c>
      <c r="C786" s="19">
        <f>TEXT(B786,"aaa")</f>
        <v/>
      </c>
      <c r="E786" s="19">
        <f>INDEX(매칭테이블!C:C,MATCH(RD!G786,매칭테이블!D:D,0))</f>
        <v/>
      </c>
      <c r="F786" s="16" t="inlineStr">
        <is>
          <t>카페24</t>
        </is>
      </c>
      <c r="G786" s="16" t="inlineStr">
        <is>
          <t>라베나 리커버리 15 리바이탈 샴푸 [HAIR R?:COVERY 15 Revital Shampoo]제품선택=리바이탈 샴푸 2개 세트 5%추가할인</t>
        </is>
      </c>
      <c r="H786" s="16" t="n">
        <v>48</v>
      </c>
      <c r="I786" s="19">
        <f>VLOOKUP(G786,매칭테이블!D:E,2,0)</f>
        <v/>
      </c>
      <c r="J786" s="16" t="n">
        <v>201210</v>
      </c>
      <c r="L786" s="19">
        <f>VLOOKUP($P786,매칭테이블!$G:$J,2,0)*H786</f>
        <v/>
      </c>
      <c r="M786" s="19">
        <f>L786-L786*VLOOKUP($P786,매칭테이블!$G:$J,3,0)</f>
        <v/>
      </c>
      <c r="N786" s="19">
        <f>VLOOKUP($P786,매칭테이블!$G:$J,4,0)*H786</f>
        <v/>
      </c>
      <c r="O786" s="37">
        <f>L786/1.1</f>
        <v/>
      </c>
      <c r="P786" s="19">
        <f>F786&amp;E786&amp;G786&amp;J786</f>
        <v/>
      </c>
    </row>
    <row r="787">
      <c r="B787" s="34" t="n">
        <v>44221</v>
      </c>
      <c r="C787" s="19">
        <f>TEXT(B787,"aaa")</f>
        <v/>
      </c>
      <c r="E787" s="19">
        <f>INDEX(매칭테이블!C:C,MATCH(RD!G787,매칭테이블!D:D,0))</f>
        <v/>
      </c>
      <c r="F787" s="16" t="inlineStr">
        <is>
          <t>카페24</t>
        </is>
      </c>
      <c r="G787" s="16" t="inlineStr">
        <is>
          <t>라베나 리커버리 15 리바이탈 샴푸 [HAIR R?:COVERY 15 Revital Shampoo]제품선택=리바이탈 샴푸 3개 세트 10% 추가할인</t>
        </is>
      </c>
      <c r="H787" s="16" t="n">
        <v>23</v>
      </c>
      <c r="I787" s="19">
        <f>VLOOKUP(G787,매칭테이블!D:E,2,0)</f>
        <v/>
      </c>
      <c r="J787" s="16" t="n">
        <v>201210</v>
      </c>
      <c r="L787" s="19">
        <f>VLOOKUP($P787,매칭테이블!$G:$J,2,0)*H787</f>
        <v/>
      </c>
      <c r="M787" s="19">
        <f>L787-L787*VLOOKUP($P787,매칭테이블!$G:$J,3,0)</f>
        <v/>
      </c>
      <c r="N787" s="19">
        <f>VLOOKUP($P787,매칭테이블!$G:$J,4,0)*H787</f>
        <v/>
      </c>
      <c r="O787" s="37">
        <f>L787/1.1</f>
        <v/>
      </c>
      <c r="P787" s="19">
        <f>F787&amp;E787&amp;G787&amp;J787</f>
        <v/>
      </c>
    </row>
    <row r="788">
      <c r="B788" s="34" t="n">
        <v>44221</v>
      </c>
      <c r="C788" s="19">
        <f>TEXT(B788,"aaa")</f>
        <v/>
      </c>
      <c r="E788" s="19">
        <f>INDEX(매칭테이블!C:C,MATCH(RD!G788,매칭테이블!D:D,0))</f>
        <v/>
      </c>
      <c r="F788" s="16" t="inlineStr">
        <is>
          <t>카페24</t>
        </is>
      </c>
      <c r="G788" s="16" t="inlineStr">
        <is>
          <t>라베나 리커버리 15 헤어팩 트리트먼트 [HAIR R?:COVERY 15 Hairpack Treatment]제품선택=헤어 리커버리 15 헤어팩 트리트먼트</t>
        </is>
      </c>
      <c r="H788" s="16" t="n">
        <v>13</v>
      </c>
      <c r="I788" s="19">
        <f>VLOOKUP(G788,매칭테이블!D:E,2,0)</f>
        <v/>
      </c>
      <c r="J788" s="16" t="n">
        <v>201210</v>
      </c>
      <c r="L788" s="19">
        <f>VLOOKUP($P788,매칭테이블!$G:$J,2,0)*H788</f>
        <v/>
      </c>
      <c r="M788" s="19">
        <f>L788-L788*VLOOKUP($P788,매칭테이블!$G:$J,3,0)</f>
        <v/>
      </c>
      <c r="N788" s="19">
        <f>VLOOKUP($P788,매칭테이블!$G:$J,4,0)*H788</f>
        <v/>
      </c>
      <c r="O788" s="37">
        <f>L788/1.1</f>
        <v/>
      </c>
      <c r="P788" s="19">
        <f>F788&amp;E788&amp;G788&amp;J788</f>
        <v/>
      </c>
    </row>
    <row r="789">
      <c r="B789" s="34" t="n">
        <v>44221</v>
      </c>
      <c r="C789" s="19">
        <f>TEXT(B789,"aaa")</f>
        <v/>
      </c>
      <c r="E789" s="19">
        <f>INDEX(매칭테이블!C:C,MATCH(RD!G789,매칭테이블!D:D,0))</f>
        <v/>
      </c>
      <c r="F789" s="16" t="inlineStr">
        <is>
          <t>카페24</t>
        </is>
      </c>
      <c r="G789" s="16" t="inlineStr">
        <is>
          <t>라베나 리커버리 15 헤어팩 트리트먼트 [HAIR R?:COVERY 15 Hairpack Treatment]제품선택=헤어팩 트리트먼트 2개 세트 5% 추가할인</t>
        </is>
      </c>
      <c r="H789" s="16" t="n">
        <v>1</v>
      </c>
      <c r="I789" s="19">
        <f>VLOOKUP(G789,매칭테이블!D:E,2,0)</f>
        <v/>
      </c>
      <c r="J789" s="16" t="n">
        <v>201210</v>
      </c>
      <c r="L789" s="19">
        <f>VLOOKUP($P789,매칭테이블!$G:$J,2,0)*H789</f>
        <v/>
      </c>
      <c r="M789" s="19">
        <f>L789-L789*VLOOKUP($P789,매칭테이블!$G:$J,3,0)</f>
        <v/>
      </c>
      <c r="N789" s="19">
        <f>VLOOKUP($P789,매칭테이블!$G:$J,4,0)*H789</f>
        <v/>
      </c>
      <c r="O789" s="37">
        <f>L789/1.1</f>
        <v/>
      </c>
      <c r="P789" s="19">
        <f>F789&amp;E789&amp;G789&amp;J789</f>
        <v/>
      </c>
    </row>
    <row r="790">
      <c r="B790" s="34" t="n">
        <v>44221</v>
      </c>
      <c r="C790" s="19">
        <f>TEXT(B790,"aaa")</f>
        <v/>
      </c>
      <c r="E790" s="19">
        <f>INDEX(매칭테이블!C:C,MATCH(RD!G790,매칭테이블!D:D,0))</f>
        <v/>
      </c>
      <c r="F790" s="16" t="inlineStr">
        <is>
          <t>카페24</t>
        </is>
      </c>
      <c r="G790" s="16" t="inlineStr">
        <is>
          <t>헤어 리커버리 15 리바이탈 샴푸</t>
        </is>
      </c>
      <c r="H790" s="16" t="n">
        <v>1</v>
      </c>
      <c r="I790" s="19">
        <f>VLOOKUP(G790,매칭테이블!D:E,2,0)</f>
        <v/>
      </c>
      <c r="J790" s="16" t="n">
        <v>201210</v>
      </c>
      <c r="L790" s="19">
        <f>VLOOKUP($P790,매칭테이블!$G:$J,2,0)*H790</f>
        <v/>
      </c>
      <c r="M790" s="19">
        <f>L790-L790*VLOOKUP($P790,매칭테이블!$G:$J,3,0)</f>
        <v/>
      </c>
      <c r="N790" s="19">
        <f>VLOOKUP($P790,매칭테이블!$G:$J,4,0)*H790</f>
        <v/>
      </c>
      <c r="O790" s="37">
        <f>L790/1.1</f>
        <v/>
      </c>
      <c r="P790" s="19">
        <f>F790&amp;E790&amp;G790&amp;J790</f>
        <v/>
      </c>
    </row>
    <row r="791">
      <c r="B791" s="34" t="n">
        <v>44222</v>
      </c>
      <c r="C791" s="19">
        <f>TEXT(B791,"aaa")</f>
        <v/>
      </c>
      <c r="E791" s="19">
        <f>INDEX(매칭테이블!C:C,MATCH(RD!G791,매칭테이블!D:D,0))</f>
        <v/>
      </c>
      <c r="F791" s="16" t="inlineStr">
        <is>
          <t>카페24</t>
        </is>
      </c>
      <c r="G791" s="16" t="inlineStr">
        <is>
          <t>(플친전용)HAIR RÉ:COVERY 15 Hairpack Treatment [헤어 리커버리 15 헤어팩 트리트먼트]제품선택=헤어 리커버리 15 헤어팩 트리트먼트</t>
        </is>
      </c>
      <c r="H791" s="16" t="n">
        <v>4</v>
      </c>
      <c r="I791" s="19">
        <f>VLOOKUP(G791,매칭테이블!D:E,2,0)</f>
        <v/>
      </c>
      <c r="J791" s="16" t="n">
        <v>201210</v>
      </c>
      <c r="L791" s="19">
        <f>VLOOKUP($P791,매칭테이블!$G:$J,2,0)*H791</f>
        <v/>
      </c>
      <c r="M791" s="19">
        <f>L791-L791*VLOOKUP($P791,매칭테이블!$G:$J,3,0)</f>
        <v/>
      </c>
      <c r="N791" s="19">
        <f>VLOOKUP($P791,매칭테이블!$G:$J,4,0)*H791</f>
        <v/>
      </c>
      <c r="O791" s="37">
        <f>L791/1.1</f>
        <v/>
      </c>
      <c r="P791" s="19">
        <f>F791&amp;E791&amp;G791&amp;J791</f>
        <v/>
      </c>
    </row>
    <row r="792">
      <c r="B792" s="34" t="n">
        <v>44222</v>
      </c>
      <c r="C792" s="19">
        <f>TEXT(B792,"aaa")</f>
        <v/>
      </c>
      <c r="E792" s="19">
        <f>INDEX(매칭테이블!C:C,MATCH(RD!G792,매칭테이블!D:D,0))</f>
        <v/>
      </c>
      <c r="F792" s="16" t="inlineStr">
        <is>
          <t>카페24</t>
        </is>
      </c>
      <c r="G792" s="16" t="inlineStr">
        <is>
          <t>(플친전용)HAIR RÉ:COVERY 15 Hairpack Treatment [헤어 리커버리 15 헤어팩 트리트먼트]제품선택=헤어팩 트리트먼트 2개 세트</t>
        </is>
      </c>
      <c r="H792" s="16" t="n">
        <v>2</v>
      </c>
      <c r="I792" s="19">
        <f>VLOOKUP(G792,매칭테이블!D:E,2,0)</f>
        <v/>
      </c>
      <c r="J792" s="16" t="n">
        <v>201210</v>
      </c>
      <c r="L792" s="19">
        <f>VLOOKUP($P792,매칭테이블!$G:$J,2,0)*H792</f>
        <v/>
      </c>
      <c r="M792" s="19">
        <f>L792-L792*VLOOKUP($P792,매칭테이블!$G:$J,3,0)</f>
        <v/>
      </c>
      <c r="N792" s="19">
        <f>VLOOKUP($P792,매칭테이블!$G:$J,4,0)*H792</f>
        <v/>
      </c>
      <c r="O792" s="37">
        <f>L792/1.1</f>
        <v/>
      </c>
      <c r="P792" s="19">
        <f>F792&amp;E792&amp;G792&amp;J792</f>
        <v/>
      </c>
    </row>
    <row r="793">
      <c r="B793" s="34" t="n">
        <v>44222</v>
      </c>
      <c r="C793" s="19">
        <f>TEXT(B793,"aaa")</f>
        <v/>
      </c>
      <c r="E793" s="19">
        <f>INDEX(매칭테이블!C:C,MATCH(RD!G793,매칭테이블!D:D,0))</f>
        <v/>
      </c>
      <c r="F793" s="16" t="inlineStr">
        <is>
          <t>카페24</t>
        </is>
      </c>
      <c r="G793" s="16" t="inlineStr">
        <is>
          <t>(플친전용)HAIR RÉ:COVERY 15 Hairpack Treatment [헤어 리커버리 15 헤어팩 트리트먼트]제품선택=헤어팩 트리트먼트 3개 세트</t>
        </is>
      </c>
      <c r="H793" s="16" t="n">
        <v>1</v>
      </c>
      <c r="I793" s="19">
        <f>VLOOKUP(G793,매칭테이블!D:E,2,0)</f>
        <v/>
      </c>
      <c r="J793" s="16" t="n">
        <v>201210</v>
      </c>
      <c r="L793" s="19">
        <f>VLOOKUP($P793,매칭테이블!$G:$J,2,0)*H793</f>
        <v/>
      </c>
      <c r="M793" s="19">
        <f>L793-L793*VLOOKUP($P793,매칭테이블!$G:$J,3,0)</f>
        <v/>
      </c>
      <c r="N793" s="19">
        <f>VLOOKUP($P793,매칭테이블!$G:$J,4,0)*H793</f>
        <v/>
      </c>
      <c r="O793" s="37">
        <f>L793/1.1</f>
        <v/>
      </c>
      <c r="P793" s="19">
        <f>F793&amp;E793&amp;G793&amp;J793</f>
        <v/>
      </c>
    </row>
    <row r="794">
      <c r="B794" s="34" t="n">
        <v>44222</v>
      </c>
      <c r="C794" s="19">
        <f>TEXT(B794,"aaa")</f>
        <v/>
      </c>
      <c r="E794" s="19">
        <f>INDEX(매칭테이블!C:C,MATCH(RD!G794,매칭테이블!D:D,0))</f>
        <v/>
      </c>
      <c r="F794" s="16" t="inlineStr">
        <is>
          <t>카페24</t>
        </is>
      </c>
      <c r="G794" s="16" t="inlineStr">
        <is>
          <t>(플친전용)HAIR RÉ:COVERY 15 Nutritious Balm [헤어 리커버리 15 뉴트리셔스 밤]제품선택=헤어 리커버리 15 뉴트리셔스 밤</t>
        </is>
      </c>
      <c r="H794" s="16" t="n">
        <v>9</v>
      </c>
      <c r="I794" s="19">
        <f>VLOOKUP(G794,매칭테이블!D:E,2,0)</f>
        <v/>
      </c>
      <c r="J794" s="16" t="n">
        <v>201210</v>
      </c>
      <c r="L794" s="19">
        <f>VLOOKUP($P794,매칭테이블!$G:$J,2,0)*H794</f>
        <v/>
      </c>
      <c r="M794" s="19">
        <f>L794-L794*VLOOKUP($P794,매칭테이블!$G:$J,3,0)</f>
        <v/>
      </c>
      <c r="N794" s="19">
        <f>VLOOKUP($P794,매칭테이블!$G:$J,4,0)*H794</f>
        <v/>
      </c>
      <c r="O794" s="37">
        <f>L794/1.1</f>
        <v/>
      </c>
      <c r="P794" s="19">
        <f>F794&amp;E794&amp;G794&amp;J794</f>
        <v/>
      </c>
    </row>
    <row r="795">
      <c r="B795" s="34" t="n">
        <v>44222</v>
      </c>
      <c r="C795" s="19">
        <f>TEXT(B795,"aaa")</f>
        <v/>
      </c>
      <c r="E795" s="19">
        <f>INDEX(매칭테이블!C:C,MATCH(RD!G795,매칭테이블!D:D,0))</f>
        <v/>
      </c>
      <c r="F795" s="16" t="inlineStr">
        <is>
          <t>카페24</t>
        </is>
      </c>
      <c r="G795" s="16" t="inlineStr">
        <is>
          <t>(플친전용)HAIR RÉ:COVERY 15 Nutritious Balm [헤어 리커버리 15 뉴트리셔스 밤]제품선택=뉴트리셔스 밤 2개 세트</t>
        </is>
      </c>
      <c r="H795" s="16" t="n">
        <v>2</v>
      </c>
      <c r="I795" s="19">
        <f>VLOOKUP(G795,매칭테이블!D:E,2,0)</f>
        <v/>
      </c>
      <c r="J795" s="16" t="n">
        <v>201210</v>
      </c>
      <c r="L795" s="19">
        <f>VLOOKUP($P795,매칭테이블!$G:$J,2,0)*H795</f>
        <v/>
      </c>
      <c r="M795" s="19">
        <f>L795-L795*VLOOKUP($P795,매칭테이블!$G:$J,3,0)</f>
        <v/>
      </c>
      <c r="N795" s="19">
        <f>VLOOKUP($P795,매칭테이블!$G:$J,4,0)*H795</f>
        <v/>
      </c>
      <c r="O795" s="37">
        <f>L795/1.1</f>
        <v/>
      </c>
      <c r="P795" s="19">
        <f>F795&amp;E795&amp;G795&amp;J795</f>
        <v/>
      </c>
    </row>
    <row r="796">
      <c r="B796" s="34" t="n">
        <v>44222</v>
      </c>
      <c r="C796" s="19">
        <f>TEXT(B796,"aaa")</f>
        <v/>
      </c>
      <c r="E796" s="19">
        <f>INDEX(매칭테이블!C:C,MATCH(RD!G796,매칭테이블!D:D,0))</f>
        <v/>
      </c>
      <c r="F796" s="16" t="inlineStr">
        <is>
          <t>카페24</t>
        </is>
      </c>
      <c r="G796" s="16" t="inlineStr">
        <is>
          <t>(플친전용)HAIR RÉ:COVERY 15 Nutritious Balm [헤어 리커버리 15 뉴트리셔스 밤]제품선택=뉴트리셔스 밤 3개 세트</t>
        </is>
      </c>
      <c r="H796" s="16" t="n">
        <v>1</v>
      </c>
      <c r="I796" s="19">
        <f>VLOOKUP(G796,매칭테이블!D:E,2,0)</f>
        <v/>
      </c>
      <c r="J796" s="16" t="n">
        <v>201210</v>
      </c>
      <c r="L796" s="19">
        <f>VLOOKUP($P796,매칭테이블!$G:$J,2,0)*H796</f>
        <v/>
      </c>
      <c r="M796" s="19">
        <f>L796-L796*VLOOKUP($P796,매칭테이블!$G:$J,3,0)</f>
        <v/>
      </c>
      <c r="N796" s="19">
        <f>VLOOKUP($P796,매칭테이블!$G:$J,4,0)*H796</f>
        <v/>
      </c>
      <c r="O796" s="37">
        <f>L796/1.1</f>
        <v/>
      </c>
      <c r="P796" s="19">
        <f>F796&amp;E796&amp;G796&amp;J796</f>
        <v/>
      </c>
    </row>
    <row r="797">
      <c r="B797" s="34" t="n">
        <v>44222</v>
      </c>
      <c r="C797" s="19">
        <f>TEXT(B797,"aaa")</f>
        <v/>
      </c>
      <c r="E797" s="19">
        <f>INDEX(매칭테이블!C:C,MATCH(RD!G797,매칭테이블!D:D,0))</f>
        <v/>
      </c>
      <c r="F797" s="16" t="inlineStr">
        <is>
          <t>카페24</t>
        </is>
      </c>
      <c r="G797" s="16" t="inlineStr">
        <is>
          <t>(플친전용)HAIR RÉ:COVERY 15 Nutritious Balm [헤어 리커버리 15 뉴트리셔스 밤]제품선택=뉴트리셔스밤 1개 + 헤어팩 트리트먼트 1개 세트</t>
        </is>
      </c>
      <c r="H797" s="16" t="n">
        <v>2</v>
      </c>
      <c r="I797" s="19">
        <f>VLOOKUP(G797,매칭테이블!D:E,2,0)</f>
        <v/>
      </c>
      <c r="J797" s="16" t="n">
        <v>201210</v>
      </c>
      <c r="L797" s="19">
        <f>VLOOKUP($P797,매칭테이블!$G:$J,2,0)*H797</f>
        <v/>
      </c>
      <c r="M797" s="19">
        <f>L797-L797*VLOOKUP($P797,매칭테이블!$G:$J,3,0)</f>
        <v/>
      </c>
      <c r="N797" s="19">
        <f>VLOOKUP($P797,매칭테이블!$G:$J,4,0)*H797</f>
        <v/>
      </c>
      <c r="O797" s="37">
        <f>L797/1.1</f>
        <v/>
      </c>
      <c r="P797" s="19">
        <f>F797&amp;E797&amp;G797&amp;J797</f>
        <v/>
      </c>
    </row>
    <row r="798">
      <c r="B798" s="34" t="n">
        <v>44222</v>
      </c>
      <c r="C798" s="19">
        <f>TEXT(B798,"aaa")</f>
        <v/>
      </c>
      <c r="E798" s="19">
        <f>INDEX(매칭테이블!C:C,MATCH(RD!G798,매칭테이블!D:D,0))</f>
        <v/>
      </c>
      <c r="F798" s="16" t="inlineStr">
        <is>
          <t>카페24</t>
        </is>
      </c>
      <c r="G798" s="16" t="inlineStr">
        <is>
          <t>라베나 리커버리 15 뉴트리셔스 밤 [HAIR RÉ:COVERY 15 Nutritious Balm]제품선택=헤어 리커버리 15 뉴트리셔스 밤</t>
        </is>
      </c>
      <c r="H798" s="16" t="n">
        <v>7</v>
      </c>
      <c r="I798" s="19">
        <f>VLOOKUP(G798,매칭테이블!D:E,2,0)</f>
        <v/>
      </c>
      <c r="J798" s="16" t="n">
        <v>201210</v>
      </c>
      <c r="L798" s="19">
        <f>VLOOKUP($P798,매칭테이블!$G:$J,2,0)*H798</f>
        <v/>
      </c>
      <c r="M798" s="19">
        <f>L798-L798*VLOOKUP($P798,매칭테이블!$G:$J,3,0)</f>
        <v/>
      </c>
      <c r="N798" s="19">
        <f>VLOOKUP($P798,매칭테이블!$G:$J,4,0)*H798</f>
        <v/>
      </c>
      <c r="O798" s="37">
        <f>L798/1.1</f>
        <v/>
      </c>
      <c r="P798" s="19">
        <f>F798&amp;E798&amp;G798&amp;J798</f>
        <v/>
      </c>
    </row>
    <row r="799">
      <c r="B799" s="34" t="n">
        <v>44222</v>
      </c>
      <c r="C799" s="19">
        <f>TEXT(B799,"aaa")</f>
        <v/>
      </c>
      <c r="E799" s="19">
        <f>INDEX(매칭테이블!C:C,MATCH(RD!G799,매칭테이블!D:D,0))</f>
        <v/>
      </c>
      <c r="F799" s="16" t="inlineStr">
        <is>
          <t>카페24</t>
        </is>
      </c>
      <c r="G799" s="16" t="inlineStr">
        <is>
          <t>라베나 리커버리 15 뉴트리셔스 밤 [HAIR RÉ:COVERY 15 Nutritious Balm]제품선택=뉴트리셔스 밤 2개 세트 5% 추가할인</t>
        </is>
      </c>
      <c r="H799" s="16" t="n">
        <v>2</v>
      </c>
      <c r="I799" s="19">
        <f>VLOOKUP(G799,매칭테이블!D:E,2,0)</f>
        <v/>
      </c>
      <c r="J799" s="16" t="n">
        <v>201210</v>
      </c>
      <c r="L799" s="19">
        <f>VLOOKUP($P799,매칭테이블!$G:$J,2,0)*H799</f>
        <v/>
      </c>
      <c r="M799" s="19">
        <f>L799-L799*VLOOKUP($P799,매칭테이블!$G:$J,3,0)</f>
        <v/>
      </c>
      <c r="N799" s="19">
        <f>VLOOKUP($P799,매칭테이블!$G:$J,4,0)*H799</f>
        <v/>
      </c>
      <c r="O799" s="37">
        <f>L799/1.1</f>
        <v/>
      </c>
      <c r="P799" s="19">
        <f>F799&amp;E799&amp;G799&amp;J799</f>
        <v/>
      </c>
    </row>
    <row r="800">
      <c r="B800" s="34" t="n">
        <v>44222</v>
      </c>
      <c r="C800" s="19">
        <f>TEXT(B800,"aaa")</f>
        <v/>
      </c>
      <c r="E800" s="19">
        <f>INDEX(매칭테이블!C:C,MATCH(RD!G800,매칭테이블!D:D,0))</f>
        <v/>
      </c>
      <c r="F800" s="16" t="inlineStr">
        <is>
          <t>카페24</t>
        </is>
      </c>
      <c r="G800" s="16" t="inlineStr">
        <is>
          <t>라베나 리커버리 15 뉴트리셔스 밤 [HAIR RÉ:COVERY 15 Nutritious Balm]제품선택=뉴트리셔스밤 1개 + 헤어팩 트리트먼트 1개 세트 5%추가할인</t>
        </is>
      </c>
      <c r="H800" s="16" t="n">
        <v>2</v>
      </c>
      <c r="I800" s="19">
        <f>VLOOKUP(G800,매칭테이블!D:E,2,0)</f>
        <v/>
      </c>
      <c r="J800" s="16" t="n">
        <v>201210</v>
      </c>
      <c r="L800" s="19">
        <f>VLOOKUP($P800,매칭테이블!$G:$J,2,0)*H800</f>
        <v/>
      </c>
      <c r="M800" s="19">
        <f>L800-L800*VLOOKUP($P800,매칭테이블!$G:$J,3,0)</f>
        <v/>
      </c>
      <c r="N800" s="19">
        <f>VLOOKUP($P800,매칭테이블!$G:$J,4,0)*H800</f>
        <v/>
      </c>
      <c r="O800" s="37">
        <f>L800/1.1</f>
        <v/>
      </c>
      <c r="P800" s="19">
        <f>F800&amp;E800&amp;G800&amp;J800</f>
        <v/>
      </c>
    </row>
    <row r="801">
      <c r="B801" s="34" t="n">
        <v>44222</v>
      </c>
      <c r="C801" s="19">
        <f>TEXT(B801,"aaa")</f>
        <v/>
      </c>
      <c r="E801" s="19">
        <f>INDEX(매칭테이블!C:C,MATCH(RD!G801,매칭테이블!D:D,0))</f>
        <v/>
      </c>
      <c r="F801" s="16" t="inlineStr">
        <is>
          <t>카페24</t>
        </is>
      </c>
      <c r="G801" s="16" t="inlineStr">
        <is>
          <t>라베나 리커버리 15 리바이탈 샴푸 [HAIR RÉ:COVERY 15 Revital Shampoo]제품선택=헤어 리커버리 15 리바이탈 샴푸 - 500ml</t>
        </is>
      </c>
      <c r="H801" s="16" t="n">
        <v>140</v>
      </c>
      <c r="I801" s="19">
        <f>VLOOKUP(G801,매칭테이블!D:E,2,0)</f>
        <v/>
      </c>
      <c r="J801" s="16" t="n">
        <v>201210</v>
      </c>
      <c r="L801" s="19">
        <f>VLOOKUP($P801,매칭테이블!$G:$J,2,0)*H801</f>
        <v/>
      </c>
      <c r="M801" s="19">
        <f>L801-L801*VLOOKUP($P801,매칭테이블!$G:$J,3,0)</f>
        <v/>
      </c>
      <c r="N801" s="19">
        <f>VLOOKUP($P801,매칭테이블!$G:$J,4,0)*H801</f>
        <v/>
      </c>
      <c r="O801" s="37">
        <f>L801/1.1</f>
        <v/>
      </c>
      <c r="P801" s="19">
        <f>F801&amp;E801&amp;G801&amp;J801</f>
        <v/>
      </c>
    </row>
    <row r="802">
      <c r="B802" s="34" t="n">
        <v>44222</v>
      </c>
      <c r="C802" s="19">
        <f>TEXT(B802,"aaa")</f>
        <v/>
      </c>
      <c r="E802" s="19">
        <f>INDEX(매칭테이블!C:C,MATCH(RD!G802,매칭테이블!D:D,0))</f>
        <v/>
      </c>
      <c r="F802" s="16" t="inlineStr">
        <is>
          <t>카페24</t>
        </is>
      </c>
      <c r="G802" s="16" t="inlineStr">
        <is>
          <t>라베나 리커버리 15 리바이탈 샴푸 [HAIR RÉ:COVERY 15 Revital Shampoo]제품선택=리바이탈 샴푸 2개 세트 5%추가할인</t>
        </is>
      </c>
      <c r="H802" s="16" t="n">
        <v>39</v>
      </c>
      <c r="I802" s="19">
        <f>VLOOKUP(G802,매칭테이블!D:E,2,0)</f>
        <v/>
      </c>
      <c r="J802" s="16" t="n">
        <v>201210</v>
      </c>
      <c r="L802" s="19">
        <f>VLOOKUP($P802,매칭테이블!$G:$J,2,0)*H802</f>
        <v/>
      </c>
      <c r="M802" s="19">
        <f>L802-L802*VLOOKUP($P802,매칭테이블!$G:$J,3,0)</f>
        <v/>
      </c>
      <c r="N802" s="19">
        <f>VLOOKUP($P802,매칭테이블!$G:$J,4,0)*H802</f>
        <v/>
      </c>
      <c r="O802" s="37">
        <f>L802/1.1</f>
        <v/>
      </c>
      <c r="P802" s="19">
        <f>F802&amp;E802&amp;G802&amp;J802</f>
        <v/>
      </c>
    </row>
    <row r="803">
      <c r="B803" s="34" t="n">
        <v>44222</v>
      </c>
      <c r="C803" s="19">
        <f>TEXT(B803,"aaa")</f>
        <v/>
      </c>
      <c r="E803" s="19">
        <f>INDEX(매칭테이블!C:C,MATCH(RD!G803,매칭테이블!D:D,0))</f>
        <v/>
      </c>
      <c r="F803" s="16" t="inlineStr">
        <is>
          <t>카페24</t>
        </is>
      </c>
      <c r="G803" s="16" t="inlineStr">
        <is>
          <t>라베나 리커버리 15 리바이탈 샴푸 [HAIR RÉ:COVERY 15 Revital Shampoo]제품선택=리바이탈 샴푸 3개 세트 10% 추가할인</t>
        </is>
      </c>
      <c r="H803" s="16" t="n">
        <v>10</v>
      </c>
      <c r="I803" s="19">
        <f>VLOOKUP(G803,매칭테이블!D:E,2,0)</f>
        <v/>
      </c>
      <c r="J803" s="16" t="n">
        <v>201210</v>
      </c>
      <c r="L803" s="19">
        <f>VLOOKUP($P803,매칭테이블!$G:$J,2,0)*H803</f>
        <v/>
      </c>
      <c r="M803" s="19">
        <f>L803-L803*VLOOKUP($P803,매칭테이블!$G:$J,3,0)</f>
        <v/>
      </c>
      <c r="N803" s="19">
        <f>VLOOKUP($P803,매칭테이블!$G:$J,4,0)*H803</f>
        <v/>
      </c>
      <c r="O803" s="37">
        <f>L803/1.1</f>
        <v/>
      </c>
      <c r="P803" s="19">
        <f>F803&amp;E803&amp;G803&amp;J803</f>
        <v/>
      </c>
    </row>
    <row r="804">
      <c r="B804" s="34" t="n">
        <v>44222</v>
      </c>
      <c r="C804" s="19">
        <f>TEXT(B804,"aaa")</f>
        <v/>
      </c>
      <c r="E804" s="19">
        <f>INDEX(매칭테이블!C:C,MATCH(RD!G804,매칭테이블!D:D,0))</f>
        <v/>
      </c>
      <c r="F804" s="16" t="inlineStr">
        <is>
          <t>카페24</t>
        </is>
      </c>
      <c r="G804" s="16" t="inlineStr">
        <is>
          <t>라베나 리커버리 15 헤어팩 트리트먼트 [HAIR RÉ:COVERY 15 Hairpack Treatment]제품선택=헤어 리커버리 15 헤어팩 트리트먼트</t>
        </is>
      </c>
      <c r="H804" s="16" t="n">
        <v>9</v>
      </c>
      <c r="I804" s="19">
        <f>VLOOKUP(G804,매칭테이블!D:E,2,0)</f>
        <v/>
      </c>
      <c r="J804" s="16" t="n">
        <v>201210</v>
      </c>
      <c r="L804" s="19">
        <f>VLOOKUP($P804,매칭테이블!$G:$J,2,0)*H804</f>
        <v/>
      </c>
      <c r="M804" s="19">
        <f>L804-L804*VLOOKUP($P804,매칭테이블!$G:$J,3,0)</f>
        <v/>
      </c>
      <c r="N804" s="19">
        <f>VLOOKUP($P804,매칭테이블!$G:$J,4,0)*H804</f>
        <v/>
      </c>
      <c r="O804" s="37">
        <f>L804/1.1</f>
        <v/>
      </c>
      <c r="P804" s="19">
        <f>F804&amp;E804&amp;G804&amp;J804</f>
        <v/>
      </c>
    </row>
    <row r="805">
      <c r="B805" s="34" t="n">
        <v>44222</v>
      </c>
      <c r="C805" s="19">
        <f>TEXT(B805,"aaa")</f>
        <v/>
      </c>
      <c r="E805" s="19">
        <f>INDEX(매칭테이블!C:C,MATCH(RD!G805,매칭테이블!D:D,0))</f>
        <v/>
      </c>
      <c r="F805" s="16" t="inlineStr">
        <is>
          <t>카페24</t>
        </is>
      </c>
      <c r="G805" s="16" t="inlineStr">
        <is>
          <t>라베나 리커버리 15 헤어팩 트리트먼트 [HAIR RÉ:COVERY 15 Hairpack Treatment]제품선택=헤어팩 트리트먼트 2개 세트 5% 추가할인</t>
        </is>
      </c>
      <c r="H805" s="16" t="n">
        <v>1</v>
      </c>
      <c r="I805" s="19">
        <f>VLOOKUP(G805,매칭테이블!D:E,2,0)</f>
        <v/>
      </c>
      <c r="J805" s="16" t="n">
        <v>201210</v>
      </c>
      <c r="L805" s="19">
        <f>VLOOKUP($P805,매칭테이블!$G:$J,2,0)*H805</f>
        <v/>
      </c>
      <c r="M805" s="19">
        <f>L805-L805*VLOOKUP($P805,매칭테이블!$G:$J,3,0)</f>
        <v/>
      </c>
      <c r="N805" s="19">
        <f>VLOOKUP($P805,매칭테이블!$G:$J,4,0)*H805</f>
        <v/>
      </c>
      <c r="O805" s="37">
        <f>L805/1.1</f>
        <v/>
      </c>
      <c r="P805" s="19">
        <f>F805&amp;E805&amp;G805&amp;J805</f>
        <v/>
      </c>
    </row>
    <row r="806">
      <c r="B806" s="34" t="n">
        <v>44222</v>
      </c>
      <c r="C806" s="19">
        <f>TEXT(B806,"aaa")</f>
        <v/>
      </c>
      <c r="E806" s="19">
        <f>INDEX(매칭테이블!C:C,MATCH(RD!G806,매칭테이블!D:D,0))</f>
        <v/>
      </c>
      <c r="F806" s="16" t="inlineStr">
        <is>
          <t>카페24</t>
        </is>
      </c>
      <c r="G806" s="16" t="inlineStr">
        <is>
          <t>라베나 리커버리 15 헤어팩 트리트먼트 [HAIR RÉ:COVERY 15 Hairpack Treatment]제품선택=헤어팩 트리트먼트 1개 + 뉴트리셔스밤 1개 세트 5% 추가할인</t>
        </is>
      </c>
      <c r="H806" s="16" t="n">
        <v>1</v>
      </c>
      <c r="I806" s="19">
        <f>VLOOKUP(G806,매칭테이블!D:E,2,0)</f>
        <v/>
      </c>
      <c r="J806" s="16" t="n">
        <v>201210</v>
      </c>
      <c r="L806" s="19">
        <f>VLOOKUP($P806,매칭테이블!$G:$J,2,0)*H806</f>
        <v/>
      </c>
      <c r="M806" s="19">
        <f>L806-L806*VLOOKUP($P806,매칭테이블!$G:$J,3,0)</f>
        <v/>
      </c>
      <c r="N806" s="19">
        <f>VLOOKUP($P806,매칭테이블!$G:$J,4,0)*H806</f>
        <v/>
      </c>
      <c r="O806" s="37">
        <f>L806/1.1</f>
        <v/>
      </c>
      <c r="P806" s="19">
        <f>F806&amp;E806&amp;G806&amp;J806</f>
        <v/>
      </c>
    </row>
    <row r="807">
      <c r="B807" s="34" t="n">
        <v>44222</v>
      </c>
      <c r="C807" s="19">
        <f>TEXT(B807,"aaa")</f>
        <v/>
      </c>
      <c r="E807" s="19">
        <f>INDEX(매칭테이블!C:C,MATCH(RD!G807,매칭테이블!D:D,0))</f>
        <v/>
      </c>
      <c r="F807" s="16" t="inlineStr">
        <is>
          <t>카페24</t>
        </is>
      </c>
      <c r="G807" s="16" t="inlineStr">
        <is>
          <t>헤어 리커버리 15 리바이탈 샴푸</t>
        </is>
      </c>
      <c r="H807" s="16" t="n">
        <v>3</v>
      </c>
      <c r="I807" s="19">
        <f>VLOOKUP(G807,매칭테이블!D:E,2,0)</f>
        <v/>
      </c>
      <c r="J807" s="16" t="n">
        <v>201210</v>
      </c>
      <c r="L807" s="19">
        <f>VLOOKUP($P807,매칭테이블!$G:$J,2,0)*H807</f>
        <v/>
      </c>
      <c r="M807" s="19">
        <f>L807-L807*VLOOKUP($P807,매칭테이블!$G:$J,3,0)</f>
        <v/>
      </c>
      <c r="N807" s="19">
        <f>VLOOKUP($P807,매칭테이블!$G:$J,4,0)*H807</f>
        <v/>
      </c>
      <c r="O807" s="37">
        <f>L807/1.1</f>
        <v/>
      </c>
      <c r="P807" s="19">
        <f>F807&amp;E807&amp;G807&amp;J807</f>
        <v/>
      </c>
    </row>
    <row r="808">
      <c r="B808" s="34" t="n">
        <v>44223</v>
      </c>
      <c r="C808" s="19">
        <f>TEXT(B808,"aaa")</f>
        <v/>
      </c>
      <c r="E808" s="19">
        <f>INDEX(매칭테이블!C:C,MATCH(RD!G808,매칭테이블!D:D,0))</f>
        <v/>
      </c>
      <c r="F808" s="16" t="inlineStr">
        <is>
          <t>카페24</t>
        </is>
      </c>
      <c r="G808" s="16" t="inlineStr">
        <is>
          <t>(플친전용)HAIR RÉ:COVERY 15 Hairpack Treatment [헤어 리커버리 15 헤어팩 트리트먼트]제품선택=헤어팩 트리트먼트 2개 세트</t>
        </is>
      </c>
      <c r="H808" s="16" t="n">
        <v>3</v>
      </c>
      <c r="I808" s="19">
        <f>VLOOKUP(G808,매칭테이블!D:E,2,0)</f>
        <v/>
      </c>
      <c r="J808" s="16" t="n">
        <v>201210</v>
      </c>
      <c r="L808" s="19">
        <f>VLOOKUP($P808,매칭테이블!$G:$J,2,0)*H808</f>
        <v/>
      </c>
      <c r="M808" s="19">
        <f>L808-L808*VLOOKUP($P808,매칭테이블!$G:$J,3,0)</f>
        <v/>
      </c>
      <c r="N808" s="19">
        <f>VLOOKUP($P808,매칭테이블!$G:$J,4,0)*H808</f>
        <v/>
      </c>
      <c r="O808" s="37">
        <f>L808/1.1</f>
        <v/>
      </c>
      <c r="P808" s="19">
        <f>F808&amp;E808&amp;G808&amp;J808</f>
        <v/>
      </c>
    </row>
    <row r="809">
      <c r="B809" s="34" t="n">
        <v>44223</v>
      </c>
      <c r="C809" s="19">
        <f>TEXT(B809,"aaa")</f>
        <v/>
      </c>
      <c r="E809" s="19">
        <f>INDEX(매칭테이블!C:C,MATCH(RD!G809,매칭테이블!D:D,0))</f>
        <v/>
      </c>
      <c r="F809" s="16" t="inlineStr">
        <is>
          <t>카페24</t>
        </is>
      </c>
      <c r="G809" s="16" t="inlineStr">
        <is>
          <t>(플친전용)HAIR RÉ:COVERY 15 Hairpack Treatment [헤어 리커버리 15 헤어팩 트리트먼트]제품선택=헤어팩 트리트먼트 1개 + 뉴트리셔스 밤 1개 세트</t>
        </is>
      </c>
      <c r="H809" s="16" t="n">
        <v>2</v>
      </c>
      <c r="I809" s="19">
        <f>VLOOKUP(G809,매칭테이블!D:E,2,0)</f>
        <v/>
      </c>
      <c r="J809" s="16" t="n">
        <v>201210</v>
      </c>
      <c r="L809" s="19">
        <f>VLOOKUP($P809,매칭테이블!$G:$J,2,0)*H809</f>
        <v/>
      </c>
      <c r="M809" s="19">
        <f>L809-L809*VLOOKUP($P809,매칭테이블!$G:$J,3,0)</f>
        <v/>
      </c>
      <c r="N809" s="19">
        <f>VLOOKUP($P809,매칭테이블!$G:$J,4,0)*H809</f>
        <v/>
      </c>
      <c r="O809" s="37">
        <f>L809/1.1</f>
        <v/>
      </c>
      <c r="P809" s="19">
        <f>F809&amp;E809&amp;G809&amp;J809</f>
        <v/>
      </c>
    </row>
    <row r="810">
      <c r="B810" s="34" t="n">
        <v>44223</v>
      </c>
      <c r="C810" s="19">
        <f>TEXT(B810,"aaa")</f>
        <v/>
      </c>
      <c r="E810" s="19">
        <f>INDEX(매칭테이블!C:C,MATCH(RD!G810,매칭테이블!D:D,0))</f>
        <v/>
      </c>
      <c r="F810" s="16" t="inlineStr">
        <is>
          <t>카페24</t>
        </is>
      </c>
      <c r="G810" s="16" t="inlineStr">
        <is>
          <t>(플친전용)HAIR RÉ:COVERY 15 Nutritious Balm [헤어 리커버리 15 뉴트리셔스 밤]제품선택=헤어 리커버리 15 뉴트리셔스 밤</t>
        </is>
      </c>
      <c r="H810" s="16" t="n">
        <v>3</v>
      </c>
      <c r="I810" s="19">
        <f>VLOOKUP(G810,매칭테이블!D:E,2,0)</f>
        <v/>
      </c>
      <c r="J810" s="16" t="n">
        <v>201210</v>
      </c>
      <c r="L810" s="19">
        <f>VLOOKUP($P810,매칭테이블!$G:$J,2,0)*H810</f>
        <v/>
      </c>
      <c r="M810" s="19">
        <f>L810-L810*VLOOKUP($P810,매칭테이블!$G:$J,3,0)</f>
        <v/>
      </c>
      <c r="N810" s="19">
        <f>VLOOKUP($P810,매칭테이블!$G:$J,4,0)*H810</f>
        <v/>
      </c>
      <c r="O810" s="37">
        <f>L810/1.1</f>
        <v/>
      </c>
      <c r="P810" s="19">
        <f>F810&amp;E810&amp;G810&amp;J810</f>
        <v/>
      </c>
    </row>
    <row r="811">
      <c r="B811" s="34" t="n">
        <v>44223</v>
      </c>
      <c r="C811" s="19">
        <f>TEXT(B811,"aaa")</f>
        <v/>
      </c>
      <c r="E811" s="19">
        <f>INDEX(매칭테이블!C:C,MATCH(RD!G811,매칭테이블!D:D,0))</f>
        <v/>
      </c>
      <c r="F811" s="16" t="inlineStr">
        <is>
          <t>카페24</t>
        </is>
      </c>
      <c r="G811" s="16" t="inlineStr">
        <is>
          <t>(플친전용)HAIR RÉ:COVERY 15 Nutritious Balm [헤어 리커버리 15 뉴트리셔스 밤]제품선택=뉴트리셔스 밤 2개 세트</t>
        </is>
      </c>
      <c r="H811" s="16" t="n">
        <v>1</v>
      </c>
      <c r="I811" s="19">
        <f>VLOOKUP(G811,매칭테이블!D:E,2,0)</f>
        <v/>
      </c>
      <c r="J811" s="16" t="n">
        <v>201210</v>
      </c>
      <c r="L811" s="19">
        <f>VLOOKUP($P811,매칭테이블!$G:$J,2,0)*H811</f>
        <v/>
      </c>
      <c r="M811" s="19">
        <f>L811-L811*VLOOKUP($P811,매칭테이블!$G:$J,3,0)</f>
        <v/>
      </c>
      <c r="N811" s="19">
        <f>VLOOKUP($P811,매칭테이블!$G:$J,4,0)*H811</f>
        <v/>
      </c>
      <c r="O811" s="37">
        <f>L811/1.1</f>
        <v/>
      </c>
      <c r="P811" s="19">
        <f>F811&amp;E811&amp;G811&amp;J811</f>
        <v/>
      </c>
    </row>
    <row r="812">
      <c r="B812" s="34" t="n">
        <v>44223</v>
      </c>
      <c r="C812" s="19">
        <f>TEXT(B812,"aaa")</f>
        <v/>
      </c>
      <c r="E812" s="19">
        <f>INDEX(매칭테이블!C:C,MATCH(RD!G812,매칭테이블!D:D,0))</f>
        <v/>
      </c>
      <c r="F812" s="16" t="inlineStr">
        <is>
          <t>카페24</t>
        </is>
      </c>
      <c r="G812" s="16" t="inlineStr">
        <is>
          <t>(플친전용)HAIR RÉ:COVERY 15 Nutritious Balm [헤어 리커버리 15 뉴트리셔스 밤]제품선택=뉴트리셔스밤 1개 + 헤어팩 트리트먼트 1개 세트</t>
        </is>
      </c>
      <c r="H812" s="16" t="n">
        <v>3</v>
      </c>
      <c r="I812" s="19">
        <f>VLOOKUP(G812,매칭테이블!D:E,2,0)</f>
        <v/>
      </c>
      <c r="J812" s="16" t="n">
        <v>201210</v>
      </c>
      <c r="L812" s="19">
        <f>VLOOKUP($P812,매칭테이블!$G:$J,2,0)*H812</f>
        <v/>
      </c>
      <c r="M812" s="19">
        <f>L812-L812*VLOOKUP($P812,매칭테이블!$G:$J,3,0)</f>
        <v/>
      </c>
      <c r="N812" s="19">
        <f>VLOOKUP($P812,매칭테이블!$G:$J,4,0)*H812</f>
        <v/>
      </c>
      <c r="O812" s="37">
        <f>L812/1.1</f>
        <v/>
      </c>
      <c r="P812" s="19">
        <f>F812&amp;E812&amp;G812&amp;J812</f>
        <v/>
      </c>
    </row>
    <row r="813">
      <c r="B813" s="34" t="n">
        <v>44223</v>
      </c>
      <c r="C813" s="19">
        <f>TEXT(B813,"aaa")</f>
        <v/>
      </c>
      <c r="E813" s="19">
        <f>INDEX(매칭테이블!C:C,MATCH(RD!G813,매칭테이블!D:D,0))</f>
        <v/>
      </c>
      <c r="F813" s="16" t="inlineStr">
        <is>
          <t>카페24</t>
        </is>
      </c>
      <c r="G813" s="16" t="inlineStr">
        <is>
          <t>라베나 리커버리 15 뉴트리셔스 밤 [HAIR RÉ:COVERY 15 Nutritious Balm]제품선택=헤어 리커버리 15 뉴트리셔스 밤</t>
        </is>
      </c>
      <c r="H813" s="16" t="n">
        <v>6</v>
      </c>
      <c r="I813" s="19">
        <f>VLOOKUP(G813,매칭테이블!D:E,2,0)</f>
        <v/>
      </c>
      <c r="J813" s="16" t="n">
        <v>201210</v>
      </c>
      <c r="L813" s="19">
        <f>VLOOKUP($P813,매칭테이블!$G:$J,2,0)*H813</f>
        <v/>
      </c>
      <c r="M813" s="19">
        <f>L813-L813*VLOOKUP($P813,매칭테이블!$G:$J,3,0)</f>
        <v/>
      </c>
      <c r="N813" s="19">
        <f>VLOOKUP($P813,매칭테이블!$G:$J,4,0)*H813</f>
        <v/>
      </c>
      <c r="O813" s="37">
        <f>L813/1.1</f>
        <v/>
      </c>
      <c r="P813" s="19">
        <f>F813&amp;E813&amp;G813&amp;J813</f>
        <v/>
      </c>
    </row>
    <row r="814">
      <c r="B814" s="34" t="n">
        <v>44223</v>
      </c>
      <c r="C814" s="19">
        <f>TEXT(B814,"aaa")</f>
        <v/>
      </c>
      <c r="E814" s="19">
        <f>INDEX(매칭테이블!C:C,MATCH(RD!G814,매칭테이블!D:D,0))</f>
        <v/>
      </c>
      <c r="F814" s="16" t="inlineStr">
        <is>
          <t>카페24</t>
        </is>
      </c>
      <c r="G814" s="16" t="inlineStr">
        <is>
          <t>라베나 리커버리 15 리바이탈 샴푸 [HAIR RÉ:COVERY 15 Revital Shampoo]제품선택=헤어 리커버리 15 리바이탈 샴푸 - 500ml</t>
        </is>
      </c>
      <c r="H814" s="16" t="n">
        <v>139</v>
      </c>
      <c r="I814" s="19">
        <f>VLOOKUP(G814,매칭테이블!D:E,2,0)</f>
        <v/>
      </c>
      <c r="J814" s="16" t="n">
        <v>201210</v>
      </c>
      <c r="L814" s="19">
        <f>VLOOKUP($P814,매칭테이블!$G:$J,2,0)*H814</f>
        <v/>
      </c>
      <c r="M814" s="19">
        <f>L814-L814*VLOOKUP($P814,매칭테이블!$G:$J,3,0)</f>
        <v/>
      </c>
      <c r="N814" s="19">
        <f>VLOOKUP($P814,매칭테이블!$G:$J,4,0)*H814</f>
        <v/>
      </c>
      <c r="O814" s="37">
        <f>L814/1.1</f>
        <v/>
      </c>
      <c r="P814" s="19">
        <f>F814&amp;E814&amp;G814&amp;J814</f>
        <v/>
      </c>
    </row>
    <row r="815">
      <c r="B815" s="34" t="n">
        <v>44223</v>
      </c>
      <c r="C815" s="19">
        <f>TEXT(B815,"aaa")</f>
        <v/>
      </c>
      <c r="E815" s="19">
        <f>INDEX(매칭테이블!C:C,MATCH(RD!G815,매칭테이블!D:D,0))</f>
        <v/>
      </c>
      <c r="F815" s="16" t="inlineStr">
        <is>
          <t>카페24</t>
        </is>
      </c>
      <c r="G815" s="16" t="inlineStr">
        <is>
          <t>라베나 리커버리 15 리바이탈 샴푸 [HAIR RÉ:COVERY 15 Revital Shampoo]제품선택=리바이탈 샴푸 2개 세트 5%추가할인</t>
        </is>
      </c>
      <c r="H815" s="16" t="n">
        <v>45</v>
      </c>
      <c r="I815" s="19">
        <f>VLOOKUP(G815,매칭테이블!D:E,2,0)</f>
        <v/>
      </c>
      <c r="J815" s="16" t="n">
        <v>201210</v>
      </c>
      <c r="L815" s="19">
        <f>VLOOKUP($P815,매칭테이블!$G:$J,2,0)*H815</f>
        <v/>
      </c>
      <c r="M815" s="19">
        <f>L815-L815*VLOOKUP($P815,매칭테이블!$G:$J,3,0)</f>
        <v/>
      </c>
      <c r="N815" s="19">
        <f>VLOOKUP($P815,매칭테이블!$G:$J,4,0)*H815</f>
        <v/>
      </c>
      <c r="O815" s="37">
        <f>L815/1.1</f>
        <v/>
      </c>
      <c r="P815" s="19">
        <f>F815&amp;E815&amp;G815&amp;J815</f>
        <v/>
      </c>
    </row>
    <row r="816">
      <c r="B816" s="34" t="n">
        <v>44223</v>
      </c>
      <c r="C816" s="19">
        <f>TEXT(B816,"aaa")</f>
        <v/>
      </c>
      <c r="E816" s="19">
        <f>INDEX(매칭테이블!C:C,MATCH(RD!G816,매칭테이블!D:D,0))</f>
        <v/>
      </c>
      <c r="F816" s="16" t="inlineStr">
        <is>
          <t>카페24</t>
        </is>
      </c>
      <c r="G816" s="16" t="inlineStr">
        <is>
          <t>라베나 리커버리 15 리바이탈 샴푸 [HAIR RÉ:COVERY 15 Revital Shampoo]제품선택=리바이탈 샴푸 3개 세트 10% 추가할인</t>
        </is>
      </c>
      <c r="H816" s="16" t="n">
        <v>15</v>
      </c>
      <c r="I816" s="19">
        <f>VLOOKUP(G816,매칭테이블!D:E,2,0)</f>
        <v/>
      </c>
      <c r="J816" s="16" t="n">
        <v>201210</v>
      </c>
      <c r="L816" s="19">
        <f>VLOOKUP($P816,매칭테이블!$G:$J,2,0)*H816</f>
        <v/>
      </c>
      <c r="M816" s="19">
        <f>L816-L816*VLOOKUP($P816,매칭테이블!$G:$J,3,0)</f>
        <v/>
      </c>
      <c r="N816" s="19">
        <f>VLOOKUP($P816,매칭테이블!$G:$J,4,0)*H816</f>
        <v/>
      </c>
      <c r="O816" s="37">
        <f>L816/1.1</f>
        <v/>
      </c>
      <c r="P816" s="19">
        <f>F816&amp;E816&amp;G816&amp;J816</f>
        <v/>
      </c>
    </row>
    <row r="817">
      <c r="B817" s="34" t="n">
        <v>44223</v>
      </c>
      <c r="C817" s="19">
        <f>TEXT(B817,"aaa")</f>
        <v/>
      </c>
      <c r="E817" s="19">
        <f>INDEX(매칭테이블!C:C,MATCH(RD!G817,매칭테이블!D:D,0))</f>
        <v/>
      </c>
      <c r="F817" s="16" t="inlineStr">
        <is>
          <t>카페24</t>
        </is>
      </c>
      <c r="G817" s="16" t="inlineStr">
        <is>
          <t>라베나 리커버리 15 헤어팩 트리트먼트 [HAIR RÉ:COVERY 15 Hairpack Treatment]제품선택=헤어 리커버리 15 헤어팩 트리트먼트</t>
        </is>
      </c>
      <c r="H817" s="16" t="n">
        <v>5</v>
      </c>
      <c r="I817" s="19">
        <f>VLOOKUP(G817,매칭테이블!D:E,2,0)</f>
        <v/>
      </c>
      <c r="J817" s="16" t="n">
        <v>201210</v>
      </c>
      <c r="L817" s="19">
        <f>VLOOKUP($P817,매칭테이블!$G:$J,2,0)*H817</f>
        <v/>
      </c>
      <c r="M817" s="19">
        <f>L817-L817*VLOOKUP($P817,매칭테이블!$G:$J,3,0)</f>
        <v/>
      </c>
      <c r="N817" s="19">
        <f>VLOOKUP($P817,매칭테이블!$G:$J,4,0)*H817</f>
        <v/>
      </c>
      <c r="O817" s="37">
        <f>L817/1.1</f>
        <v/>
      </c>
      <c r="P817" s="19">
        <f>F817&amp;E817&amp;G817&amp;J817</f>
        <v/>
      </c>
    </row>
    <row r="818">
      <c r="B818" s="34" t="n">
        <v>44223</v>
      </c>
      <c r="C818" s="19">
        <f>TEXT(B818,"aaa")</f>
        <v/>
      </c>
      <c r="E818" s="19">
        <f>INDEX(매칭테이블!C:C,MATCH(RD!G818,매칭테이블!D:D,0))</f>
        <v/>
      </c>
      <c r="F818" s="16" t="inlineStr">
        <is>
          <t>카페24</t>
        </is>
      </c>
      <c r="G818" s="16" t="inlineStr">
        <is>
          <t>라베나 리커버리 15 헤어팩 트리트먼트 [HAIR RÉ:COVERY 15 Hairpack Treatment]제품선택=헤어팩 트리트먼트 1개 + 뉴트리셔스밤 1개 세트 5% 추가할인</t>
        </is>
      </c>
      <c r="H818" s="16" t="n">
        <v>1</v>
      </c>
      <c r="I818" s="19">
        <f>VLOOKUP(G818,매칭테이블!D:E,2,0)</f>
        <v/>
      </c>
      <c r="J818" s="16" t="n">
        <v>201210</v>
      </c>
      <c r="L818" s="19">
        <f>VLOOKUP($P818,매칭테이블!$G:$J,2,0)*H818</f>
        <v/>
      </c>
      <c r="M818" s="19">
        <f>L818-L818*VLOOKUP($P818,매칭테이블!$G:$J,3,0)</f>
        <v/>
      </c>
      <c r="N818" s="19">
        <f>VLOOKUP($P818,매칭테이블!$G:$J,4,0)*H818</f>
        <v/>
      </c>
      <c r="O818" s="37">
        <f>L818/1.1</f>
        <v/>
      </c>
      <c r="P818" s="19">
        <f>F818&amp;E818&amp;G818&amp;J818</f>
        <v/>
      </c>
    </row>
    <row r="819">
      <c r="B819" s="34" t="n">
        <v>44223</v>
      </c>
      <c r="C819" s="19">
        <f>TEXT(B819,"aaa")</f>
        <v/>
      </c>
      <c r="E819" s="19">
        <f>INDEX(매칭테이블!C:C,MATCH(RD!G819,매칭테이블!D:D,0))</f>
        <v/>
      </c>
      <c r="F819" s="16" t="inlineStr">
        <is>
          <t>카페24</t>
        </is>
      </c>
      <c r="G819" s="16" t="inlineStr">
        <is>
          <t>헤어 리커버리 15 리바이탈 샴푸</t>
        </is>
      </c>
      <c r="H819" s="16" t="n">
        <v>4</v>
      </c>
      <c r="I819" s="19">
        <f>VLOOKUP(G819,매칭테이블!D:E,2,0)</f>
        <v/>
      </c>
      <c r="J819" s="16" t="n">
        <v>201210</v>
      </c>
      <c r="L819" s="19">
        <f>VLOOKUP($P819,매칭테이블!$G:$J,2,0)*H819</f>
        <v/>
      </c>
      <c r="M819" s="19">
        <f>L819-L819*VLOOKUP($P819,매칭테이블!$G:$J,3,0)</f>
        <v/>
      </c>
      <c r="N819" s="19">
        <f>VLOOKUP($P819,매칭테이블!$G:$J,4,0)*H819</f>
        <v/>
      </c>
      <c r="O819" s="37">
        <f>L819/1.1</f>
        <v/>
      </c>
      <c r="P819" s="19">
        <f>F819&amp;E819&amp;G819&amp;J819</f>
        <v/>
      </c>
    </row>
    <row r="820">
      <c r="B820" s="34" t="n">
        <v>44224</v>
      </c>
      <c r="C820" s="19">
        <f>TEXT(B820,"aaa")</f>
        <v/>
      </c>
      <c r="E820" s="19">
        <f>INDEX(매칭테이블!C:C,MATCH(RD!G820,매칭테이블!D:D,0))</f>
        <v/>
      </c>
      <c r="F820" s="16" t="inlineStr">
        <is>
          <t>카페24</t>
        </is>
      </c>
      <c r="G820" s="16" t="inlineStr">
        <is>
          <t>(플친전용)HAIR RÉ:COVERY 15 Hairpack Treatment [헤어 리커버리 15 헤어팩 트리트먼트]제품선택=헤어 리커버리 15 헤어팩 트리트먼트</t>
        </is>
      </c>
      <c r="H820" s="16" t="n">
        <v>3</v>
      </c>
      <c r="I820" s="19">
        <f>VLOOKUP(G820,매칭테이블!D:E,2,0)</f>
        <v/>
      </c>
      <c r="J820" s="16" t="n">
        <v>201210</v>
      </c>
      <c r="L820" s="19">
        <f>VLOOKUP($P820,매칭테이블!$G:$J,2,0)*H820</f>
        <v/>
      </c>
      <c r="M820" s="19">
        <f>L820-L820*VLOOKUP($P820,매칭테이블!$G:$J,3,0)</f>
        <v/>
      </c>
      <c r="N820" s="19">
        <f>VLOOKUP($P820,매칭테이블!$G:$J,4,0)*H820</f>
        <v/>
      </c>
      <c r="O820" s="37">
        <f>L820/1.1</f>
        <v/>
      </c>
      <c r="P820" s="19">
        <f>F820&amp;E820&amp;G820&amp;J820</f>
        <v/>
      </c>
    </row>
    <row r="821">
      <c r="B821" s="34" t="n">
        <v>44224</v>
      </c>
      <c r="C821" s="19">
        <f>TEXT(B821,"aaa")</f>
        <v/>
      </c>
      <c r="E821" s="19">
        <f>INDEX(매칭테이블!C:C,MATCH(RD!G821,매칭테이블!D:D,0))</f>
        <v/>
      </c>
      <c r="F821" s="16" t="inlineStr">
        <is>
          <t>카페24</t>
        </is>
      </c>
      <c r="G821" s="16" t="inlineStr">
        <is>
          <t>(플친전용)HAIR RÉ:COVERY 15 Nutritious Balm [헤어 리커버리 15 뉴트리셔스 밤]제품선택=헤어 리커버리 15 뉴트리셔스 밤</t>
        </is>
      </c>
      <c r="H821" s="16" t="n">
        <v>2</v>
      </c>
      <c r="I821" s="19">
        <f>VLOOKUP(G821,매칭테이블!D:E,2,0)</f>
        <v/>
      </c>
      <c r="J821" s="16" t="n">
        <v>201210</v>
      </c>
      <c r="L821" s="19">
        <f>VLOOKUP($P821,매칭테이블!$G:$J,2,0)*H821</f>
        <v/>
      </c>
      <c r="M821" s="19">
        <f>L821-L821*VLOOKUP($P821,매칭테이블!$G:$J,3,0)</f>
        <v/>
      </c>
      <c r="N821" s="19">
        <f>VLOOKUP($P821,매칭테이블!$G:$J,4,0)*H821</f>
        <v/>
      </c>
      <c r="O821" s="37">
        <f>L821/1.1</f>
        <v/>
      </c>
      <c r="P821" s="19">
        <f>F821&amp;E821&amp;G821&amp;J821</f>
        <v/>
      </c>
    </row>
    <row r="822">
      <c r="B822" s="34" t="n">
        <v>44224</v>
      </c>
      <c r="C822" s="19">
        <f>TEXT(B822,"aaa")</f>
        <v/>
      </c>
      <c r="E822" s="19">
        <f>INDEX(매칭테이블!C:C,MATCH(RD!G822,매칭테이블!D:D,0))</f>
        <v/>
      </c>
      <c r="F822" s="16" t="inlineStr">
        <is>
          <t>카페24</t>
        </is>
      </c>
      <c r="G822" s="16" t="inlineStr">
        <is>
          <t>(플친전용)HAIR RÉ:COVERY 15 Nutritious Balm [헤어 리커버리 15 뉴트리셔스 밤]제품선택=뉴트리셔스 밤 2개 세트</t>
        </is>
      </c>
      <c r="H822" s="16" t="n">
        <v>1</v>
      </c>
      <c r="I822" s="19">
        <f>VLOOKUP(G822,매칭테이블!D:E,2,0)</f>
        <v/>
      </c>
      <c r="J822" s="16" t="n">
        <v>201210</v>
      </c>
      <c r="L822" s="19">
        <f>VLOOKUP($P822,매칭테이블!$G:$J,2,0)*H822</f>
        <v/>
      </c>
      <c r="M822" s="19">
        <f>L822-L822*VLOOKUP($P822,매칭테이블!$G:$J,3,0)</f>
        <v/>
      </c>
      <c r="N822" s="19">
        <f>VLOOKUP($P822,매칭테이블!$G:$J,4,0)*H822</f>
        <v/>
      </c>
      <c r="O822" s="37">
        <f>L822/1.1</f>
        <v/>
      </c>
      <c r="P822" s="19">
        <f>F822&amp;E822&amp;G822&amp;J822</f>
        <v/>
      </c>
    </row>
    <row r="823">
      <c r="B823" s="34" t="n">
        <v>44224</v>
      </c>
      <c r="C823" s="19">
        <f>TEXT(B823,"aaa")</f>
        <v/>
      </c>
      <c r="E823" s="19">
        <f>INDEX(매칭테이블!C:C,MATCH(RD!G823,매칭테이블!D:D,0))</f>
        <v/>
      </c>
      <c r="F823" s="16" t="inlineStr">
        <is>
          <t>카페24</t>
        </is>
      </c>
      <c r="G823" s="16" t="inlineStr">
        <is>
          <t>라베나 리커버리 15 뉴트리셔스 밤 [HAIR RÉ:COVERY 15 Nutritious Balm]제품선택=헤어 리커버리 15 뉴트리셔스 밤</t>
        </is>
      </c>
      <c r="H823" s="16" t="n">
        <v>1</v>
      </c>
      <c r="I823" s="19">
        <f>VLOOKUP(G823,매칭테이블!D:E,2,0)</f>
        <v/>
      </c>
      <c r="J823" s="16" t="n">
        <v>201210</v>
      </c>
      <c r="L823" s="19">
        <f>VLOOKUP($P823,매칭테이블!$G:$J,2,0)*H823</f>
        <v/>
      </c>
      <c r="M823" s="19">
        <f>L823-L823*VLOOKUP($P823,매칭테이블!$G:$J,3,0)</f>
        <v/>
      </c>
      <c r="N823" s="19">
        <f>VLOOKUP($P823,매칭테이블!$G:$J,4,0)*H823</f>
        <v/>
      </c>
      <c r="O823" s="37">
        <f>L823/1.1</f>
        <v/>
      </c>
      <c r="P823" s="19">
        <f>F823&amp;E823&amp;G823&amp;J823</f>
        <v/>
      </c>
    </row>
    <row r="824">
      <c r="B824" s="34" t="n">
        <v>44224</v>
      </c>
      <c r="C824" s="19">
        <f>TEXT(B824,"aaa")</f>
        <v/>
      </c>
      <c r="E824" s="19">
        <f>INDEX(매칭테이블!C:C,MATCH(RD!G824,매칭테이블!D:D,0))</f>
        <v/>
      </c>
      <c r="F824" s="16" t="inlineStr">
        <is>
          <t>카페24</t>
        </is>
      </c>
      <c r="G824" s="16" t="inlineStr">
        <is>
          <t>라베나 리커버리 15 리바이탈 샴푸 [HAIR RÉ:COVERY 15 Revital Shampoo]제품선택=헤어 리커버리 15 리바이탈 샴푸 - 500ml</t>
        </is>
      </c>
      <c r="H824" s="16" t="n">
        <v>146</v>
      </c>
      <c r="I824" s="19">
        <f>VLOOKUP(G824,매칭테이블!D:E,2,0)</f>
        <v/>
      </c>
      <c r="J824" s="16" t="n">
        <v>201210</v>
      </c>
      <c r="L824" s="19">
        <f>VLOOKUP($P824,매칭테이블!$G:$J,2,0)*H824</f>
        <v/>
      </c>
      <c r="M824" s="19">
        <f>L824-L824*VLOOKUP($P824,매칭테이블!$G:$J,3,0)</f>
        <v/>
      </c>
      <c r="N824" s="19">
        <f>VLOOKUP($P824,매칭테이블!$G:$J,4,0)*H824</f>
        <v/>
      </c>
      <c r="O824" s="37">
        <f>L824/1.1</f>
        <v/>
      </c>
      <c r="P824" s="19">
        <f>F824&amp;E824&amp;G824&amp;J824</f>
        <v/>
      </c>
    </row>
    <row r="825">
      <c r="B825" s="34" t="n">
        <v>44224</v>
      </c>
      <c r="C825" s="19">
        <f>TEXT(B825,"aaa")</f>
        <v/>
      </c>
      <c r="E825" s="19">
        <f>INDEX(매칭테이블!C:C,MATCH(RD!G825,매칭테이블!D:D,0))</f>
        <v/>
      </c>
      <c r="F825" s="16" t="inlineStr">
        <is>
          <t>카페24</t>
        </is>
      </c>
      <c r="G825" s="16" t="inlineStr">
        <is>
          <t>라베나 리커버리 15 리바이탈 샴푸 [HAIR RÉ:COVERY 15 Revital Shampoo]제품선택=리바이탈 샴푸 2개 세트 5%추가할인</t>
        </is>
      </c>
      <c r="H825" s="16" t="n">
        <v>43</v>
      </c>
      <c r="I825" s="19">
        <f>VLOOKUP(G825,매칭테이블!D:E,2,0)</f>
        <v/>
      </c>
      <c r="J825" s="16" t="n">
        <v>201210</v>
      </c>
      <c r="L825" s="19">
        <f>VLOOKUP($P825,매칭테이블!$G:$J,2,0)*H825</f>
        <v/>
      </c>
      <c r="M825" s="19">
        <f>L825-L825*VLOOKUP($P825,매칭테이블!$G:$J,3,0)</f>
        <v/>
      </c>
      <c r="N825" s="19">
        <f>VLOOKUP($P825,매칭테이블!$G:$J,4,0)*H825</f>
        <v/>
      </c>
      <c r="O825" s="37">
        <f>L825/1.1</f>
        <v/>
      </c>
      <c r="P825" s="19">
        <f>F825&amp;E825&amp;G825&amp;J825</f>
        <v/>
      </c>
    </row>
    <row r="826">
      <c r="B826" s="34" t="n">
        <v>44224</v>
      </c>
      <c r="C826" s="19">
        <f>TEXT(B826,"aaa")</f>
        <v/>
      </c>
      <c r="E826" s="19">
        <f>INDEX(매칭테이블!C:C,MATCH(RD!G826,매칭테이블!D:D,0))</f>
        <v/>
      </c>
      <c r="F826" s="16" t="inlineStr">
        <is>
          <t>카페24</t>
        </is>
      </c>
      <c r="G826" s="16" t="inlineStr">
        <is>
          <t>라베나 리커버리 15 리바이탈 샴푸 [HAIR RÉ:COVERY 15 Revital Shampoo]제품선택=리바이탈 샴푸 3개 세트 10% 추가할인</t>
        </is>
      </c>
      <c r="H826" s="16" t="n">
        <v>24</v>
      </c>
      <c r="I826" s="19">
        <f>VLOOKUP(G826,매칭테이블!D:E,2,0)</f>
        <v/>
      </c>
      <c r="J826" s="16" t="n">
        <v>201210</v>
      </c>
      <c r="L826" s="19">
        <f>VLOOKUP($P826,매칭테이블!$G:$J,2,0)*H826</f>
        <v/>
      </c>
      <c r="M826" s="19">
        <f>L826-L826*VLOOKUP($P826,매칭테이블!$G:$J,3,0)</f>
        <v/>
      </c>
      <c r="N826" s="19">
        <f>VLOOKUP($P826,매칭테이블!$G:$J,4,0)*H826</f>
        <v/>
      </c>
      <c r="O826" s="37">
        <f>L826/1.1</f>
        <v/>
      </c>
      <c r="P826" s="19">
        <f>F826&amp;E826&amp;G826&amp;J826</f>
        <v/>
      </c>
    </row>
    <row r="827">
      <c r="B827" s="34" t="n">
        <v>44224</v>
      </c>
      <c r="C827" s="19">
        <f>TEXT(B827,"aaa")</f>
        <v/>
      </c>
      <c r="E827" s="19">
        <f>INDEX(매칭테이블!C:C,MATCH(RD!G827,매칭테이블!D:D,0))</f>
        <v/>
      </c>
      <c r="F827" s="16" t="inlineStr">
        <is>
          <t>카페24</t>
        </is>
      </c>
      <c r="G827" s="16" t="inlineStr">
        <is>
          <t>라베나 리커버리 15 헤어팩 트리트먼트 [HAIR RÉ:COVERY 15 Hairpack Treatment]제품선택=헤어 리커버리 15 헤어팩 트리트먼트</t>
        </is>
      </c>
      <c r="H827" s="16" t="n">
        <v>3</v>
      </c>
      <c r="I827" s="19">
        <f>VLOOKUP(G827,매칭테이블!D:E,2,0)</f>
        <v/>
      </c>
      <c r="J827" s="16" t="n">
        <v>201210</v>
      </c>
      <c r="L827" s="19">
        <f>VLOOKUP($P827,매칭테이블!$G:$J,2,0)*H827</f>
        <v/>
      </c>
      <c r="M827" s="19">
        <f>L827-L827*VLOOKUP($P827,매칭테이블!$G:$J,3,0)</f>
        <v/>
      </c>
      <c r="N827" s="19">
        <f>VLOOKUP($P827,매칭테이블!$G:$J,4,0)*H827</f>
        <v/>
      </c>
      <c r="O827" s="37">
        <f>L827/1.1</f>
        <v/>
      </c>
      <c r="P827" s="19">
        <f>F827&amp;E827&amp;G827&amp;J827</f>
        <v/>
      </c>
    </row>
    <row r="828">
      <c r="B828" s="34" t="n">
        <v>44224</v>
      </c>
      <c r="C828" s="19">
        <f>TEXT(B828,"aaa")</f>
        <v/>
      </c>
      <c r="E828" s="19">
        <f>INDEX(매칭테이블!C:C,MATCH(RD!G828,매칭테이블!D:D,0))</f>
        <v/>
      </c>
      <c r="F828" s="16" t="inlineStr">
        <is>
          <t>카페24</t>
        </is>
      </c>
      <c r="G828" s="16" t="inlineStr">
        <is>
          <t>라베나 리커버리 15 헤어팩 트리트먼트 [HAIR RÉ:COVERY 15 Hairpack Treatment]제품선택=헤어팩 트리트먼트 2개 세트 5% 추가할인</t>
        </is>
      </c>
      <c r="H828" s="16" t="n">
        <v>2</v>
      </c>
      <c r="I828" s="19">
        <f>VLOOKUP(G828,매칭테이블!D:E,2,0)</f>
        <v/>
      </c>
      <c r="J828" s="16" t="n">
        <v>201210</v>
      </c>
      <c r="L828" s="19">
        <f>VLOOKUP($P828,매칭테이블!$G:$J,2,0)*H828</f>
        <v/>
      </c>
      <c r="M828" s="19">
        <f>L828-L828*VLOOKUP($P828,매칭테이블!$G:$J,3,0)</f>
        <v/>
      </c>
      <c r="N828" s="19">
        <f>VLOOKUP($P828,매칭테이블!$G:$J,4,0)*H828</f>
        <v/>
      </c>
      <c r="O828" s="37">
        <f>L828/1.1</f>
        <v/>
      </c>
      <c r="P828" s="19">
        <f>F828&amp;E828&amp;G828&amp;J828</f>
        <v/>
      </c>
    </row>
    <row r="829">
      <c r="B829" s="34" t="n">
        <v>44224</v>
      </c>
      <c r="C829" s="19">
        <f>TEXT(B829,"aaa")</f>
        <v/>
      </c>
      <c r="E829" s="19">
        <f>INDEX(매칭테이블!C:C,MATCH(RD!G829,매칭테이블!D:D,0))</f>
        <v/>
      </c>
      <c r="F829" s="16" t="inlineStr">
        <is>
          <t>카페24</t>
        </is>
      </c>
      <c r="G829" s="16" t="inlineStr">
        <is>
          <t>라베나 리커버리 15 헤어팩 트리트먼트 [HAIR RÉ:COVERY 15 Hairpack Treatment]제품선택=헤어팩 트리트먼트 3개 세트 10% 추가할인</t>
        </is>
      </c>
      <c r="H829" s="16" t="n">
        <v>2</v>
      </c>
      <c r="I829" s="19">
        <f>VLOOKUP(G829,매칭테이블!D:E,2,0)</f>
        <v/>
      </c>
      <c r="J829" s="16" t="n">
        <v>201210</v>
      </c>
      <c r="L829" s="19">
        <f>VLOOKUP($P829,매칭테이블!$G:$J,2,0)*H829</f>
        <v/>
      </c>
      <c r="M829" s="19">
        <f>L829-L829*VLOOKUP($P829,매칭테이블!$G:$J,3,0)</f>
        <v/>
      </c>
      <c r="N829" s="19">
        <f>VLOOKUP($P829,매칭테이블!$G:$J,4,0)*H829</f>
        <v/>
      </c>
      <c r="O829" s="37">
        <f>L829/1.1</f>
        <v/>
      </c>
      <c r="P829" s="19">
        <f>F829&amp;E829&amp;G829&amp;J829</f>
        <v/>
      </c>
    </row>
    <row r="830">
      <c r="B830" s="34" t="n">
        <v>44224</v>
      </c>
      <c r="C830" s="19">
        <f>TEXT(B830,"aaa")</f>
        <v/>
      </c>
      <c r="E830" s="19">
        <f>INDEX(매칭테이블!C:C,MATCH(RD!G830,매칭테이블!D:D,0))</f>
        <v/>
      </c>
      <c r="F830" s="16" t="inlineStr">
        <is>
          <t>카페24</t>
        </is>
      </c>
      <c r="G830" s="16" t="inlineStr">
        <is>
          <t>라베나 리커버리 15 헤어팩 트리트먼트 [HAIR RÉ:COVERY 15 Hairpack Treatment]제품선택=헤어팩 트리트먼트 1개 + 뉴트리셔스밤 1개 세트 5% 추가할인</t>
        </is>
      </c>
      <c r="H830" s="16" t="n">
        <v>1</v>
      </c>
      <c r="I830" s="19">
        <f>VLOOKUP(G830,매칭테이블!D:E,2,0)</f>
        <v/>
      </c>
      <c r="J830" s="16" t="n">
        <v>201210</v>
      </c>
      <c r="L830" s="19">
        <f>VLOOKUP($P830,매칭테이블!$G:$J,2,0)*H830</f>
        <v/>
      </c>
      <c r="M830" s="19">
        <f>L830-L830*VLOOKUP($P830,매칭테이블!$G:$J,3,0)</f>
        <v/>
      </c>
      <c r="N830" s="19">
        <f>VLOOKUP($P830,매칭테이블!$G:$J,4,0)*H830</f>
        <v/>
      </c>
      <c r="O830" s="37">
        <f>L830/1.1</f>
        <v/>
      </c>
      <c r="P830" s="19">
        <f>F830&amp;E830&amp;G830&amp;J830</f>
        <v/>
      </c>
    </row>
    <row r="831">
      <c r="B831" s="34" t="n">
        <v>44224</v>
      </c>
      <c r="C831" s="19">
        <f>TEXT(B831,"aaa")</f>
        <v/>
      </c>
      <c r="E831" s="19">
        <f>INDEX(매칭테이블!C:C,MATCH(RD!G831,매칭테이블!D:D,0))</f>
        <v/>
      </c>
      <c r="F831" s="16" t="inlineStr">
        <is>
          <t>카페24</t>
        </is>
      </c>
      <c r="G831" s="16" t="inlineStr">
        <is>
          <t>헤어 리커버리 15 리바이탈 샴푸</t>
        </is>
      </c>
      <c r="H831" s="16" t="n">
        <v>4</v>
      </c>
      <c r="I831" s="19">
        <f>VLOOKUP(G831,매칭테이블!D:E,2,0)</f>
        <v/>
      </c>
      <c r="J831" s="16" t="n">
        <v>201210</v>
      </c>
      <c r="L831" s="19">
        <f>VLOOKUP($P831,매칭테이블!$G:$J,2,0)*H831</f>
        <v/>
      </c>
      <c r="M831" s="19">
        <f>L831-L831*VLOOKUP($P831,매칭테이블!$G:$J,3,0)</f>
        <v/>
      </c>
      <c r="N831" s="19">
        <f>VLOOKUP($P831,매칭테이블!$G:$J,4,0)*H831</f>
        <v/>
      </c>
      <c r="O831" s="37">
        <f>L831/1.1</f>
        <v/>
      </c>
      <c r="P831" s="19">
        <f>F831&amp;E831&amp;G831&amp;J831</f>
        <v/>
      </c>
    </row>
    <row r="832">
      <c r="B832" s="34" t="n">
        <v>44225</v>
      </c>
      <c r="C832" s="19">
        <f>TEXT(B832,"aaa")</f>
        <v/>
      </c>
      <c r="E832" s="19">
        <f>INDEX(매칭테이블!C:C,MATCH(RD!G832,매칭테이블!D:D,0))</f>
        <v/>
      </c>
      <c r="F832" s="16" t="inlineStr">
        <is>
          <t>카페24</t>
        </is>
      </c>
      <c r="G832" s="16" t="inlineStr">
        <is>
          <t>(플친전용)HAIR RÉ:COVERY 15 Hairpack Treatment [헤어 리커버리 15 헤어팩 트리트먼트]제품선택=헤어 리커버리 15 헤어팩 트리트먼트</t>
        </is>
      </c>
      <c r="H832" s="16" t="n">
        <v>9</v>
      </c>
      <c r="I832" s="19">
        <f>VLOOKUP(G832,매칭테이블!D:E,2,0)</f>
        <v/>
      </c>
      <c r="J832" s="16" t="n">
        <v>201210</v>
      </c>
      <c r="L832" s="19">
        <f>VLOOKUP($P832,매칭테이블!$G:$J,2,0)*H832</f>
        <v/>
      </c>
      <c r="M832" s="19">
        <f>L832-L832*VLOOKUP($P832,매칭테이블!$G:$J,3,0)</f>
        <v/>
      </c>
      <c r="N832" s="19">
        <f>VLOOKUP($P832,매칭테이블!$G:$J,4,0)*H832</f>
        <v/>
      </c>
      <c r="O832" s="37">
        <f>L832/1.1</f>
        <v/>
      </c>
      <c r="P832" s="19">
        <f>F832&amp;E832&amp;G832&amp;J832</f>
        <v/>
      </c>
    </row>
    <row r="833">
      <c r="B833" s="34" t="n">
        <v>44225</v>
      </c>
      <c r="C833" s="19">
        <f>TEXT(B833,"aaa")</f>
        <v/>
      </c>
      <c r="E833" s="19">
        <f>INDEX(매칭테이블!C:C,MATCH(RD!G833,매칭테이블!D:D,0))</f>
        <v/>
      </c>
      <c r="F833" s="16" t="inlineStr">
        <is>
          <t>카페24</t>
        </is>
      </c>
      <c r="G833" s="16" t="inlineStr">
        <is>
          <t>(플친전용)HAIR RÉ:COVERY 15 Hairpack Treatment [헤어 리커버리 15 헤어팩 트리트먼트]제품선택=헤어팩 트리트먼트 2개 세트</t>
        </is>
      </c>
      <c r="H833" s="16" t="n">
        <v>6</v>
      </c>
      <c r="I833" s="19">
        <f>VLOOKUP(G833,매칭테이블!D:E,2,0)</f>
        <v/>
      </c>
      <c r="J833" s="16" t="n">
        <v>201210</v>
      </c>
      <c r="L833" s="19">
        <f>VLOOKUP($P833,매칭테이블!$G:$J,2,0)*H833</f>
        <v/>
      </c>
      <c r="M833" s="19">
        <f>L833-L833*VLOOKUP($P833,매칭테이블!$G:$J,3,0)</f>
        <v/>
      </c>
      <c r="N833" s="19">
        <f>VLOOKUP($P833,매칭테이블!$G:$J,4,0)*H833</f>
        <v/>
      </c>
      <c r="O833" s="37">
        <f>L833/1.1</f>
        <v/>
      </c>
      <c r="P833" s="19">
        <f>F833&amp;E833&amp;G833&amp;J833</f>
        <v/>
      </c>
    </row>
    <row r="834">
      <c r="B834" s="34" t="n">
        <v>44225</v>
      </c>
      <c r="C834" s="19">
        <f>TEXT(B834,"aaa")</f>
        <v/>
      </c>
      <c r="E834" s="19">
        <f>INDEX(매칭테이블!C:C,MATCH(RD!G834,매칭테이블!D:D,0))</f>
        <v/>
      </c>
      <c r="F834" s="16" t="inlineStr">
        <is>
          <t>카페24</t>
        </is>
      </c>
      <c r="G834" s="16" t="inlineStr">
        <is>
          <t>(플친전용)HAIR RÉ:COVERY 15 Hairpack Treatment [헤어 리커버리 15 헤어팩 트리트먼트]제품선택=헤어팩 트리트먼트 3개 세트</t>
        </is>
      </c>
      <c r="H834" s="16" t="n">
        <v>4</v>
      </c>
      <c r="I834" s="19">
        <f>VLOOKUP(G834,매칭테이블!D:E,2,0)</f>
        <v/>
      </c>
      <c r="J834" s="16" t="n">
        <v>201210</v>
      </c>
      <c r="L834" s="19">
        <f>VLOOKUP($P834,매칭테이블!$G:$J,2,0)*H834</f>
        <v/>
      </c>
      <c r="M834" s="19">
        <f>L834-L834*VLOOKUP($P834,매칭테이블!$G:$J,3,0)</f>
        <v/>
      </c>
      <c r="N834" s="19">
        <f>VLOOKUP($P834,매칭테이블!$G:$J,4,0)*H834</f>
        <v/>
      </c>
      <c r="O834" s="37">
        <f>L834/1.1</f>
        <v/>
      </c>
      <c r="P834" s="19">
        <f>F834&amp;E834&amp;G834&amp;J834</f>
        <v/>
      </c>
    </row>
    <row r="835">
      <c r="B835" s="34" t="n">
        <v>44225</v>
      </c>
      <c r="C835" s="19">
        <f>TEXT(B835,"aaa")</f>
        <v/>
      </c>
      <c r="E835" s="19">
        <f>INDEX(매칭테이블!C:C,MATCH(RD!G835,매칭테이블!D:D,0))</f>
        <v/>
      </c>
      <c r="F835" s="16" t="inlineStr">
        <is>
          <t>카페24</t>
        </is>
      </c>
      <c r="G835" s="16" t="inlineStr">
        <is>
          <t>(플친전용)HAIR RÉ:COVERY 15 Hairpack Treatment [헤어 리커버리 15 헤어팩 트리트먼트]제품선택=헤어팩 트리트먼트 1개 + 뉴트리셔스 밤 1개 세트</t>
        </is>
      </c>
      <c r="H835" s="16" t="n">
        <v>2</v>
      </c>
      <c r="I835" s="19">
        <f>VLOOKUP(G835,매칭테이블!D:E,2,0)</f>
        <v/>
      </c>
      <c r="J835" s="16" t="n">
        <v>201210</v>
      </c>
      <c r="L835" s="19">
        <f>VLOOKUP($P835,매칭테이블!$G:$J,2,0)*H835</f>
        <v/>
      </c>
      <c r="M835" s="19">
        <f>L835-L835*VLOOKUP($P835,매칭테이블!$G:$J,3,0)</f>
        <v/>
      </c>
      <c r="N835" s="19">
        <f>VLOOKUP($P835,매칭테이블!$G:$J,4,0)*H835</f>
        <v/>
      </c>
      <c r="O835" s="37">
        <f>L835/1.1</f>
        <v/>
      </c>
      <c r="P835" s="19">
        <f>F835&amp;E835&amp;G835&amp;J835</f>
        <v/>
      </c>
    </row>
    <row r="836">
      <c r="B836" s="34" t="n">
        <v>44225</v>
      </c>
      <c r="C836" s="19">
        <f>TEXT(B836,"aaa")</f>
        <v/>
      </c>
      <c r="E836" s="19">
        <f>INDEX(매칭테이블!C:C,MATCH(RD!G836,매칭테이블!D:D,0))</f>
        <v/>
      </c>
      <c r="F836" s="16" t="inlineStr">
        <is>
          <t>카페24</t>
        </is>
      </c>
      <c r="G836" s="16" t="inlineStr">
        <is>
          <t>(플친전용)HAIR RÉ:COVERY 15 Nutritious Balm [헤어 리커버리 15 뉴트리셔스 밤]제품선택=헤어 리커버리 15 뉴트리셔스 밤</t>
        </is>
      </c>
      <c r="H836" s="16" t="n">
        <v>7</v>
      </c>
      <c r="I836" s="19">
        <f>VLOOKUP(G836,매칭테이블!D:E,2,0)</f>
        <v/>
      </c>
      <c r="J836" s="16" t="n">
        <v>201210</v>
      </c>
      <c r="L836" s="19">
        <f>VLOOKUP($P836,매칭테이블!$G:$J,2,0)*H836</f>
        <v/>
      </c>
      <c r="M836" s="19">
        <f>L836-L836*VLOOKUP($P836,매칭테이블!$G:$J,3,0)</f>
        <v/>
      </c>
      <c r="N836" s="19">
        <f>VLOOKUP($P836,매칭테이블!$G:$J,4,0)*H836</f>
        <v/>
      </c>
      <c r="O836" s="37">
        <f>L836/1.1</f>
        <v/>
      </c>
      <c r="P836" s="19">
        <f>F836&amp;E836&amp;G836&amp;J836</f>
        <v/>
      </c>
    </row>
    <row r="837">
      <c r="B837" s="34" t="n">
        <v>44225</v>
      </c>
      <c r="C837" s="19">
        <f>TEXT(B837,"aaa")</f>
        <v/>
      </c>
      <c r="E837" s="19">
        <f>INDEX(매칭테이블!C:C,MATCH(RD!G837,매칭테이블!D:D,0))</f>
        <v/>
      </c>
      <c r="F837" s="16" t="inlineStr">
        <is>
          <t>카페24</t>
        </is>
      </c>
      <c r="G837" s="16" t="inlineStr">
        <is>
          <t>(플친전용)HAIR RÉ:COVERY 15 Nutritious Balm [헤어 리커버리 15 뉴트리셔스 밤]제품선택=뉴트리셔스 밤 2개 세트</t>
        </is>
      </c>
      <c r="H837" s="16" t="n">
        <v>1</v>
      </c>
      <c r="I837" s="19">
        <f>VLOOKUP(G837,매칭테이블!D:E,2,0)</f>
        <v/>
      </c>
      <c r="J837" s="16" t="n">
        <v>201210</v>
      </c>
      <c r="L837" s="19">
        <f>VLOOKUP($P837,매칭테이블!$G:$J,2,0)*H837</f>
        <v/>
      </c>
      <c r="M837" s="19">
        <f>L837-L837*VLOOKUP($P837,매칭테이블!$G:$J,3,0)</f>
        <v/>
      </c>
      <c r="N837" s="19">
        <f>VLOOKUP($P837,매칭테이블!$G:$J,4,0)*H837</f>
        <v/>
      </c>
      <c r="O837" s="37">
        <f>L837/1.1</f>
        <v/>
      </c>
      <c r="P837" s="19">
        <f>F837&amp;E837&amp;G837&amp;J837</f>
        <v/>
      </c>
    </row>
    <row r="838">
      <c r="B838" s="34" t="n">
        <v>44225</v>
      </c>
      <c r="C838" s="19">
        <f>TEXT(B838,"aaa")</f>
        <v/>
      </c>
      <c r="E838" s="19">
        <f>INDEX(매칭테이블!C:C,MATCH(RD!G838,매칭테이블!D:D,0))</f>
        <v/>
      </c>
      <c r="F838" s="16" t="inlineStr">
        <is>
          <t>카페24</t>
        </is>
      </c>
      <c r="G838" s="16" t="inlineStr">
        <is>
          <t>(플친전용)HAIR RÉ:COVERY 15 Nutritious Balm [헤어 리커버리 15 뉴트리셔스 밤]제품선택=뉴트리셔스 밤 3개 세트</t>
        </is>
      </c>
      <c r="H838" s="16" t="n">
        <v>1</v>
      </c>
      <c r="I838" s="19">
        <f>VLOOKUP(G838,매칭테이블!D:E,2,0)</f>
        <v/>
      </c>
      <c r="J838" s="16" t="n">
        <v>201210</v>
      </c>
      <c r="L838" s="19">
        <f>VLOOKUP($P838,매칭테이블!$G:$J,2,0)*H838</f>
        <v/>
      </c>
      <c r="M838" s="19">
        <f>L838-L838*VLOOKUP($P838,매칭테이블!$G:$J,3,0)</f>
        <v/>
      </c>
      <c r="N838" s="19">
        <f>VLOOKUP($P838,매칭테이블!$G:$J,4,0)*H838</f>
        <v/>
      </c>
      <c r="O838" s="37">
        <f>L838/1.1</f>
        <v/>
      </c>
      <c r="P838" s="19">
        <f>F838&amp;E838&amp;G838&amp;J838</f>
        <v/>
      </c>
    </row>
    <row r="839">
      <c r="B839" s="34" t="n">
        <v>44225</v>
      </c>
      <c r="C839" s="19">
        <f>TEXT(B839,"aaa")</f>
        <v/>
      </c>
      <c r="E839" s="19">
        <f>INDEX(매칭테이블!C:C,MATCH(RD!G839,매칭테이블!D:D,0))</f>
        <v/>
      </c>
      <c r="F839" s="16" t="inlineStr">
        <is>
          <t>카페24</t>
        </is>
      </c>
      <c r="G839" s="16" t="inlineStr">
        <is>
          <t>(플친전용)HAIR RÉ:COVERY 15 Nutritious Balm [헤어 리커버리 15 뉴트리셔스 밤]제품선택=뉴트리셔스밤 1개 + 헤어팩 트리트먼트 1개 세트</t>
        </is>
      </c>
      <c r="H839" s="16" t="n">
        <v>2</v>
      </c>
      <c r="I839" s="19">
        <f>VLOOKUP(G839,매칭테이블!D:E,2,0)</f>
        <v/>
      </c>
      <c r="J839" s="16" t="n">
        <v>201210</v>
      </c>
      <c r="L839" s="19">
        <f>VLOOKUP($P839,매칭테이블!$G:$J,2,0)*H839</f>
        <v/>
      </c>
      <c r="M839" s="19">
        <f>L839-L839*VLOOKUP($P839,매칭테이블!$G:$J,3,0)</f>
        <v/>
      </c>
      <c r="N839" s="19">
        <f>VLOOKUP($P839,매칭테이블!$G:$J,4,0)*H839</f>
        <v/>
      </c>
      <c r="O839" s="37">
        <f>L839/1.1</f>
        <v/>
      </c>
      <c r="P839" s="19">
        <f>F839&amp;E839&amp;G839&amp;J839</f>
        <v/>
      </c>
    </row>
    <row r="840">
      <c r="B840" s="34" t="n">
        <v>44225</v>
      </c>
      <c r="C840" s="19">
        <f>TEXT(B840,"aaa")</f>
        <v/>
      </c>
      <c r="E840" s="19">
        <f>INDEX(매칭테이블!C:C,MATCH(RD!G840,매칭테이블!D:D,0))</f>
        <v/>
      </c>
      <c r="F840" s="16" t="inlineStr">
        <is>
          <t>카페24</t>
        </is>
      </c>
      <c r="G840" s="16" t="inlineStr">
        <is>
          <t>라베나 리커버리 15 뉴트리셔스 밤 [HAIR RÉ:COVERY 15 Nutritious Balm]제품선택=헤어 리커버리 15 뉴트리셔스 밤</t>
        </is>
      </c>
      <c r="H840" s="16" t="n">
        <v>4</v>
      </c>
      <c r="I840" s="19">
        <f>VLOOKUP(G840,매칭테이블!D:E,2,0)</f>
        <v/>
      </c>
      <c r="J840" s="16" t="n">
        <v>201210</v>
      </c>
      <c r="L840" s="19">
        <f>VLOOKUP($P840,매칭테이블!$G:$J,2,0)*H840</f>
        <v/>
      </c>
      <c r="M840" s="19">
        <f>L840-L840*VLOOKUP($P840,매칭테이블!$G:$J,3,0)</f>
        <v/>
      </c>
      <c r="N840" s="19">
        <f>VLOOKUP($P840,매칭테이블!$G:$J,4,0)*H840</f>
        <v/>
      </c>
      <c r="O840" s="37">
        <f>L840/1.1</f>
        <v/>
      </c>
      <c r="P840" s="19">
        <f>F840&amp;E840&amp;G840&amp;J840</f>
        <v/>
      </c>
    </row>
    <row r="841">
      <c r="B841" s="34" t="n">
        <v>44225</v>
      </c>
      <c r="C841" s="19">
        <f>TEXT(B841,"aaa")</f>
        <v/>
      </c>
      <c r="E841" s="19">
        <f>INDEX(매칭테이블!C:C,MATCH(RD!G841,매칭테이블!D:D,0))</f>
        <v/>
      </c>
      <c r="F841" s="16" t="inlineStr">
        <is>
          <t>카페24</t>
        </is>
      </c>
      <c r="G841" s="16" t="inlineStr">
        <is>
          <t>라베나 리커버리 15 뉴트리셔스 밤 [HAIR RÉ:COVERY 15 Nutritious Balm]제품선택=뉴트리셔스밤 1개 + 헤어팩 트리트먼트 1개 세트 5%추가할인</t>
        </is>
      </c>
      <c r="H841" s="16" t="n">
        <v>1</v>
      </c>
      <c r="I841" s="19">
        <f>VLOOKUP(G841,매칭테이블!D:E,2,0)</f>
        <v/>
      </c>
      <c r="J841" s="16" t="n">
        <v>201210</v>
      </c>
      <c r="L841" s="19">
        <f>VLOOKUP($P841,매칭테이블!$G:$J,2,0)*H841</f>
        <v/>
      </c>
      <c r="M841" s="19">
        <f>L841-L841*VLOOKUP($P841,매칭테이블!$G:$J,3,0)</f>
        <v/>
      </c>
      <c r="N841" s="19">
        <f>VLOOKUP($P841,매칭테이블!$G:$J,4,0)*H841</f>
        <v/>
      </c>
      <c r="O841" s="37">
        <f>L841/1.1</f>
        <v/>
      </c>
      <c r="P841" s="19">
        <f>F841&amp;E841&amp;G841&amp;J841</f>
        <v/>
      </c>
    </row>
    <row r="842">
      <c r="B842" s="34" t="n">
        <v>44225</v>
      </c>
      <c r="C842" s="19">
        <f>TEXT(B842,"aaa")</f>
        <v/>
      </c>
      <c r="E842" s="19">
        <f>INDEX(매칭테이블!C:C,MATCH(RD!G842,매칭테이블!D:D,0))</f>
        <v/>
      </c>
      <c r="F842" s="16" t="inlineStr">
        <is>
          <t>카페24</t>
        </is>
      </c>
      <c r="G842" s="16" t="inlineStr">
        <is>
          <t>라베나 리커버리 15 리바이탈 바이오플라보노이드샴푸 [HAIR RÉ:COVERY 15 Revital Shampoo]제품선택=헤어 리커버리 15 리바이탈 샴푸 - 500ml</t>
        </is>
      </c>
      <c r="H842" s="16" t="n">
        <v>110</v>
      </c>
      <c r="I842" s="19">
        <f>VLOOKUP(G842,매칭테이블!D:E,2,0)</f>
        <v/>
      </c>
      <c r="J842" s="16" t="n">
        <v>201210</v>
      </c>
      <c r="L842" s="19">
        <f>VLOOKUP($P842,매칭테이블!$G:$J,2,0)*H842</f>
        <v/>
      </c>
      <c r="M842" s="19">
        <f>L842-L842*VLOOKUP($P842,매칭테이블!$G:$J,3,0)</f>
        <v/>
      </c>
      <c r="N842" s="19">
        <f>VLOOKUP($P842,매칭테이블!$G:$J,4,0)*H842</f>
        <v/>
      </c>
      <c r="O842" s="37">
        <f>L842/1.1</f>
        <v/>
      </c>
      <c r="P842" s="19">
        <f>F842&amp;E842&amp;G842&amp;J842</f>
        <v/>
      </c>
    </row>
    <row r="843">
      <c r="B843" s="34" t="n">
        <v>44225</v>
      </c>
      <c r="C843" s="19">
        <f>TEXT(B843,"aaa")</f>
        <v/>
      </c>
      <c r="E843" s="19">
        <f>INDEX(매칭테이블!C:C,MATCH(RD!G843,매칭테이블!D:D,0))</f>
        <v/>
      </c>
      <c r="F843" s="16" t="inlineStr">
        <is>
          <t>카페24</t>
        </is>
      </c>
      <c r="G843" s="16" t="inlineStr">
        <is>
          <t>라베나 리커버리 15 리바이탈 바이오플라보노이드샴푸 [HAIR RÉ:COVERY 15 Revital Shampoo]제품선택=리바이탈 샴푸 2개 세트 5%추가할인</t>
        </is>
      </c>
      <c r="H843" s="16" t="n">
        <v>35</v>
      </c>
      <c r="I843" s="19">
        <f>VLOOKUP(G843,매칭테이블!D:E,2,0)</f>
        <v/>
      </c>
      <c r="J843" s="16" t="n">
        <v>201210</v>
      </c>
      <c r="L843" s="19">
        <f>VLOOKUP($P843,매칭테이블!$G:$J,2,0)*H843</f>
        <v/>
      </c>
      <c r="M843" s="19">
        <f>L843-L843*VLOOKUP($P843,매칭테이블!$G:$J,3,0)</f>
        <v/>
      </c>
      <c r="N843" s="19">
        <f>VLOOKUP($P843,매칭테이블!$G:$J,4,0)*H843</f>
        <v/>
      </c>
      <c r="O843" s="37">
        <f>L843/1.1</f>
        <v/>
      </c>
      <c r="P843" s="19">
        <f>F843&amp;E843&amp;G843&amp;J843</f>
        <v/>
      </c>
    </row>
    <row r="844">
      <c r="B844" s="34" t="n">
        <v>44225</v>
      </c>
      <c r="C844" s="19">
        <f>TEXT(B844,"aaa")</f>
        <v/>
      </c>
      <c r="E844" s="19">
        <f>INDEX(매칭테이블!C:C,MATCH(RD!G844,매칭테이블!D:D,0))</f>
        <v/>
      </c>
      <c r="F844" s="16" t="inlineStr">
        <is>
          <t>카페24</t>
        </is>
      </c>
      <c r="G844" s="16" t="inlineStr">
        <is>
          <t>라베나 리커버리 15 리바이탈 바이오플라보노이드샴푸 [HAIR RÉ:COVERY 15 Revital Shampoo]제품선택=리바이탈 샴푸 3개 세트 10% 추가할인</t>
        </is>
      </c>
      <c r="H844" s="16" t="n">
        <v>15</v>
      </c>
      <c r="I844" s="19">
        <f>VLOOKUP(G844,매칭테이블!D:E,2,0)</f>
        <v/>
      </c>
      <c r="J844" s="16" t="n">
        <v>201210</v>
      </c>
      <c r="L844" s="19">
        <f>VLOOKUP($P844,매칭테이블!$G:$J,2,0)*H844</f>
        <v/>
      </c>
      <c r="M844" s="19">
        <f>L844-L844*VLOOKUP($P844,매칭테이블!$G:$J,3,0)</f>
        <v/>
      </c>
      <c r="N844" s="19">
        <f>VLOOKUP($P844,매칭테이블!$G:$J,4,0)*H844</f>
        <v/>
      </c>
      <c r="O844" s="37">
        <f>L844/1.1</f>
        <v/>
      </c>
      <c r="P844" s="19">
        <f>F844&amp;E844&amp;G844&amp;J844</f>
        <v/>
      </c>
    </row>
    <row r="845">
      <c r="B845" s="34" t="n">
        <v>44225</v>
      </c>
      <c r="C845" s="19">
        <f>TEXT(B845,"aaa")</f>
        <v/>
      </c>
      <c r="E845" s="19">
        <f>INDEX(매칭테이블!C:C,MATCH(RD!G845,매칭테이블!D:D,0))</f>
        <v/>
      </c>
      <c r="F845" s="16" t="inlineStr">
        <is>
          <t>카페24</t>
        </is>
      </c>
      <c r="G845" s="16" t="inlineStr">
        <is>
          <t>라베나 리커버리 15 리바이탈 샴푸 [HAIR RÉ:COVERY 15 Revital Shampoo]제품선택=헤어 리커버리 15 리바이탈 샴푸 - 500ml</t>
        </is>
      </c>
      <c r="H845" s="16" t="n">
        <v>53</v>
      </c>
      <c r="I845" s="19">
        <f>VLOOKUP(G845,매칭테이블!D:E,2,0)</f>
        <v/>
      </c>
      <c r="J845" s="16" t="n">
        <v>201210</v>
      </c>
      <c r="L845" s="19">
        <f>VLOOKUP($P845,매칭테이블!$G:$J,2,0)*H845</f>
        <v/>
      </c>
      <c r="M845" s="19">
        <f>L845-L845*VLOOKUP($P845,매칭테이블!$G:$J,3,0)</f>
        <v/>
      </c>
      <c r="N845" s="19">
        <f>VLOOKUP($P845,매칭테이블!$G:$J,4,0)*H845</f>
        <v/>
      </c>
      <c r="O845" s="37">
        <f>L845/1.1</f>
        <v/>
      </c>
      <c r="P845" s="19">
        <f>F845&amp;E845&amp;G845&amp;J845</f>
        <v/>
      </c>
    </row>
    <row r="846">
      <c r="B846" s="34" t="n">
        <v>44225</v>
      </c>
      <c r="C846" s="19">
        <f>TEXT(B846,"aaa")</f>
        <v/>
      </c>
      <c r="E846" s="19">
        <f>INDEX(매칭테이블!C:C,MATCH(RD!G846,매칭테이블!D:D,0))</f>
        <v/>
      </c>
      <c r="F846" s="16" t="inlineStr">
        <is>
          <t>카페24</t>
        </is>
      </c>
      <c r="G846" s="16" t="inlineStr">
        <is>
          <t>라베나 리커버리 15 리바이탈 샴푸 [HAIR RÉ:COVERY 15 Revital Shampoo]제품선택=리바이탈 샴푸 2개 세트 5%추가할인</t>
        </is>
      </c>
      <c r="H846" s="16" t="n">
        <v>14</v>
      </c>
      <c r="I846" s="19">
        <f>VLOOKUP(G846,매칭테이블!D:E,2,0)</f>
        <v/>
      </c>
      <c r="J846" s="16" t="n">
        <v>201210</v>
      </c>
      <c r="L846" s="19">
        <f>VLOOKUP($P846,매칭테이블!$G:$J,2,0)*H846</f>
        <v/>
      </c>
      <c r="M846" s="19">
        <f>L846-L846*VLOOKUP($P846,매칭테이블!$G:$J,3,0)</f>
        <v/>
      </c>
      <c r="N846" s="19">
        <f>VLOOKUP($P846,매칭테이블!$G:$J,4,0)*H846</f>
        <v/>
      </c>
      <c r="O846" s="37">
        <f>L846/1.1</f>
        <v/>
      </c>
      <c r="P846" s="19">
        <f>F846&amp;E846&amp;G846&amp;J846</f>
        <v/>
      </c>
    </row>
    <row r="847">
      <c r="B847" s="34" t="n">
        <v>44225</v>
      </c>
      <c r="C847" s="19">
        <f>TEXT(B847,"aaa")</f>
        <v/>
      </c>
      <c r="E847" s="19">
        <f>INDEX(매칭테이블!C:C,MATCH(RD!G847,매칭테이블!D:D,0))</f>
        <v/>
      </c>
      <c r="F847" s="16" t="inlineStr">
        <is>
          <t>카페24</t>
        </is>
      </c>
      <c r="G847" s="16" t="inlineStr">
        <is>
          <t>라베나 리커버리 15 리바이탈 샴푸 [HAIR RÉ:COVERY 15 Revital Shampoo]제품선택=리바이탈 샴푸 3개 세트 10% 추가할인</t>
        </is>
      </c>
      <c r="H847" s="16" t="n">
        <v>8</v>
      </c>
      <c r="I847" s="19">
        <f>VLOOKUP(G847,매칭테이블!D:E,2,0)</f>
        <v/>
      </c>
      <c r="J847" s="16" t="n">
        <v>201210</v>
      </c>
      <c r="L847" s="19">
        <f>VLOOKUP($P847,매칭테이블!$G:$J,2,0)*H847</f>
        <v/>
      </c>
      <c r="M847" s="19">
        <f>L847-L847*VLOOKUP($P847,매칭테이블!$G:$J,3,0)</f>
        <v/>
      </c>
      <c r="N847" s="19">
        <f>VLOOKUP($P847,매칭테이블!$G:$J,4,0)*H847</f>
        <v/>
      </c>
      <c r="O847" s="37">
        <f>L847/1.1</f>
        <v/>
      </c>
      <c r="P847" s="19">
        <f>F847&amp;E847&amp;G847&amp;J847</f>
        <v/>
      </c>
    </row>
    <row r="848">
      <c r="B848" s="34" t="n">
        <v>44225</v>
      </c>
      <c r="C848" s="19">
        <f>TEXT(B848,"aaa")</f>
        <v/>
      </c>
      <c r="E848" s="19">
        <f>INDEX(매칭테이블!C:C,MATCH(RD!G848,매칭테이블!D:D,0))</f>
        <v/>
      </c>
      <c r="F848" s="16" t="inlineStr">
        <is>
          <t>카페24</t>
        </is>
      </c>
      <c r="G848" s="16" t="inlineStr">
        <is>
          <t>라베나 리커버리 15 헤어팩 트리트먼트 [HAIR RÉ:COVERY 15 Hairpack Treatment]제품선택=헤어 리커버리 15 헤어팩 트리트먼트</t>
        </is>
      </c>
      <c r="H848" s="16" t="n">
        <v>6</v>
      </c>
      <c r="I848" s="19">
        <f>VLOOKUP(G848,매칭테이블!D:E,2,0)</f>
        <v/>
      </c>
      <c r="J848" s="16" t="n">
        <v>201210</v>
      </c>
      <c r="L848" s="19">
        <f>VLOOKUP($P848,매칭테이블!$G:$J,2,0)*H848</f>
        <v/>
      </c>
      <c r="M848" s="19">
        <f>L848-L848*VLOOKUP($P848,매칭테이블!$G:$J,3,0)</f>
        <v/>
      </c>
      <c r="N848" s="19">
        <f>VLOOKUP($P848,매칭테이블!$G:$J,4,0)*H848</f>
        <v/>
      </c>
      <c r="O848" s="37">
        <f>L848/1.1</f>
        <v/>
      </c>
      <c r="P848" s="19">
        <f>F848&amp;E848&amp;G848&amp;J848</f>
        <v/>
      </c>
    </row>
    <row r="849">
      <c r="B849" s="34" t="n">
        <v>44225</v>
      </c>
      <c r="C849" s="19">
        <f>TEXT(B849,"aaa")</f>
        <v/>
      </c>
      <c r="E849" s="19">
        <f>INDEX(매칭테이블!C:C,MATCH(RD!G849,매칭테이블!D:D,0))</f>
        <v/>
      </c>
      <c r="F849" s="16" t="inlineStr">
        <is>
          <t>카페24</t>
        </is>
      </c>
      <c r="G849" s="16" t="inlineStr">
        <is>
          <t>라베나 리커버리 15 헤어팩 트리트먼트 [HAIR RÉ:COVERY 15 Hairpack Treatment]제품선택=헤어팩 트리트먼트 2개 세트 5% 추가할인</t>
        </is>
      </c>
      <c r="H849" s="16" t="n">
        <v>1</v>
      </c>
      <c r="I849" s="19">
        <f>VLOOKUP(G849,매칭테이블!D:E,2,0)</f>
        <v/>
      </c>
      <c r="J849" s="16" t="n">
        <v>201210</v>
      </c>
      <c r="L849" s="19">
        <f>VLOOKUP($P849,매칭테이블!$G:$J,2,0)*H849</f>
        <v/>
      </c>
      <c r="M849" s="19">
        <f>L849-L849*VLOOKUP($P849,매칭테이블!$G:$J,3,0)</f>
        <v/>
      </c>
      <c r="N849" s="19">
        <f>VLOOKUP($P849,매칭테이블!$G:$J,4,0)*H849</f>
        <v/>
      </c>
      <c r="O849" s="37">
        <f>L849/1.1</f>
        <v/>
      </c>
      <c r="P849" s="19">
        <f>F849&amp;E849&amp;G849&amp;J849</f>
        <v/>
      </c>
    </row>
    <row r="850">
      <c r="B850" s="34" t="n">
        <v>44225</v>
      </c>
      <c r="C850" s="19">
        <f>TEXT(B850,"aaa")</f>
        <v/>
      </c>
      <c r="E850" s="19">
        <f>INDEX(매칭테이블!C:C,MATCH(RD!G850,매칭테이블!D:D,0))</f>
        <v/>
      </c>
      <c r="F850" s="16" t="inlineStr">
        <is>
          <t>카페24</t>
        </is>
      </c>
      <c r="G850" s="16" t="inlineStr">
        <is>
          <t>라베나 리커버리 15 헤어팩 트리트먼트 [HAIR RÉ:COVERY 15 Hairpack Treatment]제품선택=헤어팩 트리트먼트 3개 세트 10% 추가할인</t>
        </is>
      </c>
      <c r="H850" s="16" t="n">
        <v>3</v>
      </c>
      <c r="I850" s="19">
        <f>VLOOKUP(G850,매칭테이블!D:E,2,0)</f>
        <v/>
      </c>
      <c r="J850" s="16" t="n">
        <v>201210</v>
      </c>
      <c r="L850" s="19">
        <f>VLOOKUP($P850,매칭테이블!$G:$J,2,0)*H850</f>
        <v/>
      </c>
      <c r="M850" s="19">
        <f>L850-L850*VLOOKUP($P850,매칭테이블!$G:$J,3,0)</f>
        <v/>
      </c>
      <c r="N850" s="19">
        <f>VLOOKUP($P850,매칭테이블!$G:$J,4,0)*H850</f>
        <v/>
      </c>
      <c r="O850" s="37">
        <f>L850/1.1</f>
        <v/>
      </c>
      <c r="P850" s="19">
        <f>F850&amp;E850&amp;G850&amp;J850</f>
        <v/>
      </c>
    </row>
    <row r="851">
      <c r="B851" s="34" t="n">
        <v>44225</v>
      </c>
      <c r="C851" s="19">
        <f>TEXT(B851,"aaa")</f>
        <v/>
      </c>
      <c r="E851" s="19">
        <f>INDEX(매칭테이블!C:C,MATCH(RD!G851,매칭테이블!D:D,0))</f>
        <v/>
      </c>
      <c r="F851" s="16" t="inlineStr">
        <is>
          <t>카페24</t>
        </is>
      </c>
      <c r="G851" s="16" t="inlineStr">
        <is>
          <t>헤어 리커버리 15 리바이탈 샴푸</t>
        </is>
      </c>
      <c r="H851" s="16" t="n">
        <v>3</v>
      </c>
      <c r="I851" s="19">
        <f>VLOOKUP(G851,매칭테이블!D:E,2,0)</f>
        <v/>
      </c>
      <c r="J851" s="16" t="n">
        <v>201210</v>
      </c>
      <c r="L851" s="19">
        <f>VLOOKUP($P851,매칭테이블!$G:$J,2,0)*H851</f>
        <v/>
      </c>
      <c r="M851" s="19">
        <f>L851-L851*VLOOKUP($P851,매칭테이블!$G:$J,3,0)</f>
        <v/>
      </c>
      <c r="N851" s="19">
        <f>VLOOKUP($P851,매칭테이블!$G:$J,4,0)*H851</f>
        <v/>
      </c>
      <c r="O851" s="37">
        <f>L851/1.1</f>
        <v/>
      </c>
      <c r="P851" s="19">
        <f>F851&amp;E851&amp;G851&amp;J851</f>
        <v/>
      </c>
    </row>
    <row r="852">
      <c r="B852" s="34" t="n">
        <v>44226</v>
      </c>
      <c r="C852" s="19">
        <f>TEXT(B852,"aaa")</f>
        <v/>
      </c>
      <c r="E852" s="19">
        <f>INDEX(매칭테이블!C:C,MATCH(RD!G852,매칭테이블!D:D,0))</f>
        <v/>
      </c>
      <c r="F852" s="16" t="inlineStr">
        <is>
          <t>카페24</t>
        </is>
      </c>
      <c r="G852" s="16" t="inlineStr">
        <is>
          <t>라베나 리커버리 15 뉴트리셔스 밤 [HAIR RÉ:COVERY 15 Nutritious Balm]제품선택=헤어 리커버리 15 뉴트리셔스 밤</t>
        </is>
      </c>
      <c r="H852" s="16" t="n">
        <v>4</v>
      </c>
      <c r="I852" s="19">
        <f>VLOOKUP(G852,매칭테이블!D:E,2,0)</f>
        <v/>
      </c>
      <c r="J852" s="16" t="n">
        <v>201210</v>
      </c>
      <c r="L852" s="19">
        <f>VLOOKUP($P852,매칭테이블!$G:$J,2,0)*H852</f>
        <v/>
      </c>
      <c r="M852" s="19">
        <f>L852-L852*VLOOKUP($P852,매칭테이블!$G:$J,3,0)</f>
        <v/>
      </c>
      <c r="N852" s="19">
        <f>VLOOKUP($P852,매칭테이블!$G:$J,4,0)*H852</f>
        <v/>
      </c>
      <c r="O852" s="37">
        <f>L852/1.1</f>
        <v/>
      </c>
      <c r="P852" s="19">
        <f>F852&amp;E852&amp;G852&amp;J852</f>
        <v/>
      </c>
    </row>
    <row r="853">
      <c r="B853" s="34" t="n">
        <v>44226</v>
      </c>
      <c r="C853" s="19">
        <f>TEXT(B853,"aaa")</f>
        <v/>
      </c>
      <c r="E853" s="19">
        <f>INDEX(매칭테이블!C:C,MATCH(RD!G853,매칭테이블!D:D,0))</f>
        <v/>
      </c>
      <c r="F853" s="16" t="inlineStr">
        <is>
          <t>카페24</t>
        </is>
      </c>
      <c r="G853" s="16" t="inlineStr">
        <is>
          <t>라베나 리커버리 15 뉴트리셔스 밤 [HAIR RÉ:COVERY 15 Nutritious Balm]제품선택=뉴트리셔스 밤 3개 세트 10% 추가할인</t>
        </is>
      </c>
      <c r="H853" s="16" t="n">
        <v>2</v>
      </c>
      <c r="I853" s="19">
        <f>VLOOKUP(G853,매칭테이블!D:E,2,0)</f>
        <v/>
      </c>
      <c r="J853" s="16" t="n">
        <v>201210</v>
      </c>
      <c r="L853" s="19">
        <f>VLOOKUP($P853,매칭테이블!$G:$J,2,0)*H853</f>
        <v/>
      </c>
      <c r="M853" s="19">
        <f>L853-L853*VLOOKUP($P853,매칭테이블!$G:$J,3,0)</f>
        <v/>
      </c>
      <c r="N853" s="19">
        <f>VLOOKUP($P853,매칭테이블!$G:$J,4,0)*H853</f>
        <v/>
      </c>
      <c r="O853" s="37">
        <f>L853/1.1</f>
        <v/>
      </c>
      <c r="P853" s="19">
        <f>F853&amp;E853&amp;G853&amp;J853</f>
        <v/>
      </c>
    </row>
    <row r="854">
      <c r="B854" s="34" t="n">
        <v>44226</v>
      </c>
      <c r="C854" s="19">
        <f>TEXT(B854,"aaa")</f>
        <v/>
      </c>
      <c r="E854" s="19">
        <f>INDEX(매칭테이블!C:C,MATCH(RD!G854,매칭테이블!D:D,0))</f>
        <v/>
      </c>
      <c r="F854" s="16" t="inlineStr">
        <is>
          <t>카페24</t>
        </is>
      </c>
      <c r="G854" s="16" t="inlineStr">
        <is>
          <t>라베나 리커버리 15 리바이탈 바이오플라보노이드샴푸 [HAIR RÉ:COVERY 15 Revital Shampoo]제품선택=헤어 리커버리 15 리바이탈 샴푸 - 500ml</t>
        </is>
      </c>
      <c r="H854" s="16" t="n">
        <v>140</v>
      </c>
      <c r="I854" s="19">
        <f>VLOOKUP(G854,매칭테이블!D:E,2,0)</f>
        <v/>
      </c>
      <c r="J854" s="16" t="n">
        <v>201210</v>
      </c>
      <c r="L854" s="19">
        <f>VLOOKUP($P854,매칭테이블!$G:$J,2,0)*H854</f>
        <v/>
      </c>
      <c r="M854" s="19">
        <f>L854-L854*VLOOKUP($P854,매칭테이블!$G:$J,3,0)</f>
        <v/>
      </c>
      <c r="N854" s="19">
        <f>VLOOKUP($P854,매칭테이블!$G:$J,4,0)*H854</f>
        <v/>
      </c>
      <c r="O854" s="37">
        <f>L854/1.1</f>
        <v/>
      </c>
      <c r="P854" s="19">
        <f>F854&amp;E854&amp;G854&amp;J854</f>
        <v/>
      </c>
    </row>
    <row r="855">
      <c r="B855" s="34" t="n">
        <v>44226</v>
      </c>
      <c r="C855" s="19">
        <f>TEXT(B855,"aaa")</f>
        <v/>
      </c>
      <c r="E855" s="19">
        <f>INDEX(매칭테이블!C:C,MATCH(RD!G855,매칭테이블!D:D,0))</f>
        <v/>
      </c>
      <c r="F855" s="16" t="inlineStr">
        <is>
          <t>카페24</t>
        </is>
      </c>
      <c r="G855" s="16" t="inlineStr">
        <is>
          <t>라베나 리커버리 15 리바이탈 바이오플라보노이드샴푸 [HAIR RÉ:COVERY 15 Revital Shampoo]제품선택=리바이탈 샴푸 2개 세트 5%추가할인</t>
        </is>
      </c>
      <c r="H855" s="16" t="n">
        <v>38</v>
      </c>
      <c r="I855" s="19">
        <f>VLOOKUP(G855,매칭테이블!D:E,2,0)</f>
        <v/>
      </c>
      <c r="J855" s="16" t="n">
        <v>201210</v>
      </c>
      <c r="L855" s="19">
        <f>VLOOKUP($P855,매칭테이블!$G:$J,2,0)*H855</f>
        <v/>
      </c>
      <c r="M855" s="19">
        <f>L855-L855*VLOOKUP($P855,매칭테이블!$G:$J,3,0)</f>
        <v/>
      </c>
      <c r="N855" s="19">
        <f>VLOOKUP($P855,매칭테이블!$G:$J,4,0)*H855</f>
        <v/>
      </c>
      <c r="O855" s="37">
        <f>L855/1.1</f>
        <v/>
      </c>
      <c r="P855" s="19">
        <f>F855&amp;E855&amp;G855&amp;J855</f>
        <v/>
      </c>
    </row>
    <row r="856">
      <c r="B856" s="34" t="n">
        <v>44226</v>
      </c>
      <c r="C856" s="19">
        <f>TEXT(B856,"aaa")</f>
        <v/>
      </c>
      <c r="E856" s="19">
        <f>INDEX(매칭테이블!C:C,MATCH(RD!G856,매칭테이블!D:D,0))</f>
        <v/>
      </c>
      <c r="F856" s="16" t="inlineStr">
        <is>
          <t>카페24</t>
        </is>
      </c>
      <c r="G856" s="16" t="inlineStr">
        <is>
          <t>라베나 리커버리 15 리바이탈 바이오플라보노이드샴푸 [HAIR RÉ:COVERY 15 Revital Shampoo]제품선택=리바이탈 샴푸 3개 세트 10% 추가할인</t>
        </is>
      </c>
      <c r="H856" s="16" t="n">
        <v>15</v>
      </c>
      <c r="I856" s="19">
        <f>VLOOKUP(G856,매칭테이블!D:E,2,0)</f>
        <v/>
      </c>
      <c r="J856" s="16" t="n">
        <v>201210</v>
      </c>
      <c r="L856" s="19">
        <f>VLOOKUP($P856,매칭테이블!$G:$J,2,0)*H856</f>
        <v/>
      </c>
      <c r="M856" s="19">
        <f>L856-L856*VLOOKUP($P856,매칭테이블!$G:$J,3,0)</f>
        <v/>
      </c>
      <c r="N856" s="19">
        <f>VLOOKUP($P856,매칭테이블!$G:$J,4,0)*H856</f>
        <v/>
      </c>
      <c r="O856" s="37">
        <f>L856/1.1</f>
        <v/>
      </c>
      <c r="P856" s="19">
        <f>F856&amp;E856&amp;G856&amp;J856</f>
        <v/>
      </c>
    </row>
    <row r="857">
      <c r="B857" s="34" t="n">
        <v>44226</v>
      </c>
      <c r="C857" s="19">
        <f>TEXT(B857,"aaa")</f>
        <v/>
      </c>
      <c r="E857" s="19">
        <f>INDEX(매칭테이블!C:C,MATCH(RD!G857,매칭테이블!D:D,0))</f>
        <v/>
      </c>
      <c r="F857" s="16" t="inlineStr">
        <is>
          <t>카페24</t>
        </is>
      </c>
      <c r="G857" s="16" t="inlineStr">
        <is>
          <t>라베나 리커버리 15 리바이탈 샴푸 [HAIR RÉ:COVERY 15 Revital Shampoo]제품선택=헤어 리커버리 15 리바이탈 샴푸 - 500ml</t>
        </is>
      </c>
      <c r="H857" s="16" t="n">
        <v>2</v>
      </c>
      <c r="I857" s="19">
        <f>VLOOKUP(G857,매칭테이블!D:E,2,0)</f>
        <v/>
      </c>
      <c r="J857" s="16" t="n">
        <v>201210</v>
      </c>
      <c r="L857" s="19">
        <f>VLOOKUP($P857,매칭테이블!$G:$J,2,0)*H857</f>
        <v/>
      </c>
      <c r="M857" s="19">
        <f>L857-L857*VLOOKUP($P857,매칭테이블!$G:$J,3,0)</f>
        <v/>
      </c>
      <c r="N857" s="19">
        <f>VLOOKUP($P857,매칭테이블!$G:$J,4,0)*H857</f>
        <v/>
      </c>
      <c r="O857" s="37">
        <f>L857/1.1</f>
        <v/>
      </c>
      <c r="P857" s="19">
        <f>F857&amp;E857&amp;G857&amp;J857</f>
        <v/>
      </c>
    </row>
    <row r="858">
      <c r="B858" s="34" t="n">
        <v>44226</v>
      </c>
      <c r="C858" s="19">
        <f>TEXT(B858,"aaa")</f>
        <v/>
      </c>
      <c r="E858" s="19">
        <f>INDEX(매칭테이블!C:C,MATCH(RD!G858,매칭테이블!D:D,0))</f>
        <v/>
      </c>
      <c r="F858" s="16" t="inlineStr">
        <is>
          <t>카페24</t>
        </is>
      </c>
      <c r="G858" s="16" t="inlineStr">
        <is>
          <t>라베나 리커버리 15 헤어팩 트리트먼트 [HAIR RÉ:COVERY 15 Hairpack Treatment]제품선택=헤어 리커버리 15 헤어팩 트리트먼트</t>
        </is>
      </c>
      <c r="H858" s="16" t="n">
        <v>2</v>
      </c>
      <c r="I858" s="19">
        <f>VLOOKUP(G858,매칭테이블!D:E,2,0)</f>
        <v/>
      </c>
      <c r="J858" s="16" t="n">
        <v>201210</v>
      </c>
      <c r="L858" s="19">
        <f>VLOOKUP($P858,매칭테이블!$G:$J,2,0)*H858</f>
        <v/>
      </c>
      <c r="M858" s="19">
        <f>L858-L858*VLOOKUP($P858,매칭테이블!$G:$J,3,0)</f>
        <v/>
      </c>
      <c r="N858" s="19">
        <f>VLOOKUP($P858,매칭테이블!$G:$J,4,0)*H858</f>
        <v/>
      </c>
      <c r="O858" s="37">
        <f>L858/1.1</f>
        <v/>
      </c>
      <c r="P858" s="19">
        <f>F858&amp;E858&amp;G858&amp;J858</f>
        <v/>
      </c>
    </row>
    <row r="859">
      <c r="B859" s="34" t="n">
        <v>44227</v>
      </c>
      <c r="C859" s="19">
        <f>TEXT(B859,"aaa")</f>
        <v/>
      </c>
      <c r="E859" s="19">
        <f>INDEX(매칭테이블!C:C,MATCH(RD!G859,매칭테이블!D:D,0))</f>
        <v/>
      </c>
      <c r="F859" s="16" t="inlineStr">
        <is>
          <t>카페24</t>
        </is>
      </c>
      <c r="G859" s="16" t="inlineStr">
        <is>
          <t>라베나 리커버리 15 뉴트리셔스 밤 [HAIR RÉ:COVERY 15 Nutritious Balm]제품선택=헤어 리커버리 15 뉴트리셔스 밤</t>
        </is>
      </c>
      <c r="H859" s="16" t="n">
        <v>7</v>
      </c>
      <c r="I859" s="19">
        <f>VLOOKUP(G859,매칭테이블!D:E,2,0)</f>
        <v/>
      </c>
      <c r="J859" s="16" t="n">
        <v>201210</v>
      </c>
      <c r="L859" s="19">
        <f>VLOOKUP($P859,매칭테이블!$G:$J,2,0)*H859</f>
        <v/>
      </c>
      <c r="M859" s="19">
        <f>L859-L859*VLOOKUP($P859,매칭테이블!$G:$J,3,0)</f>
        <v/>
      </c>
      <c r="N859" s="19">
        <f>VLOOKUP($P859,매칭테이블!$G:$J,4,0)*H859</f>
        <v/>
      </c>
      <c r="O859" s="37">
        <f>L859/1.1</f>
        <v/>
      </c>
      <c r="P859" s="19">
        <f>F859&amp;E859&amp;G859&amp;J859</f>
        <v/>
      </c>
    </row>
    <row r="860">
      <c r="B860" s="34" t="n">
        <v>44227</v>
      </c>
      <c r="C860" s="19">
        <f>TEXT(B860,"aaa")</f>
        <v/>
      </c>
      <c r="E860" s="19">
        <f>INDEX(매칭테이블!C:C,MATCH(RD!G860,매칭테이블!D:D,0))</f>
        <v/>
      </c>
      <c r="F860" s="16" t="inlineStr">
        <is>
          <t>카페24</t>
        </is>
      </c>
      <c r="G860" s="16" t="inlineStr">
        <is>
          <t>라베나 리커버리 15 뉴트리셔스 밤 [HAIR RÉ:COVERY 15 Nutritious Balm]제품선택=뉴트리셔스 밤 2개 세트 5% 추가할인</t>
        </is>
      </c>
      <c r="H860" s="16" t="n">
        <v>1</v>
      </c>
      <c r="I860" s="19">
        <f>VLOOKUP(G860,매칭테이블!D:E,2,0)</f>
        <v/>
      </c>
      <c r="J860" s="16" t="n">
        <v>201210</v>
      </c>
      <c r="L860" s="19">
        <f>VLOOKUP($P860,매칭테이블!$G:$J,2,0)*H860</f>
        <v/>
      </c>
      <c r="M860" s="19">
        <f>L860-L860*VLOOKUP($P860,매칭테이블!$G:$J,3,0)</f>
        <v/>
      </c>
      <c r="N860" s="19">
        <f>VLOOKUP($P860,매칭테이블!$G:$J,4,0)*H860</f>
        <v/>
      </c>
      <c r="O860" s="37">
        <f>L860/1.1</f>
        <v/>
      </c>
      <c r="P860" s="19">
        <f>F860&amp;E860&amp;G860&amp;J860</f>
        <v/>
      </c>
    </row>
    <row r="861">
      <c r="B861" s="34" t="n">
        <v>44227</v>
      </c>
      <c r="C861" s="19">
        <f>TEXT(B861,"aaa")</f>
        <v/>
      </c>
      <c r="E861" s="19">
        <f>INDEX(매칭테이블!C:C,MATCH(RD!G861,매칭테이블!D:D,0))</f>
        <v/>
      </c>
      <c r="F861" s="16" t="inlineStr">
        <is>
          <t>카페24</t>
        </is>
      </c>
      <c r="G861" s="16" t="inlineStr">
        <is>
          <t>라베나 리커버리 15 리바이탈 바이오플라보노이드샴푸 [HAIR RÉ:COVERY 15 Revital Shampoo]제품선택=헤어 리커버리 15 리바이탈 샴푸 - 500ml</t>
        </is>
      </c>
      <c r="H861" s="16" t="n">
        <v>172</v>
      </c>
      <c r="I861" s="19">
        <f>VLOOKUP(G861,매칭테이블!D:E,2,0)</f>
        <v/>
      </c>
      <c r="J861" s="16" t="n">
        <v>201210</v>
      </c>
      <c r="L861" s="19">
        <f>VLOOKUP($P861,매칭테이블!$G:$J,2,0)*H861</f>
        <v/>
      </c>
      <c r="M861" s="19">
        <f>L861-L861*VLOOKUP($P861,매칭테이블!$G:$J,3,0)</f>
        <v/>
      </c>
      <c r="N861" s="19">
        <f>VLOOKUP($P861,매칭테이블!$G:$J,4,0)*H861</f>
        <v/>
      </c>
      <c r="O861" s="37">
        <f>L861/1.1</f>
        <v/>
      </c>
      <c r="P861" s="19">
        <f>F861&amp;E861&amp;G861&amp;J861</f>
        <v/>
      </c>
    </row>
    <row r="862">
      <c r="B862" s="34" t="n">
        <v>44227</v>
      </c>
      <c r="C862" s="19">
        <f>TEXT(B862,"aaa")</f>
        <v/>
      </c>
      <c r="E862" s="19">
        <f>INDEX(매칭테이블!C:C,MATCH(RD!G862,매칭테이블!D:D,0))</f>
        <v/>
      </c>
      <c r="F862" s="16" t="inlineStr">
        <is>
          <t>카페24</t>
        </is>
      </c>
      <c r="G862" s="16" t="inlineStr">
        <is>
          <t>라베나 리커버리 15 리바이탈 바이오플라보노이드샴푸 [HAIR RÉ:COVERY 15 Revital Shampoo]제품선택=리바이탈 샴푸 2개 세트 5%추가할인</t>
        </is>
      </c>
      <c r="H862" s="16" t="n">
        <v>45</v>
      </c>
      <c r="I862" s="19">
        <f>VLOOKUP(G862,매칭테이블!D:E,2,0)</f>
        <v/>
      </c>
      <c r="J862" s="16" t="n">
        <v>201210</v>
      </c>
      <c r="L862" s="19">
        <f>VLOOKUP($P862,매칭테이블!$G:$J,2,0)*H862</f>
        <v/>
      </c>
      <c r="M862" s="19">
        <f>L862-L862*VLOOKUP($P862,매칭테이블!$G:$J,3,0)</f>
        <v/>
      </c>
      <c r="N862" s="19">
        <f>VLOOKUP($P862,매칭테이블!$G:$J,4,0)*H862</f>
        <v/>
      </c>
      <c r="O862" s="37">
        <f>L862/1.1</f>
        <v/>
      </c>
      <c r="P862" s="19">
        <f>F862&amp;E862&amp;G862&amp;J862</f>
        <v/>
      </c>
    </row>
    <row r="863">
      <c r="B863" s="34" t="n">
        <v>44227</v>
      </c>
      <c r="C863" s="19">
        <f>TEXT(B863,"aaa")</f>
        <v/>
      </c>
      <c r="E863" s="19">
        <f>INDEX(매칭테이블!C:C,MATCH(RD!G863,매칭테이블!D:D,0))</f>
        <v/>
      </c>
      <c r="F863" s="16" t="inlineStr">
        <is>
          <t>카페24</t>
        </is>
      </c>
      <c r="G863" s="16" t="inlineStr">
        <is>
          <t>라베나 리커버리 15 리바이탈 바이오플라보노이드샴푸 [HAIR RÉ:COVERY 15 Revital Shampoo]제품선택=리바이탈 샴푸 3개 세트 10% 추가할인</t>
        </is>
      </c>
      <c r="H863" s="16" t="n">
        <v>21</v>
      </c>
      <c r="I863" s="19">
        <f>VLOOKUP(G863,매칭테이블!D:E,2,0)</f>
        <v/>
      </c>
      <c r="J863" s="16" t="n">
        <v>201210</v>
      </c>
      <c r="L863" s="19">
        <f>VLOOKUP($P863,매칭테이블!$G:$J,2,0)*H863</f>
        <v/>
      </c>
      <c r="M863" s="19">
        <f>L863-L863*VLOOKUP($P863,매칭테이블!$G:$J,3,0)</f>
        <v/>
      </c>
      <c r="N863" s="19">
        <f>VLOOKUP($P863,매칭테이블!$G:$J,4,0)*H863</f>
        <v/>
      </c>
      <c r="O863" s="37">
        <f>L863/1.1</f>
        <v/>
      </c>
      <c r="P863" s="19">
        <f>F863&amp;E863&amp;G863&amp;J863</f>
        <v/>
      </c>
    </row>
    <row r="864">
      <c r="B864" s="34" t="n">
        <v>44227</v>
      </c>
      <c r="C864" s="19">
        <f>TEXT(B864,"aaa")</f>
        <v/>
      </c>
      <c r="E864" s="19">
        <f>INDEX(매칭테이블!C:C,MATCH(RD!G864,매칭테이블!D:D,0))</f>
        <v/>
      </c>
      <c r="F864" s="16" t="inlineStr">
        <is>
          <t>카페24</t>
        </is>
      </c>
      <c r="G864" s="16" t="inlineStr">
        <is>
          <t>라베나 리커버리 15 리바이탈 샴푸 [HAIR RÉ:COVERY 15 Revital Shampoo]제품선택=헤어 리커버리 15 리바이탈 샴푸 - 500ml</t>
        </is>
      </c>
      <c r="H864" s="16" t="n">
        <v>1</v>
      </c>
      <c r="I864" s="19">
        <f>VLOOKUP(G864,매칭테이블!D:E,2,0)</f>
        <v/>
      </c>
      <c r="J864" s="16" t="n">
        <v>201210</v>
      </c>
      <c r="L864" s="19">
        <f>VLOOKUP($P864,매칭테이블!$G:$J,2,0)*H864</f>
        <v/>
      </c>
      <c r="M864" s="19">
        <f>L864-L864*VLOOKUP($P864,매칭테이블!$G:$J,3,0)</f>
        <v/>
      </c>
      <c r="N864" s="19">
        <f>VLOOKUP($P864,매칭테이블!$G:$J,4,0)*H864</f>
        <v/>
      </c>
      <c r="O864" s="37">
        <f>L864/1.1</f>
        <v/>
      </c>
      <c r="P864" s="19">
        <f>F864&amp;E864&amp;G864&amp;J864</f>
        <v/>
      </c>
    </row>
    <row r="865">
      <c r="B865" s="34" t="n">
        <v>44227</v>
      </c>
      <c r="C865" s="19">
        <f>TEXT(B865,"aaa")</f>
        <v/>
      </c>
      <c r="E865" s="19">
        <f>INDEX(매칭테이블!C:C,MATCH(RD!G865,매칭테이블!D:D,0))</f>
        <v/>
      </c>
      <c r="F865" s="16" t="inlineStr">
        <is>
          <t>카페24</t>
        </is>
      </c>
      <c r="G865" s="16" t="inlineStr">
        <is>
          <t>라베나 리커버리 15 리바이탈 샴푸 [HAIR RÉ:COVERY 15 Revital Shampoo]제품선택=리바이탈 샴푸 2개 세트 5%추가할인</t>
        </is>
      </c>
      <c r="H865" s="16" t="n">
        <v>1</v>
      </c>
      <c r="I865" s="19">
        <f>VLOOKUP(G865,매칭테이블!D:E,2,0)</f>
        <v/>
      </c>
      <c r="J865" s="16" t="n">
        <v>201210</v>
      </c>
      <c r="L865" s="19">
        <f>VLOOKUP($P865,매칭테이블!$G:$J,2,0)*H865</f>
        <v/>
      </c>
      <c r="M865" s="19">
        <f>L865-L865*VLOOKUP($P865,매칭테이블!$G:$J,3,0)</f>
        <v/>
      </c>
      <c r="N865" s="19">
        <f>VLOOKUP($P865,매칭테이블!$G:$J,4,0)*H865</f>
        <v/>
      </c>
      <c r="O865" s="37">
        <f>L865/1.1</f>
        <v/>
      </c>
      <c r="P865" s="19">
        <f>F865&amp;E865&amp;G865&amp;J865</f>
        <v/>
      </c>
    </row>
    <row r="866">
      <c r="B866" s="34" t="n">
        <v>44227</v>
      </c>
      <c r="C866" s="19">
        <f>TEXT(B866,"aaa")</f>
        <v/>
      </c>
      <c r="E866" s="19">
        <f>INDEX(매칭테이블!C:C,MATCH(RD!G866,매칭테이블!D:D,0))</f>
        <v/>
      </c>
      <c r="F866" s="16" t="inlineStr">
        <is>
          <t>카페24</t>
        </is>
      </c>
      <c r="G866" s="16" t="inlineStr">
        <is>
          <t>라베나 리커버리 15 헤어팩 트리트먼트 [HAIR RÉ:COVERY 15 Hairpack Treatment]제품선택=헤어 리커버리 15 헤어팩 트리트먼트</t>
        </is>
      </c>
      <c r="H866" s="16" t="n">
        <v>9</v>
      </c>
      <c r="I866" s="19">
        <f>VLOOKUP(G866,매칭테이블!D:E,2,0)</f>
        <v/>
      </c>
      <c r="J866" s="16" t="n">
        <v>201210</v>
      </c>
      <c r="L866" s="19">
        <f>VLOOKUP($P866,매칭테이블!$G:$J,2,0)*H866</f>
        <v/>
      </c>
      <c r="M866" s="19">
        <f>L866-L866*VLOOKUP($P866,매칭테이블!$G:$J,3,0)</f>
        <v/>
      </c>
      <c r="N866" s="19">
        <f>VLOOKUP($P866,매칭테이블!$G:$J,4,0)*H866</f>
        <v/>
      </c>
      <c r="O866" s="37">
        <f>L866/1.1</f>
        <v/>
      </c>
      <c r="P866" s="19">
        <f>F866&amp;E866&amp;G866&amp;J866</f>
        <v/>
      </c>
    </row>
    <row r="867">
      <c r="B867" s="34" t="n">
        <v>44227</v>
      </c>
      <c r="C867" s="19">
        <f>TEXT(B867,"aaa")</f>
        <v/>
      </c>
      <c r="E867" s="19">
        <f>INDEX(매칭테이블!C:C,MATCH(RD!G867,매칭테이블!D:D,0))</f>
        <v/>
      </c>
      <c r="F867" s="16" t="inlineStr">
        <is>
          <t>카페24</t>
        </is>
      </c>
      <c r="G867" s="16" t="inlineStr">
        <is>
          <t>라베나 리커버리 15 헤어팩 트리트먼트 [HAIR RÉ:COVERY 15 Hairpack Treatment]제품선택=헤어팩 트리트먼트 2개 세트 5% 추가할인</t>
        </is>
      </c>
      <c r="H867" s="16" t="n">
        <v>1</v>
      </c>
      <c r="I867" s="19">
        <f>VLOOKUP(G867,매칭테이블!D:E,2,0)</f>
        <v/>
      </c>
      <c r="J867" s="16" t="n">
        <v>201210</v>
      </c>
      <c r="L867" s="19">
        <f>VLOOKUP($P867,매칭테이블!$G:$J,2,0)*H867</f>
        <v/>
      </c>
      <c r="M867" s="19">
        <f>L867-L867*VLOOKUP($P867,매칭테이블!$G:$J,3,0)</f>
        <v/>
      </c>
      <c r="N867" s="19">
        <f>VLOOKUP($P867,매칭테이블!$G:$J,4,0)*H867</f>
        <v/>
      </c>
      <c r="O867" s="37">
        <f>L867/1.1</f>
        <v/>
      </c>
      <c r="P867" s="19">
        <f>F867&amp;E867&amp;G867&amp;J867</f>
        <v/>
      </c>
    </row>
    <row r="868">
      <c r="B868" s="34" t="n">
        <v>44228</v>
      </c>
      <c r="C868" s="19">
        <f>TEXT(B868,"aaa")</f>
        <v/>
      </c>
      <c r="E868" s="19">
        <f>INDEX(매칭테이블!C:C,MATCH(RD!G868,매칭테이블!D:D,0))</f>
        <v/>
      </c>
      <c r="F868" s="16" t="inlineStr">
        <is>
          <t>카페24</t>
        </is>
      </c>
      <c r="G868" s="16" t="inlineStr">
        <is>
          <t>라베나 리커버리 15 뉴트리셔스 밤 [HAIR RÉ:COVERY 15 Nutritious Balm]제품선택=헤어 리커버리 15 뉴트리셔스 밤</t>
        </is>
      </c>
      <c r="H868" s="16" t="n">
        <v>5</v>
      </c>
      <c r="I868" s="19">
        <f>VLOOKUP(G868,매칭테이블!D:E,2,0)</f>
        <v/>
      </c>
      <c r="J868" s="16" t="n">
        <v>210201</v>
      </c>
      <c r="L868" s="19">
        <f>VLOOKUP($P868,매칭테이블!$G:$J,2,0)*H868</f>
        <v/>
      </c>
      <c r="M868" s="19">
        <f>L868-L868*VLOOKUP($P868,매칭테이블!$G:$J,3,0)</f>
        <v/>
      </c>
      <c r="N868" s="19">
        <f>VLOOKUP($P868,매칭테이블!$G:$J,4,0)*H868</f>
        <v/>
      </c>
      <c r="O868" s="37">
        <f>L868/1.1</f>
        <v/>
      </c>
      <c r="P868" s="19">
        <f>F868&amp;E868&amp;G868&amp;J868</f>
        <v/>
      </c>
    </row>
    <row r="869">
      <c r="B869" s="34" t="n">
        <v>44228</v>
      </c>
      <c r="C869" s="19">
        <f>TEXT(B869,"aaa")</f>
        <v/>
      </c>
      <c r="E869" s="19">
        <f>INDEX(매칭테이블!C:C,MATCH(RD!G869,매칭테이블!D:D,0))</f>
        <v/>
      </c>
      <c r="F869" s="16" t="inlineStr">
        <is>
          <t>카페24</t>
        </is>
      </c>
      <c r="G869" s="16" t="inlineStr">
        <is>
          <t>라베나 리커버리 15 뉴트리셔스 밤 [HAIR RÉ:COVERY 15 Nutritious Balm]제품선택=뉴트리셔스 밤 2개 세트 5% 추가할인</t>
        </is>
      </c>
      <c r="H869" s="16" t="n">
        <v>2</v>
      </c>
      <c r="I869" s="19">
        <f>VLOOKUP(G869,매칭테이블!D:E,2,0)</f>
        <v/>
      </c>
      <c r="J869" s="16" t="n">
        <v>210201</v>
      </c>
      <c r="L869" s="19">
        <f>VLOOKUP($P869,매칭테이블!$G:$J,2,0)*H869</f>
        <v/>
      </c>
      <c r="M869" s="19">
        <f>L869-L869*VLOOKUP($P869,매칭테이블!$G:$J,3,0)</f>
        <v/>
      </c>
      <c r="N869" s="19">
        <f>VLOOKUP($P869,매칭테이블!$G:$J,4,0)*H869</f>
        <v/>
      </c>
      <c r="O869" s="37">
        <f>L869/1.1</f>
        <v/>
      </c>
      <c r="P869" s="19">
        <f>F869&amp;E869&amp;G869&amp;J869</f>
        <v/>
      </c>
    </row>
    <row r="870">
      <c r="B870" s="34" t="n">
        <v>44228</v>
      </c>
      <c r="C870" s="19">
        <f>TEXT(B870,"aaa")</f>
        <v/>
      </c>
      <c r="E870" s="19">
        <f>INDEX(매칭테이블!C:C,MATCH(RD!G870,매칭테이블!D:D,0))</f>
        <v/>
      </c>
      <c r="F870" s="16" t="inlineStr">
        <is>
          <t>카페24</t>
        </is>
      </c>
      <c r="G870" s="16" t="inlineStr">
        <is>
          <t>라베나 리커버리 15 뉴트리셔스 밤 [HAIR RÉ:COVERY 15 Nutritious Balm]제품선택=뉴트리셔스 밤 3개 세트 10% 추가할인</t>
        </is>
      </c>
      <c r="H870" s="16" t="n">
        <v>1</v>
      </c>
      <c r="I870" s="19">
        <f>VLOOKUP(G870,매칭테이블!D:E,2,0)</f>
        <v/>
      </c>
      <c r="J870" s="16" t="n">
        <v>210201</v>
      </c>
      <c r="L870" s="19">
        <f>VLOOKUP($P870,매칭테이블!$G:$J,2,0)*H870</f>
        <v/>
      </c>
      <c r="M870" s="19">
        <f>L870-L870*VLOOKUP($P870,매칭테이블!$G:$J,3,0)</f>
        <v/>
      </c>
      <c r="N870" s="19">
        <f>VLOOKUP($P870,매칭테이블!$G:$J,4,0)*H870</f>
        <v/>
      </c>
      <c r="O870" s="37">
        <f>L870/1.1</f>
        <v/>
      </c>
      <c r="P870" s="19">
        <f>F870&amp;E870&amp;G870&amp;J870</f>
        <v/>
      </c>
    </row>
    <row r="871">
      <c r="B871" s="34" t="n">
        <v>44228</v>
      </c>
      <c r="C871" s="19">
        <f>TEXT(B871,"aaa")</f>
        <v/>
      </c>
      <c r="E871" s="19">
        <f>INDEX(매칭테이블!C:C,MATCH(RD!G871,매칭테이블!D:D,0))</f>
        <v/>
      </c>
      <c r="F871" s="16" t="inlineStr">
        <is>
          <t>카페24</t>
        </is>
      </c>
      <c r="G871" s="16" t="inlineStr">
        <is>
          <t>라베나 리커버리 15 리바이탈 바이오플라보노이드샴푸 [HAIR RÉ:COVERY 15 Revital Shampoo]제품선택=헤어 리커버리 15 리바이탈 샴푸 - 500ml</t>
        </is>
      </c>
      <c r="H871" s="16" t="n">
        <v>244</v>
      </c>
      <c r="I871" s="19">
        <f>VLOOKUP(G871,매칭테이블!D:E,2,0)</f>
        <v/>
      </c>
      <c r="J871" s="16" t="n">
        <v>210201</v>
      </c>
      <c r="L871" s="19">
        <f>VLOOKUP($P871,매칭테이블!$G:$J,2,0)*H871</f>
        <v/>
      </c>
      <c r="M871" s="19">
        <f>L871-L871*VLOOKUP($P871,매칭테이블!$G:$J,3,0)</f>
        <v/>
      </c>
      <c r="N871" s="19">
        <f>VLOOKUP($P871,매칭테이블!$G:$J,4,0)*H871</f>
        <v/>
      </c>
      <c r="O871" s="37">
        <f>L871/1.1</f>
        <v/>
      </c>
      <c r="P871" s="19">
        <f>F871&amp;E871&amp;G871&amp;J871</f>
        <v/>
      </c>
    </row>
    <row r="872">
      <c r="B872" s="34" t="n">
        <v>44228</v>
      </c>
      <c r="C872" s="19">
        <f>TEXT(B872,"aaa")</f>
        <v/>
      </c>
      <c r="E872" s="19">
        <f>INDEX(매칭테이블!C:C,MATCH(RD!G872,매칭테이블!D:D,0))</f>
        <v/>
      </c>
      <c r="F872" s="16" t="inlineStr">
        <is>
          <t>카페24</t>
        </is>
      </c>
      <c r="G872" s="16" t="inlineStr">
        <is>
          <t>라베나 리커버리 15 리바이탈 바이오플라보노이드샴푸 [HAIR RÉ:COVERY 15 Revital Shampoo]제품선택=리바이탈 샴푸 2개 세트 5%추가할인</t>
        </is>
      </c>
      <c r="H872" s="16" t="n">
        <v>60</v>
      </c>
      <c r="I872" s="19">
        <f>VLOOKUP(G872,매칭테이블!D:E,2,0)</f>
        <v/>
      </c>
      <c r="J872" s="16" t="n">
        <v>210201</v>
      </c>
      <c r="L872" s="19">
        <f>VLOOKUP($P872,매칭테이블!$G:$J,2,0)*H872</f>
        <v/>
      </c>
      <c r="M872" s="19">
        <f>L872-L872*VLOOKUP($P872,매칭테이블!$G:$J,3,0)</f>
        <v/>
      </c>
      <c r="N872" s="19">
        <f>VLOOKUP($P872,매칭테이블!$G:$J,4,0)*H872</f>
        <v/>
      </c>
      <c r="O872" s="37">
        <f>L872/1.1</f>
        <v/>
      </c>
      <c r="P872" s="19">
        <f>F872&amp;E872&amp;G872&amp;J872</f>
        <v/>
      </c>
    </row>
    <row r="873">
      <c r="B873" s="34" t="n">
        <v>44228</v>
      </c>
      <c r="C873" s="19">
        <f>TEXT(B873,"aaa")</f>
        <v/>
      </c>
      <c r="E873" s="19">
        <f>INDEX(매칭테이블!C:C,MATCH(RD!G873,매칭테이블!D:D,0))</f>
        <v/>
      </c>
      <c r="F873" s="16" t="inlineStr">
        <is>
          <t>카페24</t>
        </is>
      </c>
      <c r="G873" s="16" t="inlineStr">
        <is>
          <t>라베나 리커버리 15 리바이탈 바이오플라보노이드샴푸 [HAIR RÉ:COVERY 15 Revital Shampoo]제품선택=리바이탈 샴푸 3개 세트 10% 추가할인</t>
        </is>
      </c>
      <c r="H873" s="16" t="n">
        <v>24</v>
      </c>
      <c r="I873" s="19">
        <f>VLOOKUP(G873,매칭테이블!D:E,2,0)</f>
        <v/>
      </c>
      <c r="J873" s="16" t="n">
        <v>210201</v>
      </c>
      <c r="L873" s="19">
        <f>VLOOKUP($P873,매칭테이블!$G:$J,2,0)*H873</f>
        <v/>
      </c>
      <c r="M873" s="19">
        <f>L873-L873*VLOOKUP($P873,매칭테이블!$G:$J,3,0)</f>
        <v/>
      </c>
      <c r="N873" s="19">
        <f>VLOOKUP($P873,매칭테이블!$G:$J,4,0)*H873</f>
        <v/>
      </c>
      <c r="O873" s="37">
        <f>L873/1.1</f>
        <v/>
      </c>
      <c r="P873" s="19">
        <f>F873&amp;E873&amp;G873&amp;J873</f>
        <v/>
      </c>
    </row>
    <row r="874">
      <c r="B874" s="34" t="n">
        <v>44228</v>
      </c>
      <c r="C874" s="19">
        <f>TEXT(B874,"aaa")</f>
        <v/>
      </c>
      <c r="E874" s="19">
        <f>INDEX(매칭테이블!C:C,MATCH(RD!G874,매칭테이블!D:D,0))</f>
        <v/>
      </c>
      <c r="F874" s="16" t="inlineStr">
        <is>
          <t>카페24</t>
        </is>
      </c>
      <c r="G874" s="16" t="inlineStr">
        <is>
          <t>라베나 리커버리 15 리바이탈 샴푸 [HAIR RÉ:COVERY 15 Revital Shampoo]제품선택=헤어 리커버리 15 리바이탈 샴푸 - 500ml</t>
        </is>
      </c>
      <c r="H874" s="16" t="n">
        <v>5</v>
      </c>
      <c r="I874" s="19">
        <f>VLOOKUP(G874,매칭테이블!D:E,2,0)</f>
        <v/>
      </c>
      <c r="J874" s="16" t="n">
        <v>210201</v>
      </c>
      <c r="L874" s="19">
        <f>VLOOKUP($P874,매칭테이블!$G:$J,2,0)*H874</f>
        <v/>
      </c>
      <c r="M874" s="19">
        <f>L874-L874*VLOOKUP($P874,매칭테이블!$G:$J,3,0)</f>
        <v/>
      </c>
      <c r="N874" s="19">
        <f>VLOOKUP($P874,매칭테이블!$G:$J,4,0)*H874</f>
        <v/>
      </c>
      <c r="O874" s="37">
        <f>L874/1.1</f>
        <v/>
      </c>
      <c r="P874" s="19">
        <f>F874&amp;E874&amp;G874&amp;J874</f>
        <v/>
      </c>
    </row>
    <row r="875">
      <c r="B875" s="34" t="n">
        <v>44228</v>
      </c>
      <c r="C875" s="19">
        <f>TEXT(B875,"aaa")</f>
        <v/>
      </c>
      <c r="E875" s="19">
        <f>INDEX(매칭테이블!C:C,MATCH(RD!G875,매칭테이블!D:D,0))</f>
        <v/>
      </c>
      <c r="F875" s="16" t="inlineStr">
        <is>
          <t>카페24</t>
        </is>
      </c>
      <c r="G875" s="16" t="inlineStr">
        <is>
          <t>라베나 리커버리 15 헤어팩 트리트먼트 [HAIR RÉ:COVERY 15 Hairpack Treatment]제품선택=헤어 리커버리 15 헤어팩 트리트먼트</t>
        </is>
      </c>
      <c r="H875" s="16" t="n">
        <v>5</v>
      </c>
      <c r="I875" s="19">
        <f>VLOOKUP(G875,매칭테이블!D:E,2,0)</f>
        <v/>
      </c>
      <c r="J875" s="16" t="n">
        <v>210201</v>
      </c>
      <c r="L875" s="19">
        <f>VLOOKUP($P875,매칭테이블!$G:$J,2,0)*H875</f>
        <v/>
      </c>
      <c r="M875" s="19">
        <f>L875-L875*VLOOKUP($P875,매칭테이블!$G:$J,3,0)</f>
        <v/>
      </c>
      <c r="N875" s="19">
        <f>VLOOKUP($P875,매칭테이블!$G:$J,4,0)*H875</f>
        <v/>
      </c>
      <c r="O875" s="37">
        <f>L875/1.1</f>
        <v/>
      </c>
      <c r="P875" s="19">
        <f>F875&amp;E875&amp;G875&amp;J875</f>
        <v/>
      </c>
    </row>
    <row r="876">
      <c r="B876" s="34" t="n">
        <v>44228</v>
      </c>
      <c r="C876" s="19">
        <f>TEXT(B876,"aaa")</f>
        <v/>
      </c>
      <c r="E876" s="19">
        <f>INDEX(매칭테이블!C:C,MATCH(RD!G876,매칭테이블!D:D,0))</f>
        <v/>
      </c>
      <c r="F876" s="16" t="inlineStr">
        <is>
          <t>카페24</t>
        </is>
      </c>
      <c r="G876" s="16" t="inlineStr">
        <is>
          <t>라베나 리커버리 15 헤어팩 트리트먼트 [HAIR RÉ:COVERY 15 Hairpack Treatment]제품선택=헤어팩 트리트먼트 2개 세트 5% 추가할인</t>
        </is>
      </c>
      <c r="H876" s="16" t="n">
        <v>4</v>
      </c>
      <c r="I876" s="19">
        <f>VLOOKUP(G876,매칭테이블!D:E,2,0)</f>
        <v/>
      </c>
      <c r="J876" s="16" t="n">
        <v>210201</v>
      </c>
      <c r="L876" s="19">
        <f>VLOOKUP($P876,매칭테이블!$G:$J,2,0)*H876</f>
        <v/>
      </c>
      <c r="M876" s="19">
        <f>L876-L876*VLOOKUP($P876,매칭테이블!$G:$J,3,0)</f>
        <v/>
      </c>
      <c r="N876" s="19">
        <f>VLOOKUP($P876,매칭테이블!$G:$J,4,0)*H876</f>
        <v/>
      </c>
      <c r="O876" s="37">
        <f>L876/1.1</f>
        <v/>
      </c>
      <c r="P876" s="19">
        <f>F876&amp;E876&amp;G876&amp;J876</f>
        <v/>
      </c>
    </row>
    <row r="877">
      <c r="B877" s="34" t="n">
        <v>44228</v>
      </c>
      <c r="C877" s="19">
        <f>TEXT(B877,"aaa")</f>
        <v/>
      </c>
      <c r="E877" s="19">
        <f>INDEX(매칭테이블!C:C,MATCH(RD!G877,매칭테이블!D:D,0))</f>
        <v/>
      </c>
      <c r="F877" s="16" t="inlineStr">
        <is>
          <t>카페24</t>
        </is>
      </c>
      <c r="G877" s="16" t="inlineStr">
        <is>
          <t>라베나 리커버리 15 헤어팩 트리트먼트 [HAIR RÉ:COVERY 15 Hairpack Treatment]제품선택=헤어팩 트리트먼트 3개 세트 10% 추가할인</t>
        </is>
      </c>
      <c r="H877" s="16" t="n">
        <v>2</v>
      </c>
      <c r="I877" s="19">
        <f>VLOOKUP(G877,매칭테이블!D:E,2,0)</f>
        <v/>
      </c>
      <c r="J877" s="16" t="n">
        <v>210201</v>
      </c>
      <c r="L877" s="19">
        <f>VLOOKUP($P877,매칭테이블!$G:$J,2,0)*H877</f>
        <v/>
      </c>
      <c r="M877" s="19">
        <f>L877-L877*VLOOKUP($P877,매칭테이블!$G:$J,3,0)</f>
        <v/>
      </c>
      <c r="N877" s="19">
        <f>VLOOKUP($P877,매칭테이블!$G:$J,4,0)*H877</f>
        <v/>
      </c>
      <c r="O877" s="37">
        <f>L877/1.1</f>
        <v/>
      </c>
      <c r="P877" s="19">
        <f>F877&amp;E877&amp;G877&amp;J877</f>
        <v/>
      </c>
    </row>
    <row r="878">
      <c r="B878" s="34" t="n">
        <v>44228</v>
      </c>
      <c r="C878" s="19">
        <f>TEXT(B878,"aaa")</f>
        <v/>
      </c>
      <c r="E878" s="19">
        <f>INDEX(매칭테이블!C:C,MATCH(RD!G878,매칭테이블!D:D,0))</f>
        <v/>
      </c>
      <c r="F878" s="16" t="inlineStr">
        <is>
          <t>카페24</t>
        </is>
      </c>
      <c r="G878" s="16" t="inlineStr">
        <is>
          <t>헤어 리커버리 15 리바이탈 샴푸</t>
        </is>
      </c>
      <c r="H878" s="16" t="n">
        <v>1</v>
      </c>
      <c r="I878" s="19">
        <f>VLOOKUP(G878,매칭테이블!D:E,2,0)</f>
        <v/>
      </c>
      <c r="J878" s="16" t="n">
        <v>210201</v>
      </c>
      <c r="L878" s="19">
        <f>VLOOKUP($P878,매칭테이블!$G:$J,2,0)*H878</f>
        <v/>
      </c>
      <c r="M878" s="19">
        <f>L878-L878*VLOOKUP($P878,매칭테이블!$G:$J,3,0)</f>
        <v/>
      </c>
      <c r="N878" s="19">
        <f>VLOOKUP($P878,매칭테이블!$G:$J,4,0)*H878</f>
        <v/>
      </c>
      <c r="O878" s="37">
        <f>L878/1.1</f>
        <v/>
      </c>
      <c r="P878" s="19">
        <f>F878&amp;E878&amp;G878&amp;J878</f>
        <v/>
      </c>
    </row>
    <row r="879">
      <c r="B879" s="34" t="n">
        <v>44229</v>
      </c>
      <c r="C879" s="19">
        <f>TEXT(B879,"aaa")</f>
        <v/>
      </c>
      <c r="E879" s="19">
        <f>INDEX(매칭테이블!C:C,MATCH(RD!G879,매칭테이블!D:D,0))</f>
        <v/>
      </c>
      <c r="F879" s="16" t="inlineStr">
        <is>
          <t>카페24</t>
        </is>
      </c>
      <c r="G879" s="16" t="inlineStr">
        <is>
          <t>라베나 리커버리 15 뉴트리셔스 밤 [HAIR RÉ:COVERY 15 Nutritious Balm]제품선택=헤어 리커버리 15 뉴트리셔스 밤</t>
        </is>
      </c>
      <c r="H879" s="16" t="n">
        <v>9</v>
      </c>
      <c r="I879" s="19">
        <f>VLOOKUP(G879,매칭테이블!D:E,2,0)</f>
        <v/>
      </c>
      <c r="J879" s="16" t="n">
        <v>210201</v>
      </c>
      <c r="L879" s="19">
        <f>VLOOKUP($P879,매칭테이블!$G:$J,2,0)*H879</f>
        <v/>
      </c>
      <c r="M879" s="19">
        <f>L879-L879*VLOOKUP($P879,매칭테이블!$G:$J,3,0)</f>
        <v/>
      </c>
      <c r="N879" s="19">
        <f>VLOOKUP($P879,매칭테이블!$G:$J,4,0)*H879</f>
        <v/>
      </c>
      <c r="O879" s="37">
        <f>L879/1.1</f>
        <v/>
      </c>
      <c r="P879" s="19">
        <f>F879&amp;E879&amp;G879&amp;J879</f>
        <v/>
      </c>
    </row>
    <row r="880">
      <c r="B880" s="34" t="n">
        <v>44229</v>
      </c>
      <c r="C880" s="19">
        <f>TEXT(B880,"aaa")</f>
        <v/>
      </c>
      <c r="E880" s="19">
        <f>INDEX(매칭테이블!C:C,MATCH(RD!G880,매칭테이블!D:D,0))</f>
        <v/>
      </c>
      <c r="F880" s="16" t="inlineStr">
        <is>
          <t>카페24</t>
        </is>
      </c>
      <c r="G880" s="16" t="inlineStr">
        <is>
          <t>라베나 리커버리 15 리바이탈 바이오플라보노이드샴푸 [HAIR RÉ:COVERY 15 Revital Shampoo]제품선택=헤어 리커버리 15 리바이탈 샴푸 - 500ml</t>
        </is>
      </c>
      <c r="H880" s="16" t="n">
        <v>231</v>
      </c>
      <c r="I880" s="19">
        <f>VLOOKUP(G880,매칭테이블!D:E,2,0)</f>
        <v/>
      </c>
      <c r="J880" s="16" t="n">
        <v>210201</v>
      </c>
      <c r="L880" s="19">
        <f>VLOOKUP($P880,매칭테이블!$G:$J,2,0)*H880</f>
        <v/>
      </c>
      <c r="M880" s="19">
        <f>L880-L880*VLOOKUP($P880,매칭테이블!$G:$J,3,0)</f>
        <v/>
      </c>
      <c r="N880" s="19">
        <f>VLOOKUP($P880,매칭테이블!$G:$J,4,0)*H880</f>
        <v/>
      </c>
      <c r="O880" s="37">
        <f>L880/1.1</f>
        <v/>
      </c>
      <c r="P880" s="19">
        <f>F880&amp;E880&amp;G880&amp;J880</f>
        <v/>
      </c>
    </row>
    <row r="881">
      <c r="B881" s="34" t="n">
        <v>44229</v>
      </c>
      <c r="C881" s="19">
        <f>TEXT(B881,"aaa")</f>
        <v/>
      </c>
      <c r="E881" s="19">
        <f>INDEX(매칭테이블!C:C,MATCH(RD!G881,매칭테이블!D:D,0))</f>
        <v/>
      </c>
      <c r="F881" s="16" t="inlineStr">
        <is>
          <t>카페24</t>
        </is>
      </c>
      <c r="G881" s="16" t="inlineStr">
        <is>
          <t>라베나 리커버리 15 리바이탈 바이오플라보노이드샴푸 [HAIR RÉ:COVERY 15 Revital Shampoo]제품선택=리바이탈 샴푸 2개 세트 5%추가할인</t>
        </is>
      </c>
      <c r="H881" s="16" t="n">
        <v>71</v>
      </c>
      <c r="I881" s="19">
        <f>VLOOKUP(G881,매칭테이블!D:E,2,0)</f>
        <v/>
      </c>
      <c r="J881" s="16" t="n">
        <v>210201</v>
      </c>
      <c r="L881" s="19">
        <f>VLOOKUP($P881,매칭테이블!$G:$J,2,0)*H881</f>
        <v/>
      </c>
      <c r="M881" s="19">
        <f>L881-L881*VLOOKUP($P881,매칭테이블!$G:$J,3,0)</f>
        <v/>
      </c>
      <c r="N881" s="19">
        <f>VLOOKUP($P881,매칭테이블!$G:$J,4,0)*H881</f>
        <v/>
      </c>
      <c r="O881" s="37">
        <f>L881/1.1</f>
        <v/>
      </c>
      <c r="P881" s="19">
        <f>F881&amp;E881&amp;G881&amp;J881</f>
        <v/>
      </c>
    </row>
    <row r="882">
      <c r="B882" s="34" t="n">
        <v>44229</v>
      </c>
      <c r="C882" s="19">
        <f>TEXT(B882,"aaa")</f>
        <v/>
      </c>
      <c r="E882" s="19">
        <f>INDEX(매칭테이블!C:C,MATCH(RD!G882,매칭테이블!D:D,0))</f>
        <v/>
      </c>
      <c r="F882" s="16" t="inlineStr">
        <is>
          <t>카페24</t>
        </is>
      </c>
      <c r="G882" s="16" t="inlineStr">
        <is>
          <t>라베나 리커버리 15 리바이탈 바이오플라보노이드샴푸 [HAIR RÉ:COVERY 15 Revital Shampoo]제품선택=리바이탈 샴푸 3개 세트 10% 추가할인</t>
        </is>
      </c>
      <c r="H882" s="16" t="n">
        <v>16</v>
      </c>
      <c r="I882" s="19">
        <f>VLOOKUP(G882,매칭테이블!D:E,2,0)</f>
        <v/>
      </c>
      <c r="J882" s="16" t="n">
        <v>210201</v>
      </c>
      <c r="L882" s="19">
        <f>VLOOKUP($P882,매칭테이블!$G:$J,2,0)*H882</f>
        <v/>
      </c>
      <c r="M882" s="19">
        <f>L882-L882*VLOOKUP($P882,매칭테이블!$G:$J,3,0)</f>
        <v/>
      </c>
      <c r="N882" s="19">
        <f>VLOOKUP($P882,매칭테이블!$G:$J,4,0)*H882</f>
        <v/>
      </c>
      <c r="O882" s="37">
        <f>L882/1.1</f>
        <v/>
      </c>
      <c r="P882" s="19">
        <f>F882&amp;E882&amp;G882&amp;J882</f>
        <v/>
      </c>
    </row>
    <row r="883">
      <c r="B883" s="34" t="n">
        <v>44229</v>
      </c>
      <c r="C883" s="19">
        <f>TEXT(B883,"aaa")</f>
        <v/>
      </c>
      <c r="E883" s="19">
        <f>INDEX(매칭테이블!C:C,MATCH(RD!G883,매칭테이블!D:D,0))</f>
        <v/>
      </c>
      <c r="F883" s="16" t="inlineStr">
        <is>
          <t>카페24</t>
        </is>
      </c>
      <c r="G883" s="16" t="inlineStr">
        <is>
          <t>라베나 리커버리 15 헤어팩 트리트먼트 [HAIR RÉ:COVERY 15 Hairpack Treatment]제품선택=헤어 리커버리 15 헤어팩 트리트먼트</t>
        </is>
      </c>
      <c r="H883" s="16" t="n">
        <v>6</v>
      </c>
      <c r="I883" s="19">
        <f>VLOOKUP(G883,매칭테이블!D:E,2,0)</f>
        <v/>
      </c>
      <c r="J883" s="16" t="n">
        <v>210201</v>
      </c>
      <c r="L883" s="19">
        <f>VLOOKUP($P883,매칭테이블!$G:$J,2,0)*H883</f>
        <v/>
      </c>
      <c r="M883" s="19">
        <f>L883-L883*VLOOKUP($P883,매칭테이블!$G:$J,3,0)</f>
        <v/>
      </c>
      <c r="N883" s="19">
        <f>VLOOKUP($P883,매칭테이블!$G:$J,4,0)*H883</f>
        <v/>
      </c>
      <c r="O883" s="37">
        <f>L883/1.1</f>
        <v/>
      </c>
      <c r="P883" s="19">
        <f>F883&amp;E883&amp;G883&amp;J883</f>
        <v/>
      </c>
    </row>
    <row r="884">
      <c r="B884" s="34" t="n">
        <v>44229</v>
      </c>
      <c r="C884" s="19">
        <f>TEXT(B884,"aaa")</f>
        <v/>
      </c>
      <c r="E884" s="19">
        <f>INDEX(매칭테이블!C:C,MATCH(RD!G884,매칭테이블!D:D,0))</f>
        <v/>
      </c>
      <c r="F884" s="16" t="inlineStr">
        <is>
          <t>카페24</t>
        </is>
      </c>
      <c r="G884" s="16" t="inlineStr">
        <is>
          <t>라베나 리커버리 15 헤어팩 트리트먼트 [HAIR RÉ:COVERY 15 Hairpack Treatment]제품선택=헤어팩 트리트먼트 2개 세트 5% 추가할인</t>
        </is>
      </c>
      <c r="H884" s="16" t="n">
        <v>1</v>
      </c>
      <c r="I884" s="19">
        <f>VLOOKUP(G884,매칭테이블!D:E,2,0)</f>
        <v/>
      </c>
      <c r="J884" s="16" t="n">
        <v>210201</v>
      </c>
      <c r="L884" s="19">
        <f>VLOOKUP($P884,매칭테이블!$G:$J,2,0)*H884</f>
        <v/>
      </c>
      <c r="M884" s="19">
        <f>L884-L884*VLOOKUP($P884,매칭테이블!$G:$J,3,0)</f>
        <v/>
      </c>
      <c r="N884" s="19">
        <f>VLOOKUP($P884,매칭테이블!$G:$J,4,0)*H884</f>
        <v/>
      </c>
      <c r="O884" s="37">
        <f>L884/1.1</f>
        <v/>
      </c>
      <c r="P884" s="19">
        <f>F884&amp;E884&amp;G884&amp;J884</f>
        <v/>
      </c>
    </row>
    <row r="885">
      <c r="B885" s="34" t="n">
        <v>44229</v>
      </c>
      <c r="C885" s="19">
        <f>TEXT(B885,"aaa")</f>
        <v/>
      </c>
      <c r="E885" s="19">
        <f>INDEX(매칭테이블!C:C,MATCH(RD!G885,매칭테이블!D:D,0))</f>
        <v/>
      </c>
      <c r="F885" s="16" t="inlineStr">
        <is>
          <t>카페24</t>
        </is>
      </c>
      <c r="G885" s="16" t="inlineStr">
        <is>
          <t>라베나 리커버리 15 헤어팩 트리트먼트 [HAIR RÉ:COVERY 15 Hairpack Treatment]제품선택=헤어팩 트리트먼트 3개 세트 10% 추가할인</t>
        </is>
      </c>
      <c r="H885" s="16" t="n">
        <v>1</v>
      </c>
      <c r="I885" s="19">
        <f>VLOOKUP(G885,매칭테이블!D:E,2,0)</f>
        <v/>
      </c>
      <c r="J885" s="16" t="n">
        <v>210201</v>
      </c>
      <c r="L885" s="19">
        <f>VLOOKUP($P885,매칭테이블!$G:$J,2,0)*H885</f>
        <v/>
      </c>
      <c r="M885" s="19">
        <f>L885-L885*VLOOKUP($P885,매칭테이블!$G:$J,3,0)</f>
        <v/>
      </c>
      <c r="N885" s="19">
        <f>VLOOKUP($P885,매칭테이블!$G:$J,4,0)*H885</f>
        <v/>
      </c>
      <c r="O885" s="37">
        <f>L885/1.1</f>
        <v/>
      </c>
      <c r="P885" s="19">
        <f>F885&amp;E885&amp;G885&amp;J885</f>
        <v/>
      </c>
    </row>
    <row r="886">
      <c r="B886" s="34" t="n">
        <v>44229</v>
      </c>
      <c r="C886" s="19">
        <f>TEXT(B886,"aaa")</f>
        <v/>
      </c>
      <c r="E886" s="19">
        <f>INDEX(매칭테이블!C:C,MATCH(RD!G886,매칭테이블!D:D,0))</f>
        <v/>
      </c>
      <c r="F886" s="16" t="inlineStr">
        <is>
          <t>카페24</t>
        </is>
      </c>
      <c r="G886" s="16" t="inlineStr">
        <is>
          <t>라베나 리커버리 15 헤어팩 트리트먼트 [HAIR RÉ:COVERY 15 Hairpack Treatment]제품선택=헤어팩 트리트먼트 1개 + 뉴트리셔스밤 1개 세트 5% 추가할인</t>
        </is>
      </c>
      <c r="H886" s="16" t="n">
        <v>4</v>
      </c>
      <c r="I886" s="19">
        <f>VLOOKUP(G886,매칭테이블!D:E,2,0)</f>
        <v/>
      </c>
      <c r="J886" s="16" t="n">
        <v>210201</v>
      </c>
      <c r="L886" s="19">
        <f>VLOOKUP($P886,매칭테이블!$G:$J,2,0)*H886</f>
        <v/>
      </c>
      <c r="M886" s="19">
        <f>L886-L886*VLOOKUP($P886,매칭테이블!$G:$J,3,0)</f>
        <v/>
      </c>
      <c r="N886" s="19">
        <f>VLOOKUP($P886,매칭테이블!$G:$J,4,0)*H886</f>
        <v/>
      </c>
      <c r="O886" s="37">
        <f>L886/1.1</f>
        <v/>
      </c>
      <c r="P886" s="19">
        <f>F886&amp;E886&amp;G886&amp;J886</f>
        <v/>
      </c>
    </row>
    <row r="887">
      <c r="B887" s="34" t="n">
        <v>44229</v>
      </c>
      <c r="C887" s="19">
        <f>TEXT(B887,"aaa")</f>
        <v/>
      </c>
      <c r="E887" s="19">
        <f>INDEX(매칭테이블!C:C,MATCH(RD!G887,매칭테이블!D:D,0))</f>
        <v/>
      </c>
      <c r="F887" s="16" t="inlineStr">
        <is>
          <t>카페24</t>
        </is>
      </c>
      <c r="G887" s="16" t="inlineStr">
        <is>
          <t>헤어 리커버리 15 리바이탈 샴푸</t>
        </is>
      </c>
      <c r="H887" s="16" t="n">
        <v>2</v>
      </c>
      <c r="I887" s="19">
        <f>VLOOKUP(G887,매칭테이블!D:E,2,0)</f>
        <v/>
      </c>
      <c r="J887" s="16" t="n">
        <v>210201</v>
      </c>
      <c r="L887" s="19">
        <f>VLOOKUP($P887,매칭테이블!$G:$J,2,0)*H887</f>
        <v/>
      </c>
      <c r="M887" s="19">
        <f>L887-L887*VLOOKUP($P887,매칭테이블!$G:$J,3,0)</f>
        <v/>
      </c>
      <c r="N887" s="19">
        <f>VLOOKUP($P887,매칭테이블!$G:$J,4,0)*H887</f>
        <v/>
      </c>
      <c r="O887" s="37">
        <f>L887/1.1</f>
        <v/>
      </c>
      <c r="P887" s="19">
        <f>F887&amp;E887&amp;G887&amp;J887</f>
        <v/>
      </c>
    </row>
    <row r="888">
      <c r="B888" s="34" t="n">
        <v>44230</v>
      </c>
      <c r="C888" s="19">
        <f>TEXT(B888,"aaa")</f>
        <v/>
      </c>
      <c r="E888" s="19">
        <f>INDEX(매칭테이블!C:C,MATCH(RD!G888,매칭테이블!D:D,0))</f>
        <v/>
      </c>
      <c r="F888" s="16" t="inlineStr">
        <is>
          <t>카페24</t>
        </is>
      </c>
      <c r="G888" s="16" t="inlineStr">
        <is>
          <t>라베나 리커버리 15 뉴트리셔스 밤 [HAIR RÉ:COVERY 15 Nutritious Balm]제품선택=헤어 리커버리 15 뉴트리셔스 밤</t>
        </is>
      </c>
      <c r="H888" s="16" t="n">
        <v>3</v>
      </c>
      <c r="I888" s="19">
        <f>VLOOKUP(G888,매칭테이블!D:E,2,0)</f>
        <v/>
      </c>
      <c r="J888" s="16" t="n">
        <v>210201</v>
      </c>
      <c r="L888" s="19">
        <f>VLOOKUP($P888,매칭테이블!$G:$J,2,0)*H888</f>
        <v/>
      </c>
      <c r="M888" s="19">
        <f>L888-L888*VLOOKUP($P888,매칭테이블!$G:$J,3,0)</f>
        <v/>
      </c>
      <c r="N888" s="19">
        <f>VLOOKUP($P888,매칭테이블!$G:$J,4,0)*H888</f>
        <v/>
      </c>
      <c r="O888" s="37">
        <f>L888/1.1</f>
        <v/>
      </c>
      <c r="P888" s="19">
        <f>F888&amp;E888&amp;G888&amp;J888</f>
        <v/>
      </c>
    </row>
    <row r="889">
      <c r="B889" s="34" t="n">
        <v>44230</v>
      </c>
      <c r="C889" s="19">
        <f>TEXT(B889,"aaa")</f>
        <v/>
      </c>
      <c r="E889" s="19">
        <f>INDEX(매칭테이블!C:C,MATCH(RD!G889,매칭테이블!D:D,0))</f>
        <v/>
      </c>
      <c r="F889" s="16" t="inlineStr">
        <is>
          <t>카페24</t>
        </is>
      </c>
      <c r="G889" s="16" t="inlineStr">
        <is>
          <t>라베나 리커버리 15 리바이탈 바이오플라보노이드샴푸 [HAIR RÉ:COVERY 15 Revital Shampoo]제품선택=헤어 리커버리 15 리바이탈 샴푸 - 500ml</t>
        </is>
      </c>
      <c r="H889" s="16" t="n">
        <v>162</v>
      </c>
      <c r="I889" s="19">
        <f>VLOOKUP(G889,매칭테이블!D:E,2,0)</f>
        <v/>
      </c>
      <c r="J889" s="16" t="n">
        <v>210201</v>
      </c>
      <c r="L889" s="19">
        <f>VLOOKUP($P889,매칭테이블!$G:$J,2,0)*H889</f>
        <v/>
      </c>
      <c r="M889" s="19">
        <f>L889-L889*VLOOKUP($P889,매칭테이블!$G:$J,3,0)</f>
        <v/>
      </c>
      <c r="N889" s="19">
        <f>VLOOKUP($P889,매칭테이블!$G:$J,4,0)*H889</f>
        <v/>
      </c>
      <c r="O889" s="37">
        <f>L889/1.1</f>
        <v/>
      </c>
      <c r="P889" s="19">
        <f>F889&amp;E889&amp;G889&amp;J889</f>
        <v/>
      </c>
    </row>
    <row r="890">
      <c r="B890" s="34" t="n">
        <v>44230</v>
      </c>
      <c r="C890" s="19">
        <f>TEXT(B890,"aaa")</f>
        <v/>
      </c>
      <c r="E890" s="19">
        <f>INDEX(매칭테이블!C:C,MATCH(RD!G890,매칭테이블!D:D,0))</f>
        <v/>
      </c>
      <c r="F890" s="16" t="inlineStr">
        <is>
          <t>카페24</t>
        </is>
      </c>
      <c r="G890" s="16" t="inlineStr">
        <is>
          <t>라베나 리커버리 15 리바이탈 바이오플라보노이드샴푸 [HAIR RÉ:COVERY 15 Revital Shampoo]제품선택=리바이탈 샴푸 2개 세트 5%추가할인</t>
        </is>
      </c>
      <c r="H890" s="16" t="n">
        <v>39</v>
      </c>
      <c r="I890" s="19">
        <f>VLOOKUP(G890,매칭테이블!D:E,2,0)</f>
        <v/>
      </c>
      <c r="J890" s="16" t="n">
        <v>210201</v>
      </c>
      <c r="L890" s="19">
        <f>VLOOKUP($P890,매칭테이블!$G:$J,2,0)*H890</f>
        <v/>
      </c>
      <c r="M890" s="19">
        <f>L890-L890*VLOOKUP($P890,매칭테이블!$G:$J,3,0)</f>
        <v/>
      </c>
      <c r="N890" s="19">
        <f>VLOOKUP($P890,매칭테이블!$G:$J,4,0)*H890</f>
        <v/>
      </c>
      <c r="O890" s="37">
        <f>L890/1.1</f>
        <v/>
      </c>
      <c r="P890" s="19">
        <f>F890&amp;E890&amp;G890&amp;J890</f>
        <v/>
      </c>
    </row>
    <row r="891">
      <c r="B891" s="34" t="n">
        <v>44230</v>
      </c>
      <c r="C891" s="19">
        <f>TEXT(B891,"aaa")</f>
        <v/>
      </c>
      <c r="E891" s="19">
        <f>INDEX(매칭테이블!C:C,MATCH(RD!G891,매칭테이블!D:D,0))</f>
        <v/>
      </c>
      <c r="F891" s="16" t="inlineStr">
        <is>
          <t>카페24</t>
        </is>
      </c>
      <c r="G891" s="16" t="inlineStr">
        <is>
          <t>라베나 리커버리 15 리바이탈 바이오플라보노이드샴푸 [HAIR RÉ:COVERY 15 Revital Shampoo]제품선택=리바이탈 샴푸 3개 세트 10% 추가할인</t>
        </is>
      </c>
      <c r="H891" s="16" t="n">
        <v>19</v>
      </c>
      <c r="I891" s="19">
        <f>VLOOKUP(G891,매칭테이블!D:E,2,0)</f>
        <v/>
      </c>
      <c r="J891" s="16" t="n">
        <v>210201</v>
      </c>
      <c r="L891" s="19">
        <f>VLOOKUP($P891,매칭테이블!$G:$J,2,0)*H891</f>
        <v/>
      </c>
      <c r="M891" s="19">
        <f>L891-L891*VLOOKUP($P891,매칭테이블!$G:$J,3,0)</f>
        <v/>
      </c>
      <c r="N891" s="19">
        <f>VLOOKUP($P891,매칭테이블!$G:$J,4,0)*H891</f>
        <v/>
      </c>
      <c r="O891" s="37">
        <f>L891/1.1</f>
        <v/>
      </c>
      <c r="P891" s="19">
        <f>F891&amp;E891&amp;G891&amp;J891</f>
        <v/>
      </c>
    </row>
    <row r="892">
      <c r="B892" s="34" t="n">
        <v>44230</v>
      </c>
      <c r="C892" s="19">
        <f>TEXT(B892,"aaa")</f>
        <v/>
      </c>
      <c r="E892" s="19">
        <f>INDEX(매칭테이블!C:C,MATCH(RD!G892,매칭테이블!D:D,0))</f>
        <v/>
      </c>
      <c r="F892" s="16" t="inlineStr">
        <is>
          <t>카페24</t>
        </is>
      </c>
      <c r="G892" s="16" t="inlineStr">
        <is>
          <t>라베나 리커버리 15 헤어팩 트리트먼트 [HAIR RÉ:COVERY 15 Hairpack Treatment]제품선택=헤어 리커버리 15 헤어팩 트리트먼트</t>
        </is>
      </c>
      <c r="H892" s="16" t="n">
        <v>7</v>
      </c>
      <c r="I892" s="19">
        <f>VLOOKUP(G892,매칭테이블!D:E,2,0)</f>
        <v/>
      </c>
      <c r="J892" s="16" t="n">
        <v>210201</v>
      </c>
      <c r="L892" s="19">
        <f>VLOOKUP($P892,매칭테이블!$G:$J,2,0)*H892</f>
        <v/>
      </c>
      <c r="M892" s="19">
        <f>L892-L892*VLOOKUP($P892,매칭테이블!$G:$J,3,0)</f>
        <v/>
      </c>
      <c r="N892" s="19">
        <f>VLOOKUP($P892,매칭테이블!$G:$J,4,0)*H892</f>
        <v/>
      </c>
      <c r="O892" s="37">
        <f>L892/1.1</f>
        <v/>
      </c>
      <c r="P892" s="19">
        <f>F892&amp;E892&amp;G892&amp;J892</f>
        <v/>
      </c>
    </row>
    <row r="893">
      <c r="B893" s="34" t="n">
        <v>44230</v>
      </c>
      <c r="C893" s="19">
        <f>TEXT(B893,"aaa")</f>
        <v/>
      </c>
      <c r="E893" s="19">
        <f>INDEX(매칭테이블!C:C,MATCH(RD!G893,매칭테이블!D:D,0))</f>
        <v/>
      </c>
      <c r="F893" s="16" t="inlineStr">
        <is>
          <t>카페24</t>
        </is>
      </c>
      <c r="G893" s="16" t="inlineStr">
        <is>
          <t>라베나 리커버리 15 헤어팩 트리트먼트 [HAIR RÉ:COVERY 15 Hairpack Treatment]제품선택=헤어팩 트리트먼트 2개 세트 5% 추가할인</t>
        </is>
      </c>
      <c r="H893" s="16" t="n">
        <v>1</v>
      </c>
      <c r="I893" s="19">
        <f>VLOOKUP(G893,매칭테이블!D:E,2,0)</f>
        <v/>
      </c>
      <c r="J893" s="16" t="n">
        <v>210201</v>
      </c>
      <c r="L893" s="19">
        <f>VLOOKUP($P893,매칭테이블!$G:$J,2,0)*H893</f>
        <v/>
      </c>
      <c r="M893" s="19">
        <f>L893-L893*VLOOKUP($P893,매칭테이블!$G:$J,3,0)</f>
        <v/>
      </c>
      <c r="N893" s="19">
        <f>VLOOKUP($P893,매칭테이블!$G:$J,4,0)*H893</f>
        <v/>
      </c>
      <c r="O893" s="37">
        <f>L893/1.1</f>
        <v/>
      </c>
      <c r="P893" s="19">
        <f>F893&amp;E893&amp;G893&amp;J893</f>
        <v/>
      </c>
    </row>
    <row r="894">
      <c r="B894" s="34" t="n">
        <v>44230</v>
      </c>
      <c r="C894" s="19">
        <f>TEXT(B894,"aaa")</f>
        <v/>
      </c>
      <c r="E894" s="19">
        <f>INDEX(매칭테이블!C:C,MATCH(RD!G894,매칭테이블!D:D,0))</f>
        <v/>
      </c>
      <c r="F894" s="16" t="inlineStr">
        <is>
          <t>카페24</t>
        </is>
      </c>
      <c r="G894" s="16" t="inlineStr">
        <is>
          <t>라베나 리커버리 15 헤어팩 트리트먼트 [HAIR RÉ:COVERY 15 Hairpack Treatment]제품선택=헤어팩 트리트먼트 3개 세트 10% 추가할인</t>
        </is>
      </c>
      <c r="H894" s="16" t="n">
        <v>1</v>
      </c>
      <c r="I894" s="19">
        <f>VLOOKUP(G894,매칭테이블!D:E,2,0)</f>
        <v/>
      </c>
      <c r="J894" s="16" t="n">
        <v>210201</v>
      </c>
      <c r="L894" s="19">
        <f>VLOOKUP($P894,매칭테이블!$G:$J,2,0)*H894</f>
        <v/>
      </c>
      <c r="M894" s="19">
        <f>L894-L894*VLOOKUP($P894,매칭테이블!$G:$J,3,0)</f>
        <v/>
      </c>
      <c r="N894" s="19">
        <f>VLOOKUP($P894,매칭테이블!$G:$J,4,0)*H894</f>
        <v/>
      </c>
      <c r="O894" s="37">
        <f>L894/1.1</f>
        <v/>
      </c>
      <c r="P894" s="19">
        <f>F894&amp;E894&amp;G894&amp;J894</f>
        <v/>
      </c>
    </row>
    <row r="895">
      <c r="B895" s="34" t="n">
        <v>44230</v>
      </c>
      <c r="C895" s="19">
        <f>TEXT(B895,"aaa")</f>
        <v/>
      </c>
      <c r="E895" s="19">
        <f>INDEX(매칭테이블!C:C,MATCH(RD!G895,매칭테이블!D:D,0))</f>
        <v/>
      </c>
      <c r="F895" s="16" t="inlineStr">
        <is>
          <t>카페24</t>
        </is>
      </c>
      <c r="G895" s="16" t="inlineStr">
        <is>
          <t>라베나 리커버리 15 헤어팩 트리트먼트 [HAIR RÉ:COVERY 15 Hairpack Treatment]제품선택=헤어팩 트리트먼트 1개 + 뉴트리셔스밤 1개 세트 5% 추가할인</t>
        </is>
      </c>
      <c r="H895" s="16" t="n">
        <v>1</v>
      </c>
      <c r="I895" s="19">
        <f>VLOOKUP(G895,매칭테이블!D:E,2,0)</f>
        <v/>
      </c>
      <c r="J895" s="16" t="n">
        <v>210201</v>
      </c>
      <c r="L895" s="19">
        <f>VLOOKUP($P895,매칭테이블!$G:$J,2,0)*H895</f>
        <v/>
      </c>
      <c r="M895" s="19">
        <f>L895-L895*VLOOKUP($P895,매칭테이블!$G:$J,3,0)</f>
        <v/>
      </c>
      <c r="N895" s="19">
        <f>VLOOKUP($P895,매칭테이블!$G:$J,4,0)*H895</f>
        <v/>
      </c>
      <c r="O895" s="37">
        <f>L895/1.1</f>
        <v/>
      </c>
      <c r="P895" s="19">
        <f>F895&amp;E895&amp;G895&amp;J895</f>
        <v/>
      </c>
    </row>
    <row r="896">
      <c r="B896" s="34" t="n">
        <v>44230</v>
      </c>
      <c r="C896" s="19">
        <f>TEXT(B896,"aaa")</f>
        <v/>
      </c>
      <c r="E896" s="19">
        <f>INDEX(매칭테이블!C:C,MATCH(RD!G896,매칭테이블!D:D,0))</f>
        <v/>
      </c>
      <c r="F896" s="16" t="inlineStr">
        <is>
          <t>카페24</t>
        </is>
      </c>
      <c r="G896" s="16" t="inlineStr">
        <is>
          <t>헤어 리커버리 15 리바이탈 샴푸</t>
        </is>
      </c>
      <c r="H896" s="16" t="n">
        <v>2</v>
      </c>
      <c r="I896" s="19">
        <f>VLOOKUP(G896,매칭테이블!D:E,2,0)</f>
        <v/>
      </c>
      <c r="J896" s="16" t="n">
        <v>210201</v>
      </c>
      <c r="L896" s="19">
        <f>VLOOKUP($P896,매칭테이블!$G:$J,2,0)*H896</f>
        <v/>
      </c>
      <c r="M896" s="19">
        <f>L896-L896*VLOOKUP($P896,매칭테이블!$G:$J,3,0)</f>
        <v/>
      </c>
      <c r="N896" s="19">
        <f>VLOOKUP($P896,매칭테이블!$G:$J,4,0)*H896</f>
        <v/>
      </c>
      <c r="O896" s="37">
        <f>L896/1.1</f>
        <v/>
      </c>
      <c r="P896" s="19">
        <f>F896&amp;E896&amp;G896&amp;J896</f>
        <v/>
      </c>
    </row>
    <row r="897">
      <c r="B897" s="34" t="n">
        <v>44231</v>
      </c>
      <c r="C897" s="19">
        <f>TEXT(B897,"aaa")</f>
        <v/>
      </c>
      <c r="E897" s="19">
        <f>INDEX(매칭테이블!C:C,MATCH(RD!G897,매칭테이블!D:D,0))</f>
        <v/>
      </c>
      <c r="F897" s="16" t="inlineStr">
        <is>
          <t>라베나 CS</t>
        </is>
      </c>
      <c r="G897" s="16" t="inlineStr">
        <is>
          <t>헤어 리커버리 15 리바이탈 샴푸</t>
        </is>
      </c>
      <c r="H897" s="16" t="n">
        <v>1</v>
      </c>
      <c r="I897" s="19">
        <f>VLOOKUP(G897,매칭테이블!D:E,2,0)</f>
        <v/>
      </c>
      <c r="J897" s="16" t="n">
        <v>210201</v>
      </c>
      <c r="L897" s="19">
        <f>VLOOKUP($P897,매칭테이블!$G:$J,2,0)*H897</f>
        <v/>
      </c>
      <c r="M897" s="19">
        <f>L897-L897*VLOOKUP($P897,매칭테이블!$G:$J,3,0)</f>
        <v/>
      </c>
      <c r="N897" s="19">
        <f>VLOOKUP($P897,매칭테이블!$G:$J,4,0)*H897</f>
        <v/>
      </c>
      <c r="O897" s="37">
        <f>L897/1.1</f>
        <v/>
      </c>
      <c r="P897" s="19">
        <f>F897&amp;E897&amp;G897&amp;J897</f>
        <v/>
      </c>
    </row>
    <row r="898">
      <c r="B898" s="34" t="n">
        <v>44231</v>
      </c>
      <c r="C898" s="19">
        <f>TEXT(B898,"aaa")</f>
        <v/>
      </c>
      <c r="E898" s="19">
        <f>INDEX(매칭테이블!C:C,MATCH(RD!G898,매칭테이블!D:D,0))</f>
        <v/>
      </c>
      <c r="F898" s="16" t="inlineStr">
        <is>
          <t>카페24</t>
        </is>
      </c>
      <c r="G898" s="16" t="inlineStr">
        <is>
          <t>라베나 리커버리 15 뉴트리셔스 밤 [HAIR RÉ:COVERY 15 Nutritious Balm]제품선택=헤어 리커버리 15 뉴트리셔스 밤</t>
        </is>
      </c>
      <c r="H898" s="16" t="n">
        <v>5</v>
      </c>
      <c r="I898" s="19">
        <f>VLOOKUP(G898,매칭테이블!D:E,2,0)</f>
        <v/>
      </c>
      <c r="J898" s="16" t="n">
        <v>210201</v>
      </c>
      <c r="L898" s="19">
        <f>VLOOKUP($P898,매칭테이블!$G:$J,2,0)*H898</f>
        <v/>
      </c>
      <c r="M898" s="19">
        <f>L898-L898*VLOOKUP($P898,매칭테이블!$G:$J,3,0)</f>
        <v/>
      </c>
      <c r="N898" s="19">
        <f>VLOOKUP($P898,매칭테이블!$G:$J,4,0)*H898</f>
        <v/>
      </c>
      <c r="O898" s="37">
        <f>L898/1.1</f>
        <v/>
      </c>
      <c r="P898" s="19">
        <f>F898&amp;E898&amp;G898&amp;J898</f>
        <v/>
      </c>
    </row>
    <row r="899">
      <c r="B899" s="34" t="n">
        <v>44231</v>
      </c>
      <c r="C899" s="19">
        <f>TEXT(B899,"aaa")</f>
        <v/>
      </c>
      <c r="E899" s="19">
        <f>INDEX(매칭테이블!C:C,MATCH(RD!G899,매칭테이블!D:D,0))</f>
        <v/>
      </c>
      <c r="F899" s="16" t="inlineStr">
        <is>
          <t>카페24</t>
        </is>
      </c>
      <c r="G899" s="16" t="inlineStr">
        <is>
          <t>라베나 리커버리 15 뉴트리셔스 밤 [HAIR RÉ:COVERY 15 Nutritious Balm]제품선택=뉴트리셔스 밤 2개 세트 5% 추가할인</t>
        </is>
      </c>
      <c r="H899" s="16" t="n">
        <v>2</v>
      </c>
      <c r="I899" s="19">
        <f>VLOOKUP(G899,매칭테이블!D:E,2,0)</f>
        <v/>
      </c>
      <c r="J899" s="16" t="n">
        <v>210201</v>
      </c>
      <c r="L899" s="19">
        <f>VLOOKUP($P899,매칭테이블!$G:$J,2,0)*H899</f>
        <v/>
      </c>
      <c r="M899" s="19">
        <f>L899-L899*VLOOKUP($P899,매칭테이블!$G:$J,3,0)</f>
        <v/>
      </c>
      <c r="N899" s="19">
        <f>VLOOKUP($P899,매칭테이블!$G:$J,4,0)*H899</f>
        <v/>
      </c>
      <c r="O899" s="37">
        <f>L899/1.1</f>
        <v/>
      </c>
      <c r="P899" s="19">
        <f>F899&amp;E899&amp;G899&amp;J899</f>
        <v/>
      </c>
    </row>
    <row r="900">
      <c r="B900" s="34" t="n">
        <v>44231</v>
      </c>
      <c r="C900" s="19">
        <f>TEXT(B900,"aaa")</f>
        <v/>
      </c>
      <c r="E900" s="19">
        <f>INDEX(매칭테이블!C:C,MATCH(RD!G900,매칭테이블!D:D,0))</f>
        <v/>
      </c>
      <c r="F900" s="16" t="inlineStr">
        <is>
          <t>카페24</t>
        </is>
      </c>
      <c r="G900" s="16" t="inlineStr">
        <is>
          <t>라베나 리커버리 15 뉴트리셔스 밤 [HAIR RÉ:COVERY 15 Nutritious Balm]제품선택=뉴트리셔스 밤 3개 세트 10% 추가할인</t>
        </is>
      </c>
      <c r="H900" s="16" t="n">
        <v>1</v>
      </c>
      <c r="I900" s="19">
        <f>VLOOKUP(G900,매칭테이블!D:E,2,0)</f>
        <v/>
      </c>
      <c r="J900" s="16" t="n">
        <v>210201</v>
      </c>
      <c r="L900" s="19">
        <f>VLOOKUP($P900,매칭테이블!$G:$J,2,0)*H900</f>
        <v/>
      </c>
      <c r="M900" s="19">
        <f>L900-L900*VLOOKUP($P900,매칭테이블!$G:$J,3,0)</f>
        <v/>
      </c>
      <c r="N900" s="19">
        <f>VLOOKUP($P900,매칭테이블!$G:$J,4,0)*H900</f>
        <v/>
      </c>
      <c r="O900" s="37">
        <f>L900/1.1</f>
        <v/>
      </c>
      <c r="P900" s="19">
        <f>F900&amp;E900&amp;G900&amp;J900</f>
        <v/>
      </c>
    </row>
    <row r="901">
      <c r="B901" s="34" t="n">
        <v>44231</v>
      </c>
      <c r="C901" s="19">
        <f>TEXT(B901,"aaa")</f>
        <v/>
      </c>
      <c r="E901" s="19">
        <f>INDEX(매칭테이블!C:C,MATCH(RD!G901,매칭테이블!D:D,0))</f>
        <v/>
      </c>
      <c r="F901" s="16" t="inlineStr">
        <is>
          <t>카페24</t>
        </is>
      </c>
      <c r="G901" s="16" t="inlineStr">
        <is>
          <t>라베나 리커버리 15 리바이탈 바이오플라보노이드샴푸 [HAIR RÉ:COVERY 15 Revital Shampoo]제품선택=헤어 리커버리 15 리바이탈 샴푸 - 500ml</t>
        </is>
      </c>
      <c r="H901" s="16" t="n">
        <v>151</v>
      </c>
      <c r="I901" s="19">
        <f>VLOOKUP(G901,매칭테이블!D:E,2,0)</f>
        <v/>
      </c>
      <c r="J901" s="16" t="n">
        <v>210201</v>
      </c>
      <c r="L901" s="19">
        <f>VLOOKUP($P901,매칭테이블!$G:$J,2,0)*H901</f>
        <v/>
      </c>
      <c r="M901" s="19">
        <f>L901-L901*VLOOKUP($P901,매칭테이블!$G:$J,3,0)</f>
        <v/>
      </c>
      <c r="N901" s="19">
        <f>VLOOKUP($P901,매칭테이블!$G:$J,4,0)*H901</f>
        <v/>
      </c>
      <c r="O901" s="37">
        <f>L901/1.1</f>
        <v/>
      </c>
      <c r="P901" s="19">
        <f>F901&amp;E901&amp;G901&amp;J901</f>
        <v/>
      </c>
    </row>
    <row r="902">
      <c r="B902" s="34" t="n">
        <v>44231</v>
      </c>
      <c r="C902" s="19">
        <f>TEXT(B902,"aaa")</f>
        <v/>
      </c>
      <c r="E902" s="19">
        <f>INDEX(매칭테이블!C:C,MATCH(RD!G902,매칭테이블!D:D,0))</f>
        <v/>
      </c>
      <c r="F902" s="16" t="inlineStr">
        <is>
          <t>카페24</t>
        </is>
      </c>
      <c r="G902" s="16" t="inlineStr">
        <is>
          <t>라베나 리커버리 15 리바이탈 바이오플라보노이드샴푸 [HAIR RÉ:COVERY 15 Revital Shampoo]제품선택=리바이탈 샴푸 2개 세트 5%추가할인</t>
        </is>
      </c>
      <c r="H902" s="16" t="n">
        <v>41</v>
      </c>
      <c r="I902" s="19">
        <f>VLOOKUP(G902,매칭테이블!D:E,2,0)</f>
        <v/>
      </c>
      <c r="J902" s="16" t="n">
        <v>210201</v>
      </c>
      <c r="L902" s="19">
        <f>VLOOKUP($P902,매칭테이블!$G:$J,2,0)*H902</f>
        <v/>
      </c>
      <c r="M902" s="19">
        <f>L902-L902*VLOOKUP($P902,매칭테이블!$G:$J,3,0)</f>
        <v/>
      </c>
      <c r="N902" s="19">
        <f>VLOOKUP($P902,매칭테이블!$G:$J,4,0)*H902</f>
        <v/>
      </c>
      <c r="O902" s="37">
        <f>L902/1.1</f>
        <v/>
      </c>
      <c r="P902" s="19">
        <f>F902&amp;E902&amp;G902&amp;J902</f>
        <v/>
      </c>
    </row>
    <row r="903">
      <c r="B903" s="34" t="n">
        <v>44231</v>
      </c>
      <c r="C903" s="19">
        <f>TEXT(B903,"aaa")</f>
        <v/>
      </c>
      <c r="E903" s="19">
        <f>INDEX(매칭테이블!C:C,MATCH(RD!G903,매칭테이블!D:D,0))</f>
        <v/>
      </c>
      <c r="F903" s="16" t="inlineStr">
        <is>
          <t>카페24</t>
        </is>
      </c>
      <c r="G903" s="16" t="inlineStr">
        <is>
          <t>라베나 리커버리 15 리바이탈 바이오플라보노이드샴푸 [HAIR RÉ:COVERY 15 Revital Shampoo]제품선택=리바이탈 샴푸 3개 세트 10% 추가할인</t>
        </is>
      </c>
      <c r="H903" s="16" t="n">
        <v>16</v>
      </c>
      <c r="I903" s="19">
        <f>VLOOKUP(G903,매칭테이블!D:E,2,0)</f>
        <v/>
      </c>
      <c r="J903" s="16" t="n">
        <v>210201</v>
      </c>
      <c r="L903" s="19">
        <f>VLOOKUP($P903,매칭테이블!$G:$J,2,0)*H903</f>
        <v/>
      </c>
      <c r="M903" s="19">
        <f>L903-L903*VLOOKUP($P903,매칭테이블!$G:$J,3,0)</f>
        <v/>
      </c>
      <c r="N903" s="19">
        <f>VLOOKUP($P903,매칭테이블!$G:$J,4,0)*H903</f>
        <v/>
      </c>
      <c r="O903" s="37">
        <f>L903/1.1</f>
        <v/>
      </c>
      <c r="P903" s="19">
        <f>F903&amp;E903&amp;G903&amp;J903</f>
        <v/>
      </c>
    </row>
    <row r="904">
      <c r="B904" s="34" t="n">
        <v>44231</v>
      </c>
      <c r="C904" s="19">
        <f>TEXT(B904,"aaa")</f>
        <v/>
      </c>
      <c r="E904" s="19">
        <f>INDEX(매칭테이블!C:C,MATCH(RD!G904,매칭테이블!D:D,0))</f>
        <v/>
      </c>
      <c r="F904" s="16" t="inlineStr">
        <is>
          <t>카페24</t>
        </is>
      </c>
      <c r="G904" s="16" t="inlineStr">
        <is>
          <t>라베나 리커버리 15 헤어팩 트리트먼트 [HAIR RÉ:COVERY 15 Hairpack Treatment]제품선택=헤어 리커버리 15 헤어팩 트리트먼트</t>
        </is>
      </c>
      <c r="H904" s="16" t="n">
        <v>5</v>
      </c>
      <c r="I904" s="19">
        <f>VLOOKUP(G904,매칭테이블!D:E,2,0)</f>
        <v/>
      </c>
      <c r="J904" s="16" t="n">
        <v>210201</v>
      </c>
      <c r="L904" s="19">
        <f>VLOOKUP($P904,매칭테이블!$G:$J,2,0)*H904</f>
        <v/>
      </c>
      <c r="M904" s="19">
        <f>L904-L904*VLOOKUP($P904,매칭테이블!$G:$J,3,0)</f>
        <v/>
      </c>
      <c r="N904" s="19">
        <f>VLOOKUP($P904,매칭테이블!$G:$J,4,0)*H904</f>
        <v/>
      </c>
      <c r="O904" s="37">
        <f>L904/1.1</f>
        <v/>
      </c>
      <c r="P904" s="19">
        <f>F904&amp;E904&amp;G904&amp;J904</f>
        <v/>
      </c>
    </row>
    <row r="905">
      <c r="B905" s="34" t="n">
        <v>44231</v>
      </c>
      <c r="C905" s="19">
        <f>TEXT(B905,"aaa")</f>
        <v/>
      </c>
      <c r="E905" s="19">
        <f>INDEX(매칭테이블!C:C,MATCH(RD!G905,매칭테이블!D:D,0))</f>
        <v/>
      </c>
      <c r="F905" s="16" t="inlineStr">
        <is>
          <t>카페24</t>
        </is>
      </c>
      <c r="G905" s="16" t="inlineStr">
        <is>
          <t>라베나 리커버리 15 헤어팩 트리트먼트 [HAIR RÉ:COVERY 15 Hairpack Treatment]제품선택=헤어팩 트리트먼트 3개 세트 10% 추가할인</t>
        </is>
      </c>
      <c r="H905" s="16" t="n">
        <v>1</v>
      </c>
      <c r="I905" s="19">
        <f>VLOOKUP(G905,매칭테이블!D:E,2,0)</f>
        <v/>
      </c>
      <c r="J905" s="16" t="n">
        <v>210201</v>
      </c>
      <c r="L905" s="19">
        <f>VLOOKUP($P905,매칭테이블!$G:$J,2,0)*H905</f>
        <v/>
      </c>
      <c r="M905" s="19">
        <f>L905-L905*VLOOKUP($P905,매칭테이블!$G:$J,3,0)</f>
        <v/>
      </c>
      <c r="N905" s="19">
        <f>VLOOKUP($P905,매칭테이블!$G:$J,4,0)*H905</f>
        <v/>
      </c>
      <c r="O905" s="37">
        <f>L905/1.1</f>
        <v/>
      </c>
      <c r="P905" s="19">
        <f>F905&amp;E905&amp;G905&amp;J905</f>
        <v/>
      </c>
    </row>
    <row r="906">
      <c r="B906" s="34" t="n">
        <v>44231</v>
      </c>
      <c r="C906" s="19">
        <f>TEXT(B906,"aaa")</f>
        <v/>
      </c>
      <c r="E906" s="19">
        <f>INDEX(매칭테이블!C:C,MATCH(RD!G906,매칭테이블!D:D,0))</f>
        <v/>
      </c>
      <c r="F906" s="16" t="inlineStr">
        <is>
          <t>카페24</t>
        </is>
      </c>
      <c r="G906" s="16" t="inlineStr">
        <is>
          <t>라베나 리커버리 15 헤어팩 트리트먼트 [HAIR RÉ:COVERY 15 Hairpack Treatment]제품선택=헤어팩 트리트먼트 1개 + 뉴트리셔스밤 1개 세트 5% 추가할인</t>
        </is>
      </c>
      <c r="H906" s="16" t="n">
        <v>1</v>
      </c>
      <c r="I906" s="19">
        <f>VLOOKUP(G906,매칭테이블!D:E,2,0)</f>
        <v/>
      </c>
      <c r="J906" s="16" t="n">
        <v>210201</v>
      </c>
      <c r="L906" s="19">
        <f>VLOOKUP($P906,매칭테이블!$G:$J,2,0)*H906</f>
        <v/>
      </c>
      <c r="M906" s="19">
        <f>L906-L906*VLOOKUP($P906,매칭테이블!$G:$J,3,0)</f>
        <v/>
      </c>
      <c r="N906" s="19">
        <f>VLOOKUP($P906,매칭테이블!$G:$J,4,0)*H906</f>
        <v/>
      </c>
      <c r="O906" s="37">
        <f>L906/1.1</f>
        <v/>
      </c>
      <c r="P906" s="19">
        <f>F906&amp;E906&amp;G906&amp;J906</f>
        <v/>
      </c>
    </row>
    <row r="907">
      <c r="B907" s="34" t="n">
        <v>44232</v>
      </c>
      <c r="C907" s="19">
        <f>TEXT(B907,"aaa")</f>
        <v/>
      </c>
      <c r="E907" s="19">
        <f>INDEX(매칭테이블!C:C,MATCH(RD!G907,매칭테이블!D:D,0))</f>
        <v/>
      </c>
      <c r="F907" s="16" t="inlineStr">
        <is>
          <t>라베나 CS</t>
        </is>
      </c>
      <c r="G907" s="16" t="inlineStr">
        <is>
          <t>라베나 리커버리 15 리바이탈 바이오플라보노이드샴푸 [HAIR RÉ:COVERY 15 Revital Shampoo]제품선택=리바이탈 샴푸 2개 세트 5%추가할인</t>
        </is>
      </c>
      <c r="H907" s="16" t="n">
        <v>1</v>
      </c>
      <c r="I907" s="19">
        <f>VLOOKUP(G907,매칭테이블!D:E,2,0)</f>
        <v/>
      </c>
      <c r="J907" s="16" t="n">
        <v>210201</v>
      </c>
      <c r="L907" s="19">
        <f>VLOOKUP($P907,매칭테이블!$G:$J,2,0)*H907</f>
        <v/>
      </c>
      <c r="M907" s="19">
        <f>L907-L907*VLOOKUP($P907,매칭테이블!$G:$J,3,0)</f>
        <v/>
      </c>
      <c r="N907" s="19">
        <f>VLOOKUP($P907,매칭테이블!$G:$J,4,0)*H907</f>
        <v/>
      </c>
      <c r="O907" s="37">
        <f>L907/1.1</f>
        <v/>
      </c>
      <c r="P907" s="19">
        <f>F907&amp;E907&amp;G907&amp;J907</f>
        <v/>
      </c>
    </row>
    <row r="908">
      <c r="B908" s="34" t="n">
        <v>44232</v>
      </c>
      <c r="C908" s="19">
        <f>TEXT(B908,"aaa")</f>
        <v/>
      </c>
      <c r="E908" s="19">
        <f>INDEX(매칭테이블!C:C,MATCH(RD!G908,매칭테이블!D:D,0))</f>
        <v/>
      </c>
      <c r="F908" s="16" t="inlineStr">
        <is>
          <t>카페24</t>
        </is>
      </c>
      <c r="G908" s="16" t="inlineStr">
        <is>
          <t>라베나 리커버리 15 뉴트리셔스 밤 [HAIR RÉ:COVERY 15 Nutritious Balm]제품선택=헤어 리커버리 15 뉴트리셔스 밤</t>
        </is>
      </c>
      <c r="H908" s="16" t="n">
        <v>3</v>
      </c>
      <c r="I908" s="19">
        <f>VLOOKUP(G908,매칭테이블!D:E,2,0)</f>
        <v/>
      </c>
      <c r="J908" s="16" t="n">
        <v>210201</v>
      </c>
      <c r="L908" s="19">
        <f>VLOOKUP($P908,매칭테이블!$G:$J,2,0)*H908</f>
        <v/>
      </c>
      <c r="M908" s="19">
        <f>L908-L908*VLOOKUP($P908,매칭테이블!$G:$J,3,0)</f>
        <v/>
      </c>
      <c r="N908" s="19">
        <f>VLOOKUP($P908,매칭테이블!$G:$J,4,0)*H908</f>
        <v/>
      </c>
      <c r="O908" s="37">
        <f>L908/1.1</f>
        <v/>
      </c>
      <c r="P908" s="19">
        <f>F908&amp;E908&amp;G908&amp;J908</f>
        <v/>
      </c>
    </row>
    <row r="909">
      <c r="B909" s="34" t="n">
        <v>44232</v>
      </c>
      <c r="C909" s="19">
        <f>TEXT(B909,"aaa")</f>
        <v/>
      </c>
      <c r="E909" s="19">
        <f>INDEX(매칭테이블!C:C,MATCH(RD!G909,매칭테이블!D:D,0))</f>
        <v/>
      </c>
      <c r="F909" s="16" t="inlineStr">
        <is>
          <t>카페24</t>
        </is>
      </c>
      <c r="G909" s="16" t="inlineStr">
        <is>
          <t>라베나 리커버리 15 리바이탈 바이오플라보노이드샴푸 [HAIR RÉ:COVERY 15 Revital Shampoo]제품선택=헤어 리커버리 15 리바이탈 샴푸 - 500ml</t>
        </is>
      </c>
      <c r="H909" s="16" t="n">
        <v>145</v>
      </c>
      <c r="I909" s="19">
        <f>VLOOKUP(G909,매칭테이블!D:E,2,0)</f>
        <v/>
      </c>
      <c r="J909" s="16" t="n">
        <v>210201</v>
      </c>
      <c r="L909" s="19">
        <f>VLOOKUP($P909,매칭테이블!$G:$J,2,0)*H909</f>
        <v/>
      </c>
      <c r="M909" s="19">
        <f>L909-L909*VLOOKUP($P909,매칭테이블!$G:$J,3,0)</f>
        <v/>
      </c>
      <c r="N909" s="19">
        <f>VLOOKUP($P909,매칭테이블!$G:$J,4,0)*H909</f>
        <v/>
      </c>
      <c r="O909" s="37">
        <f>L909/1.1</f>
        <v/>
      </c>
      <c r="P909" s="19">
        <f>F909&amp;E909&amp;G909&amp;J909</f>
        <v/>
      </c>
    </row>
    <row r="910">
      <c r="B910" s="34" t="n">
        <v>44232</v>
      </c>
      <c r="C910" s="19">
        <f>TEXT(B910,"aaa")</f>
        <v/>
      </c>
      <c r="E910" s="19">
        <f>INDEX(매칭테이블!C:C,MATCH(RD!G910,매칭테이블!D:D,0))</f>
        <v/>
      </c>
      <c r="F910" s="16" t="inlineStr">
        <is>
          <t>카페24</t>
        </is>
      </c>
      <c r="G910" s="16" t="inlineStr">
        <is>
          <t>라베나 리커버리 15 리바이탈 바이오플라보노이드샴푸 [HAIR RÉ:COVERY 15 Revital Shampoo]제품선택=리바이탈 샴푸 2개 세트 5%추가할인</t>
        </is>
      </c>
      <c r="H910" s="16" t="n">
        <v>41</v>
      </c>
      <c r="I910" s="19">
        <f>VLOOKUP(G910,매칭테이블!D:E,2,0)</f>
        <v/>
      </c>
      <c r="J910" s="16" t="n">
        <v>210201</v>
      </c>
      <c r="L910" s="19">
        <f>VLOOKUP($P910,매칭테이블!$G:$J,2,0)*H910</f>
        <v/>
      </c>
      <c r="M910" s="19">
        <f>L910-L910*VLOOKUP($P910,매칭테이블!$G:$J,3,0)</f>
        <v/>
      </c>
      <c r="N910" s="19">
        <f>VLOOKUP($P910,매칭테이블!$G:$J,4,0)*H910</f>
        <v/>
      </c>
      <c r="O910" s="37">
        <f>L910/1.1</f>
        <v/>
      </c>
      <c r="P910" s="19">
        <f>F910&amp;E910&amp;G910&amp;J910</f>
        <v/>
      </c>
    </row>
    <row r="911">
      <c r="B911" s="34" t="n">
        <v>44232</v>
      </c>
      <c r="C911" s="19">
        <f>TEXT(B911,"aaa")</f>
        <v/>
      </c>
      <c r="E911" s="19">
        <f>INDEX(매칭테이블!C:C,MATCH(RD!G911,매칭테이블!D:D,0))</f>
        <v/>
      </c>
      <c r="F911" s="16" t="inlineStr">
        <is>
          <t>카페24</t>
        </is>
      </c>
      <c r="G911" s="16" t="inlineStr">
        <is>
          <t>라베나 리커버리 15 리바이탈 바이오플라보노이드샴푸 [HAIR RÉ:COVERY 15 Revital Shampoo]제품선택=리바이탈 샴푸 3개 세트 10% 추가할인</t>
        </is>
      </c>
      <c r="H911" s="16" t="n">
        <v>6</v>
      </c>
      <c r="I911" s="19">
        <f>VLOOKUP(G911,매칭테이블!D:E,2,0)</f>
        <v/>
      </c>
      <c r="J911" s="16" t="n">
        <v>210201</v>
      </c>
      <c r="L911" s="19">
        <f>VLOOKUP($P911,매칭테이블!$G:$J,2,0)*H911</f>
        <v/>
      </c>
      <c r="M911" s="19">
        <f>L911-L911*VLOOKUP($P911,매칭테이블!$G:$J,3,0)</f>
        <v/>
      </c>
      <c r="N911" s="19">
        <f>VLOOKUP($P911,매칭테이블!$G:$J,4,0)*H911</f>
        <v/>
      </c>
      <c r="O911" s="37">
        <f>L911/1.1</f>
        <v/>
      </c>
      <c r="P911" s="19">
        <f>F911&amp;E911&amp;G911&amp;J911</f>
        <v/>
      </c>
    </row>
    <row r="912">
      <c r="B912" s="34" t="n">
        <v>44232</v>
      </c>
      <c r="C912" s="19">
        <f>TEXT(B912,"aaa")</f>
        <v/>
      </c>
      <c r="E912" s="19">
        <f>INDEX(매칭테이블!C:C,MATCH(RD!G912,매칭테이블!D:D,0))</f>
        <v/>
      </c>
      <c r="F912" s="16" t="inlineStr">
        <is>
          <t>카페24</t>
        </is>
      </c>
      <c r="G912" s="16" t="inlineStr">
        <is>
          <t>라베나 리커버리 15 리바이탈 샴푸 [HAIR RÉ:COVERY 15 Revital Shampoo]제품선택=헤어 리커버리 15 리바이탈 샴푸 - 500ml</t>
        </is>
      </c>
      <c r="H912" s="16" t="n">
        <v>1</v>
      </c>
      <c r="I912" s="19">
        <f>VLOOKUP(G912,매칭테이블!D:E,2,0)</f>
        <v/>
      </c>
      <c r="J912" s="16" t="n">
        <v>210201</v>
      </c>
      <c r="L912" s="19">
        <f>VLOOKUP($P912,매칭테이블!$G:$J,2,0)*H912</f>
        <v/>
      </c>
      <c r="M912" s="19">
        <f>L912-L912*VLOOKUP($P912,매칭테이블!$G:$J,3,0)</f>
        <v/>
      </c>
      <c r="N912" s="19">
        <f>VLOOKUP($P912,매칭테이블!$G:$J,4,0)*H912</f>
        <v/>
      </c>
      <c r="O912" s="37">
        <f>L912/1.1</f>
        <v/>
      </c>
      <c r="P912" s="19">
        <f>F912&amp;E912&amp;G912&amp;J912</f>
        <v/>
      </c>
    </row>
    <row r="913">
      <c r="B913" s="34" t="n">
        <v>44232</v>
      </c>
      <c r="C913" s="19">
        <f>TEXT(B913,"aaa")</f>
        <v/>
      </c>
      <c r="E913" s="19">
        <f>INDEX(매칭테이블!C:C,MATCH(RD!G913,매칭테이블!D:D,0))</f>
        <v/>
      </c>
      <c r="F913" s="16" t="inlineStr">
        <is>
          <t>카페24</t>
        </is>
      </c>
      <c r="G913" s="16" t="inlineStr">
        <is>
          <t>라베나 리커버리 15 리바이탈 샴푸 [HAIR RÉ:COVERY 15 Revital Shampoo]제품선택=리바이탈 샴푸 2개 세트 5%추가할인</t>
        </is>
      </c>
      <c r="H913" s="16" t="n">
        <v>1</v>
      </c>
      <c r="I913" s="19">
        <f>VLOOKUP(G913,매칭테이블!D:E,2,0)</f>
        <v/>
      </c>
      <c r="J913" s="16" t="n">
        <v>210201</v>
      </c>
      <c r="L913" s="19">
        <f>VLOOKUP($P913,매칭테이블!$G:$J,2,0)*H913</f>
        <v/>
      </c>
      <c r="M913" s="19">
        <f>L913-L913*VLOOKUP($P913,매칭테이블!$G:$J,3,0)</f>
        <v/>
      </c>
      <c r="N913" s="19">
        <f>VLOOKUP($P913,매칭테이블!$G:$J,4,0)*H913</f>
        <v/>
      </c>
      <c r="O913" s="37">
        <f>L913/1.1</f>
        <v/>
      </c>
      <c r="P913" s="19">
        <f>F913&amp;E913&amp;G913&amp;J913</f>
        <v/>
      </c>
    </row>
    <row r="914">
      <c r="B914" s="34" t="n">
        <v>44232</v>
      </c>
      <c r="C914" s="19">
        <f>TEXT(B914,"aaa")</f>
        <v/>
      </c>
      <c r="E914" s="19">
        <f>INDEX(매칭테이블!C:C,MATCH(RD!G914,매칭테이블!D:D,0))</f>
        <v/>
      </c>
      <c r="F914" s="16" t="inlineStr">
        <is>
          <t>카페24</t>
        </is>
      </c>
      <c r="G914" s="16" t="inlineStr">
        <is>
          <t>라베나 리커버리 15 헤어팩 트리트먼트 [HAIR RÉ:COVERY 15 Hairpack Treatment]제품선택=헤어 리커버리 15 헤어팩 트리트먼트</t>
        </is>
      </c>
      <c r="H914" s="16" t="n">
        <v>4</v>
      </c>
      <c r="I914" s="19">
        <f>VLOOKUP(G914,매칭테이블!D:E,2,0)</f>
        <v/>
      </c>
      <c r="J914" s="16" t="n">
        <v>210201</v>
      </c>
      <c r="L914" s="19">
        <f>VLOOKUP($P914,매칭테이블!$G:$J,2,0)*H914</f>
        <v/>
      </c>
      <c r="M914" s="19">
        <f>L914-L914*VLOOKUP($P914,매칭테이블!$G:$J,3,0)</f>
        <v/>
      </c>
      <c r="N914" s="19">
        <f>VLOOKUP($P914,매칭테이블!$G:$J,4,0)*H914</f>
        <v/>
      </c>
      <c r="O914" s="37">
        <f>L914/1.1</f>
        <v/>
      </c>
      <c r="P914" s="19">
        <f>F914&amp;E914&amp;G914&amp;J914</f>
        <v/>
      </c>
    </row>
    <row r="915">
      <c r="B915" s="34" t="n">
        <v>44232</v>
      </c>
      <c r="C915" s="19">
        <f>TEXT(B915,"aaa")</f>
        <v/>
      </c>
      <c r="E915" s="19">
        <f>INDEX(매칭테이블!C:C,MATCH(RD!G915,매칭테이블!D:D,0))</f>
        <v/>
      </c>
      <c r="F915" s="16" t="inlineStr">
        <is>
          <t>카페24</t>
        </is>
      </c>
      <c r="G915" s="16" t="inlineStr">
        <is>
          <t>라베나 리커버리 15 헤어팩 트리트먼트 [HAIR RÉ:COVERY 15 Hairpack Treatment]제품선택=헤어팩 트리트먼트 2개 세트 5% 추가할인</t>
        </is>
      </c>
      <c r="H915" s="16" t="n">
        <v>3</v>
      </c>
      <c r="I915" s="19">
        <f>VLOOKUP(G915,매칭테이블!D:E,2,0)</f>
        <v/>
      </c>
      <c r="J915" s="16" t="n">
        <v>210201</v>
      </c>
      <c r="L915" s="19">
        <f>VLOOKUP($P915,매칭테이블!$G:$J,2,0)*H915</f>
        <v/>
      </c>
      <c r="M915" s="19">
        <f>L915-L915*VLOOKUP($P915,매칭테이블!$G:$J,3,0)</f>
        <v/>
      </c>
      <c r="N915" s="19">
        <f>VLOOKUP($P915,매칭테이블!$G:$J,4,0)*H915</f>
        <v/>
      </c>
      <c r="O915" s="37">
        <f>L915/1.1</f>
        <v/>
      </c>
      <c r="P915" s="19">
        <f>F915&amp;E915&amp;G915&amp;J915</f>
        <v/>
      </c>
    </row>
    <row r="916">
      <c r="B916" s="34" t="n">
        <v>44232</v>
      </c>
      <c r="C916" s="19">
        <f>TEXT(B916,"aaa")</f>
        <v/>
      </c>
      <c r="E916" s="19">
        <f>INDEX(매칭테이블!C:C,MATCH(RD!G916,매칭테이블!D:D,0))</f>
        <v/>
      </c>
      <c r="F916" s="16" t="inlineStr">
        <is>
          <t>카페24</t>
        </is>
      </c>
      <c r="G916" s="16" t="inlineStr">
        <is>
          <t>라베나 리커버리 15 헤어팩 트리트먼트 [HAIR RÉ:COVERY 15 Hairpack Treatment]제품선택=헤어팩 트리트먼트 1개 + 뉴트리셔스밤 1개 세트 5% 추가할인</t>
        </is>
      </c>
      <c r="H916" s="16" t="n">
        <v>2</v>
      </c>
      <c r="I916" s="19">
        <f>VLOOKUP(G916,매칭테이블!D:E,2,0)</f>
        <v/>
      </c>
      <c r="J916" s="16" t="n">
        <v>210201</v>
      </c>
      <c r="L916" s="19">
        <f>VLOOKUP($P916,매칭테이블!$G:$J,2,0)*H916</f>
        <v/>
      </c>
      <c r="M916" s="19">
        <f>L916-L916*VLOOKUP($P916,매칭테이블!$G:$J,3,0)</f>
        <v/>
      </c>
      <c r="N916" s="19">
        <f>VLOOKUP($P916,매칭테이블!$G:$J,4,0)*H916</f>
        <v/>
      </c>
      <c r="O916" s="37">
        <f>L916/1.1</f>
        <v/>
      </c>
      <c r="P916" s="19">
        <f>F916&amp;E916&amp;G916&amp;J916</f>
        <v/>
      </c>
    </row>
    <row r="917">
      <c r="B917" s="34" t="n">
        <v>44233</v>
      </c>
      <c r="C917" s="19">
        <f>TEXT(B917,"aaa")</f>
        <v/>
      </c>
      <c r="E917" s="19">
        <f>INDEX(매칭테이블!C:C,MATCH(RD!G917,매칭테이블!D:D,0))</f>
        <v/>
      </c>
      <c r="F917" s="16" t="inlineStr">
        <is>
          <t>카페24</t>
        </is>
      </c>
      <c r="G917" s="16" t="inlineStr">
        <is>
          <t>라베나 리커버리 15 뉴트리셔스 밤 [HAIR RÉ:COVERY 15 Nutritious Balm]제품선택=헤어 리커버리 15 뉴트리셔스 밤</t>
        </is>
      </c>
      <c r="H917" s="16" t="n">
        <v>3</v>
      </c>
      <c r="I917" s="19">
        <f>VLOOKUP(G917,매칭테이블!D:E,2,0)</f>
        <v/>
      </c>
      <c r="J917" s="16" t="n">
        <v>210201</v>
      </c>
      <c r="L917" s="19">
        <f>VLOOKUP($P917,매칭테이블!$G:$J,2,0)*H917</f>
        <v/>
      </c>
      <c r="M917" s="19">
        <f>L917-L917*VLOOKUP($P917,매칭테이블!$G:$J,3,0)</f>
        <v/>
      </c>
      <c r="N917" s="19">
        <f>VLOOKUP($P917,매칭테이블!$G:$J,4,0)*H917</f>
        <v/>
      </c>
      <c r="O917" s="37">
        <f>L917/1.1</f>
        <v/>
      </c>
      <c r="P917" s="19">
        <f>F917&amp;E917&amp;G917&amp;J917</f>
        <v/>
      </c>
    </row>
    <row r="918">
      <c r="B918" s="34" t="n">
        <v>44233</v>
      </c>
      <c r="C918" s="19">
        <f>TEXT(B918,"aaa")</f>
        <v/>
      </c>
      <c r="E918" s="19">
        <f>INDEX(매칭테이블!C:C,MATCH(RD!G918,매칭테이블!D:D,0))</f>
        <v/>
      </c>
      <c r="F918" s="16" t="inlineStr">
        <is>
          <t>카페24</t>
        </is>
      </c>
      <c r="G918" s="16" t="inlineStr">
        <is>
          <t>라베나 리커버리 15 뉴트리셔스 밤 [HAIR RÉ:COVERY 15 Nutritious Balm]제품선택=뉴트리셔스 밤 2개 세트 5% 추가할인</t>
        </is>
      </c>
      <c r="H918" s="16" t="n">
        <v>2</v>
      </c>
      <c r="I918" s="19">
        <f>VLOOKUP(G918,매칭테이블!D:E,2,0)</f>
        <v/>
      </c>
      <c r="J918" s="16" t="n">
        <v>210201</v>
      </c>
      <c r="L918" s="19">
        <f>VLOOKUP($P918,매칭테이블!$G:$J,2,0)*H918</f>
        <v/>
      </c>
      <c r="M918" s="19">
        <f>L918-L918*VLOOKUP($P918,매칭테이블!$G:$J,3,0)</f>
        <v/>
      </c>
      <c r="N918" s="19">
        <f>VLOOKUP($P918,매칭테이블!$G:$J,4,0)*H918</f>
        <v/>
      </c>
      <c r="O918" s="37">
        <f>L918/1.1</f>
        <v/>
      </c>
      <c r="P918" s="19">
        <f>F918&amp;E918&amp;G918&amp;J918</f>
        <v/>
      </c>
    </row>
    <row r="919">
      <c r="B919" s="34" t="n">
        <v>44233</v>
      </c>
      <c r="C919" s="19">
        <f>TEXT(B919,"aaa")</f>
        <v/>
      </c>
      <c r="E919" s="19">
        <f>INDEX(매칭테이블!C:C,MATCH(RD!G919,매칭테이블!D:D,0))</f>
        <v/>
      </c>
      <c r="F919" s="16" t="inlineStr">
        <is>
          <t>카페24</t>
        </is>
      </c>
      <c r="G919" s="16" t="inlineStr">
        <is>
          <t>라베나 리커버리 15 뉴트리셔스 밤 [HAIR RÉ:COVERY 15 Nutritious Balm]제품선택=뉴트리셔스밤 1개 + 헤어팩 트리트먼트 1개 세트 5%추가할인</t>
        </is>
      </c>
      <c r="H919" s="16" t="n">
        <v>1</v>
      </c>
      <c r="I919" s="19">
        <f>VLOOKUP(G919,매칭테이블!D:E,2,0)</f>
        <v/>
      </c>
      <c r="J919" s="16" t="n">
        <v>210201</v>
      </c>
      <c r="L919" s="19">
        <f>VLOOKUP($P919,매칭테이블!$G:$J,2,0)*H919</f>
        <v/>
      </c>
      <c r="M919" s="19">
        <f>L919-L919*VLOOKUP($P919,매칭테이블!$G:$J,3,0)</f>
        <v/>
      </c>
      <c r="N919" s="19">
        <f>VLOOKUP($P919,매칭테이블!$G:$J,4,0)*H919</f>
        <v/>
      </c>
      <c r="O919" s="37">
        <f>L919/1.1</f>
        <v/>
      </c>
      <c r="P919" s="19">
        <f>F919&amp;E919&amp;G919&amp;J919</f>
        <v/>
      </c>
    </row>
    <row r="920">
      <c r="B920" s="34" t="n">
        <v>44233</v>
      </c>
      <c r="C920" s="19">
        <f>TEXT(B920,"aaa")</f>
        <v/>
      </c>
      <c r="E920" s="19">
        <f>INDEX(매칭테이블!C:C,MATCH(RD!G920,매칭테이블!D:D,0))</f>
        <v/>
      </c>
      <c r="F920" s="16" t="inlineStr">
        <is>
          <t>카페24</t>
        </is>
      </c>
      <c r="G920" s="16" t="inlineStr">
        <is>
          <t>라베나 리커버리 15 리바이탈 바이오플라보노이드샴푸 [HAIR RÉ:COVERY 15 Revital Shampoo]제품선택=헤어 리커버리 15 리바이탈 샴푸 - 500ml</t>
        </is>
      </c>
      <c r="H920" s="16" t="n">
        <v>130</v>
      </c>
      <c r="I920" s="19">
        <f>VLOOKUP(G920,매칭테이블!D:E,2,0)</f>
        <v/>
      </c>
      <c r="J920" s="16" t="n">
        <v>210201</v>
      </c>
      <c r="L920" s="19">
        <f>VLOOKUP($P920,매칭테이블!$G:$J,2,0)*H920</f>
        <v/>
      </c>
      <c r="M920" s="19">
        <f>L920-L920*VLOOKUP($P920,매칭테이블!$G:$J,3,0)</f>
        <v/>
      </c>
      <c r="N920" s="19">
        <f>VLOOKUP($P920,매칭테이블!$G:$J,4,0)*H920</f>
        <v/>
      </c>
      <c r="O920" s="37">
        <f>L920/1.1</f>
        <v/>
      </c>
      <c r="P920" s="19">
        <f>F920&amp;E920&amp;G920&amp;J920</f>
        <v/>
      </c>
    </row>
    <row r="921">
      <c r="B921" s="34" t="n">
        <v>44233</v>
      </c>
      <c r="C921" s="19">
        <f>TEXT(B921,"aaa")</f>
        <v/>
      </c>
      <c r="E921" s="19">
        <f>INDEX(매칭테이블!C:C,MATCH(RD!G921,매칭테이블!D:D,0))</f>
        <v/>
      </c>
      <c r="F921" s="16" t="inlineStr">
        <is>
          <t>카페24</t>
        </is>
      </c>
      <c r="G921" s="16" t="inlineStr">
        <is>
          <t>라베나 리커버리 15 리바이탈 바이오플라보노이드샴푸 [HAIR RÉ:COVERY 15 Revital Shampoo]제품선택=리바이탈 샴푸 2개 세트 5%추가할인</t>
        </is>
      </c>
      <c r="H921" s="16" t="n">
        <v>55</v>
      </c>
      <c r="I921" s="19">
        <f>VLOOKUP(G921,매칭테이블!D:E,2,0)</f>
        <v/>
      </c>
      <c r="J921" s="16" t="n">
        <v>210201</v>
      </c>
      <c r="L921" s="19">
        <f>VLOOKUP($P921,매칭테이블!$G:$J,2,0)*H921</f>
        <v/>
      </c>
      <c r="M921" s="19">
        <f>L921-L921*VLOOKUP($P921,매칭테이블!$G:$J,3,0)</f>
        <v/>
      </c>
      <c r="N921" s="19">
        <f>VLOOKUP($P921,매칭테이블!$G:$J,4,0)*H921</f>
        <v/>
      </c>
      <c r="O921" s="37">
        <f>L921/1.1</f>
        <v/>
      </c>
      <c r="P921" s="19">
        <f>F921&amp;E921&amp;G921&amp;J921</f>
        <v/>
      </c>
    </row>
    <row r="922">
      <c r="B922" s="34" t="n">
        <v>44233</v>
      </c>
      <c r="C922" s="19">
        <f>TEXT(B922,"aaa")</f>
        <v/>
      </c>
      <c r="E922" s="19">
        <f>INDEX(매칭테이블!C:C,MATCH(RD!G922,매칭테이블!D:D,0))</f>
        <v/>
      </c>
      <c r="F922" s="16" t="inlineStr">
        <is>
          <t>카페24</t>
        </is>
      </c>
      <c r="G922" s="16" t="inlineStr">
        <is>
          <t>라베나 리커버리 15 리바이탈 바이오플라보노이드샴푸 [HAIR RÉ:COVERY 15 Revital Shampoo]제품선택=리바이탈 샴푸 3개 세트 10% 추가할인</t>
        </is>
      </c>
      <c r="H922" s="16" t="n">
        <v>25</v>
      </c>
      <c r="I922" s="19">
        <f>VLOOKUP(G922,매칭테이블!D:E,2,0)</f>
        <v/>
      </c>
      <c r="J922" s="16" t="n">
        <v>210201</v>
      </c>
      <c r="L922" s="19">
        <f>VLOOKUP($P922,매칭테이블!$G:$J,2,0)*H922</f>
        <v/>
      </c>
      <c r="M922" s="19">
        <f>L922-L922*VLOOKUP($P922,매칭테이블!$G:$J,3,0)</f>
        <v/>
      </c>
      <c r="N922" s="19">
        <f>VLOOKUP($P922,매칭테이블!$G:$J,4,0)*H922</f>
        <v/>
      </c>
      <c r="O922" s="37">
        <f>L922/1.1</f>
        <v/>
      </c>
      <c r="P922" s="19">
        <f>F922&amp;E922&amp;G922&amp;J922</f>
        <v/>
      </c>
    </row>
    <row r="923">
      <c r="B923" s="34" t="n">
        <v>44233</v>
      </c>
      <c r="C923" s="19">
        <f>TEXT(B923,"aaa")</f>
        <v/>
      </c>
      <c r="E923" s="19">
        <f>INDEX(매칭테이블!C:C,MATCH(RD!G923,매칭테이블!D:D,0))</f>
        <v/>
      </c>
      <c r="F923" s="16" t="inlineStr">
        <is>
          <t>카페24</t>
        </is>
      </c>
      <c r="G923" s="16" t="inlineStr">
        <is>
          <t>라베나 리커버리 15 헤어팩 트리트먼트 [HAIR RÉ:COVERY 15 Hairpack Treatment]제품선택=헤어 리커버리 15 헤어팩 트리트먼트</t>
        </is>
      </c>
      <c r="H923" s="16" t="n">
        <v>6</v>
      </c>
      <c r="I923" s="19">
        <f>VLOOKUP(G923,매칭테이블!D:E,2,0)</f>
        <v/>
      </c>
      <c r="J923" s="16" t="n">
        <v>210201</v>
      </c>
      <c r="L923" s="19">
        <f>VLOOKUP($P923,매칭테이블!$G:$J,2,0)*H923</f>
        <v/>
      </c>
      <c r="M923" s="19">
        <f>L923-L923*VLOOKUP($P923,매칭테이블!$G:$J,3,0)</f>
        <v/>
      </c>
      <c r="N923" s="19">
        <f>VLOOKUP($P923,매칭테이블!$G:$J,4,0)*H923</f>
        <v/>
      </c>
      <c r="O923" s="37">
        <f>L923/1.1</f>
        <v/>
      </c>
      <c r="P923" s="19">
        <f>F923&amp;E923&amp;G923&amp;J923</f>
        <v/>
      </c>
    </row>
    <row r="924">
      <c r="B924" s="34" t="n">
        <v>44233</v>
      </c>
      <c r="C924" s="19">
        <f>TEXT(B924,"aaa")</f>
        <v/>
      </c>
      <c r="E924" s="19">
        <f>INDEX(매칭테이블!C:C,MATCH(RD!G924,매칭테이블!D:D,0))</f>
        <v/>
      </c>
      <c r="F924" s="16" t="inlineStr">
        <is>
          <t>카페24</t>
        </is>
      </c>
      <c r="G924" s="16" t="inlineStr">
        <is>
          <t>라베나 리커버리 15 헤어팩 트리트먼트 [HAIR RÉ:COVERY 15 Hairpack Treatment]제품선택=헤어팩 트리트먼트 2개 세트 5% 추가할인</t>
        </is>
      </c>
      <c r="H924" s="16" t="n">
        <v>1</v>
      </c>
      <c r="I924" s="19">
        <f>VLOOKUP(G924,매칭테이블!D:E,2,0)</f>
        <v/>
      </c>
      <c r="J924" s="16" t="n">
        <v>210201</v>
      </c>
      <c r="L924" s="19">
        <f>VLOOKUP($P924,매칭테이블!$G:$J,2,0)*H924</f>
        <v/>
      </c>
      <c r="M924" s="19">
        <f>L924-L924*VLOOKUP($P924,매칭테이블!$G:$J,3,0)</f>
        <v/>
      </c>
      <c r="N924" s="19">
        <f>VLOOKUP($P924,매칭테이블!$G:$J,4,0)*H924</f>
        <v/>
      </c>
      <c r="O924" s="37">
        <f>L924/1.1</f>
        <v/>
      </c>
      <c r="P924" s="19">
        <f>F924&amp;E924&amp;G924&amp;J924</f>
        <v/>
      </c>
    </row>
    <row r="925">
      <c r="B925" s="34" t="n">
        <v>44233</v>
      </c>
      <c r="C925" s="19">
        <f>TEXT(B925,"aaa")</f>
        <v/>
      </c>
      <c r="E925" s="19">
        <f>INDEX(매칭테이블!C:C,MATCH(RD!G925,매칭테이블!D:D,0))</f>
        <v/>
      </c>
      <c r="F925" s="16" t="inlineStr">
        <is>
          <t>카페24</t>
        </is>
      </c>
      <c r="G925" s="16" t="inlineStr">
        <is>
          <t>라베나 리커버리 15 헤어팩 트리트먼트 [HAIR RÉ:COVERY 15 Hairpack Treatment]제품선택=헤어팩 트리트먼트 3개 세트 10% 추가할인</t>
        </is>
      </c>
      <c r="H925" s="16" t="n">
        <v>2</v>
      </c>
      <c r="I925" s="19">
        <f>VLOOKUP(G925,매칭테이블!D:E,2,0)</f>
        <v/>
      </c>
      <c r="J925" s="16" t="n">
        <v>210201</v>
      </c>
      <c r="L925" s="19">
        <f>VLOOKUP($P925,매칭테이블!$G:$J,2,0)*H925</f>
        <v/>
      </c>
      <c r="M925" s="19">
        <f>L925-L925*VLOOKUP($P925,매칭테이블!$G:$J,3,0)</f>
        <v/>
      </c>
      <c r="N925" s="19">
        <f>VLOOKUP($P925,매칭테이블!$G:$J,4,0)*H925</f>
        <v/>
      </c>
      <c r="O925" s="37">
        <f>L925/1.1</f>
        <v/>
      </c>
      <c r="P925" s="19">
        <f>F925&amp;E925&amp;G925&amp;J925</f>
        <v/>
      </c>
    </row>
    <row r="926">
      <c r="B926" s="34" t="n">
        <v>44233</v>
      </c>
      <c r="C926" s="19">
        <f>TEXT(B926,"aaa")</f>
        <v/>
      </c>
      <c r="E926" s="19">
        <f>INDEX(매칭테이블!C:C,MATCH(RD!G926,매칭테이블!D:D,0))</f>
        <v/>
      </c>
      <c r="F926" s="16" t="inlineStr">
        <is>
          <t>카페24</t>
        </is>
      </c>
      <c r="G926" s="16" t="inlineStr">
        <is>
          <t>라베나 리커버리 15 헤어팩 트리트먼트 [HAIR RÉ:COVERY 15 Hairpack Treatment]제품선택=헤어팩 트리트먼트 1개 + 뉴트리셔스밤 1개 세트 5% 추가할인</t>
        </is>
      </c>
      <c r="H926" s="16" t="n">
        <v>1</v>
      </c>
      <c r="I926" s="19">
        <f>VLOOKUP(G926,매칭테이블!D:E,2,0)</f>
        <v/>
      </c>
      <c r="J926" s="16" t="n">
        <v>210201</v>
      </c>
      <c r="L926" s="19">
        <f>VLOOKUP($P926,매칭테이블!$G:$J,2,0)*H926</f>
        <v/>
      </c>
      <c r="M926" s="19">
        <f>L926-L926*VLOOKUP($P926,매칭테이블!$G:$J,3,0)</f>
        <v/>
      </c>
      <c r="N926" s="19">
        <f>VLOOKUP($P926,매칭테이블!$G:$J,4,0)*H926</f>
        <v/>
      </c>
      <c r="O926" s="37">
        <f>L926/1.1</f>
        <v/>
      </c>
      <c r="P926" s="19">
        <f>F926&amp;E926&amp;G926&amp;J926</f>
        <v/>
      </c>
    </row>
    <row r="927">
      <c r="B927" s="34" t="n">
        <v>44234</v>
      </c>
      <c r="C927" s="19">
        <f>TEXT(B927,"aaa")</f>
        <v/>
      </c>
      <c r="E927" s="19">
        <f>INDEX(매칭테이블!C:C,MATCH(RD!G927,매칭테이블!D:D,0))</f>
        <v/>
      </c>
      <c r="F927" s="16" t="inlineStr">
        <is>
          <t>카페24</t>
        </is>
      </c>
      <c r="G927" s="16" t="inlineStr">
        <is>
          <t>라베나 리커버리 15 뉴트리셔스 밤 [HAIR RÉ:COVERY 15 Nutritious Balm]제품선택=헤어 리커버리 15 뉴트리셔스 밤</t>
        </is>
      </c>
      <c r="H927" s="16" t="n">
        <v>7</v>
      </c>
      <c r="I927" s="19">
        <f>VLOOKUP(G927,매칭테이블!D:E,2,0)</f>
        <v/>
      </c>
      <c r="J927" s="16" t="n">
        <v>210201</v>
      </c>
      <c r="L927" s="19">
        <f>VLOOKUP($P927,매칭테이블!$G:$J,2,0)*H927</f>
        <v/>
      </c>
      <c r="M927" s="19">
        <f>L927-L927*VLOOKUP($P927,매칭테이블!$G:$J,3,0)</f>
        <v/>
      </c>
      <c r="N927" s="19">
        <f>VLOOKUP($P927,매칭테이블!$G:$J,4,0)*H927</f>
        <v/>
      </c>
      <c r="O927" s="37">
        <f>L927/1.1</f>
        <v/>
      </c>
      <c r="P927" s="19">
        <f>F927&amp;E927&amp;G927&amp;J927</f>
        <v/>
      </c>
    </row>
    <row r="928">
      <c r="B928" s="34" t="n">
        <v>44234</v>
      </c>
      <c r="C928" s="19">
        <f>TEXT(B928,"aaa")</f>
        <v/>
      </c>
      <c r="E928" s="19">
        <f>INDEX(매칭테이블!C:C,MATCH(RD!G928,매칭테이블!D:D,0))</f>
        <v/>
      </c>
      <c r="F928" s="16" t="inlineStr">
        <is>
          <t>카페24</t>
        </is>
      </c>
      <c r="G928" s="16" t="inlineStr">
        <is>
          <t>라베나 리커버리 15 뉴트리셔스 밤 [HAIR RÉ:COVERY 15 Nutritious Balm]제품선택=뉴트리셔스 밤 2개 세트 5% 추가할인</t>
        </is>
      </c>
      <c r="H928" s="16" t="n">
        <v>5</v>
      </c>
      <c r="I928" s="19">
        <f>VLOOKUP(G928,매칭테이블!D:E,2,0)</f>
        <v/>
      </c>
      <c r="J928" s="16" t="n">
        <v>210201</v>
      </c>
      <c r="L928" s="19">
        <f>VLOOKUP($P928,매칭테이블!$G:$J,2,0)*H928</f>
        <v/>
      </c>
      <c r="M928" s="19">
        <f>L928-L928*VLOOKUP($P928,매칭테이블!$G:$J,3,0)</f>
        <v/>
      </c>
      <c r="N928" s="19">
        <f>VLOOKUP($P928,매칭테이블!$G:$J,4,0)*H928</f>
        <v/>
      </c>
      <c r="O928" s="37">
        <f>L928/1.1</f>
        <v/>
      </c>
      <c r="P928" s="19">
        <f>F928&amp;E928&amp;G928&amp;J928</f>
        <v/>
      </c>
    </row>
    <row r="929">
      <c r="B929" s="34" t="n">
        <v>44234</v>
      </c>
      <c r="C929" s="19">
        <f>TEXT(B929,"aaa")</f>
        <v/>
      </c>
      <c r="E929" s="19">
        <f>INDEX(매칭테이블!C:C,MATCH(RD!G929,매칭테이블!D:D,0))</f>
        <v/>
      </c>
      <c r="F929" s="16" t="inlineStr">
        <is>
          <t>카페24</t>
        </is>
      </c>
      <c r="G929" s="16" t="inlineStr">
        <is>
          <t>라베나 리커버리 15 리바이탈 바이오플라보노이드샴푸 [HAIR RÉ:COVERY 15 Revital Shampoo]제품선택=헤어 리커버리 15 리바이탈 샴푸 - 500ml</t>
        </is>
      </c>
      <c r="H929" s="16" t="n">
        <v>188</v>
      </c>
      <c r="I929" s="19">
        <f>VLOOKUP(G929,매칭테이블!D:E,2,0)</f>
        <v/>
      </c>
      <c r="J929" s="16" t="n">
        <v>210201</v>
      </c>
      <c r="L929" s="19">
        <f>VLOOKUP($P929,매칭테이블!$G:$J,2,0)*H929</f>
        <v/>
      </c>
      <c r="M929" s="19">
        <f>L929-L929*VLOOKUP($P929,매칭테이블!$G:$J,3,0)</f>
        <v/>
      </c>
      <c r="N929" s="19">
        <f>VLOOKUP($P929,매칭테이블!$G:$J,4,0)*H929</f>
        <v/>
      </c>
      <c r="O929" s="37">
        <f>L929/1.1</f>
        <v/>
      </c>
      <c r="P929" s="19">
        <f>F929&amp;E929&amp;G929&amp;J929</f>
        <v/>
      </c>
    </row>
    <row r="930">
      <c r="B930" s="34" t="n">
        <v>44234</v>
      </c>
      <c r="C930" s="19">
        <f>TEXT(B930,"aaa")</f>
        <v/>
      </c>
      <c r="E930" s="19">
        <f>INDEX(매칭테이블!C:C,MATCH(RD!G930,매칭테이블!D:D,0))</f>
        <v/>
      </c>
      <c r="F930" s="16" t="inlineStr">
        <is>
          <t>카페24</t>
        </is>
      </c>
      <c r="G930" s="16" t="inlineStr">
        <is>
          <t>라베나 리커버리 15 리바이탈 바이오플라보노이드샴푸 [HAIR RÉ:COVERY 15 Revital Shampoo]제품선택=리바이탈 샴푸 2개 세트 5%추가할인</t>
        </is>
      </c>
      <c r="H930" s="16" t="n">
        <v>53</v>
      </c>
      <c r="I930" s="19">
        <f>VLOOKUP(G930,매칭테이블!D:E,2,0)</f>
        <v/>
      </c>
      <c r="J930" s="16" t="n">
        <v>210201</v>
      </c>
      <c r="L930" s="19">
        <f>VLOOKUP($P930,매칭테이블!$G:$J,2,0)*H930</f>
        <v/>
      </c>
      <c r="M930" s="19">
        <f>L930-L930*VLOOKUP($P930,매칭테이블!$G:$J,3,0)</f>
        <v/>
      </c>
      <c r="N930" s="19">
        <f>VLOOKUP($P930,매칭테이블!$G:$J,4,0)*H930</f>
        <v/>
      </c>
      <c r="O930" s="37">
        <f>L930/1.1</f>
        <v/>
      </c>
      <c r="P930" s="19">
        <f>F930&amp;E930&amp;G930&amp;J930</f>
        <v/>
      </c>
    </row>
    <row r="931">
      <c r="B931" s="34" t="n">
        <v>44234</v>
      </c>
      <c r="C931" s="19">
        <f>TEXT(B931,"aaa")</f>
        <v/>
      </c>
      <c r="E931" s="19">
        <f>INDEX(매칭테이블!C:C,MATCH(RD!G931,매칭테이블!D:D,0))</f>
        <v/>
      </c>
      <c r="F931" s="16" t="inlineStr">
        <is>
          <t>카페24</t>
        </is>
      </c>
      <c r="G931" s="16" t="inlineStr">
        <is>
          <t>라베나 리커버리 15 리바이탈 바이오플라보노이드샴푸 [HAIR RÉ:COVERY 15 Revital Shampoo]제품선택=리바이탈 샴푸 3개 세트 10% 추가할인</t>
        </is>
      </c>
      <c r="H931" s="16" t="n">
        <v>13</v>
      </c>
      <c r="I931" s="19">
        <f>VLOOKUP(G931,매칭테이블!D:E,2,0)</f>
        <v/>
      </c>
      <c r="J931" s="16" t="n">
        <v>210201</v>
      </c>
      <c r="L931" s="19">
        <f>VLOOKUP($P931,매칭테이블!$G:$J,2,0)*H931</f>
        <v/>
      </c>
      <c r="M931" s="19">
        <f>L931-L931*VLOOKUP($P931,매칭테이블!$G:$J,3,0)</f>
        <v/>
      </c>
      <c r="N931" s="19">
        <f>VLOOKUP($P931,매칭테이블!$G:$J,4,0)*H931</f>
        <v/>
      </c>
      <c r="O931" s="37">
        <f>L931/1.1</f>
        <v/>
      </c>
      <c r="P931" s="19">
        <f>F931&amp;E931&amp;G931&amp;J931</f>
        <v/>
      </c>
    </row>
    <row r="932">
      <c r="B932" s="34" t="n">
        <v>44234</v>
      </c>
      <c r="C932" s="19">
        <f>TEXT(B932,"aaa")</f>
        <v/>
      </c>
      <c r="E932" s="19">
        <f>INDEX(매칭테이블!C:C,MATCH(RD!G932,매칭테이블!D:D,0))</f>
        <v/>
      </c>
      <c r="F932" s="16" t="inlineStr">
        <is>
          <t>카페24</t>
        </is>
      </c>
      <c r="G932" s="16" t="inlineStr">
        <is>
          <t>라베나 리커버리 15 헤어팩 트리트먼트 [HAIR RÉ:COVERY 15 Hairpack Treatment]제품선택=헤어 리커버리 15 헤어팩 트리트먼트</t>
        </is>
      </c>
      <c r="H932" s="16" t="n">
        <v>6</v>
      </c>
      <c r="I932" s="19">
        <f>VLOOKUP(G932,매칭테이블!D:E,2,0)</f>
        <v/>
      </c>
      <c r="J932" s="16" t="n">
        <v>210201</v>
      </c>
      <c r="L932" s="19">
        <f>VLOOKUP($P932,매칭테이블!$G:$J,2,0)*H932</f>
        <v/>
      </c>
      <c r="M932" s="19">
        <f>L932-L932*VLOOKUP($P932,매칭테이블!$G:$J,3,0)</f>
        <v/>
      </c>
      <c r="N932" s="19">
        <f>VLOOKUP($P932,매칭테이블!$G:$J,4,0)*H932</f>
        <v/>
      </c>
      <c r="O932" s="37">
        <f>L932/1.1</f>
        <v/>
      </c>
      <c r="P932" s="19">
        <f>F932&amp;E932&amp;G932&amp;J932</f>
        <v/>
      </c>
    </row>
    <row r="933">
      <c r="B933" s="34" t="n">
        <v>44234</v>
      </c>
      <c r="C933" s="19">
        <f>TEXT(B933,"aaa")</f>
        <v/>
      </c>
      <c r="E933" s="19">
        <f>INDEX(매칭테이블!C:C,MATCH(RD!G933,매칭테이블!D:D,0))</f>
        <v/>
      </c>
      <c r="F933" s="16" t="inlineStr">
        <is>
          <t>카페24</t>
        </is>
      </c>
      <c r="G933" s="16" t="inlineStr">
        <is>
          <t>라베나 리커버리 15 헤어팩 트리트먼트 [HAIR RÉ:COVERY 15 Hairpack Treatment]제품선택=헤어팩 트리트먼트 2개 세트 5% 추가할인</t>
        </is>
      </c>
      <c r="H933" s="16" t="n">
        <v>1</v>
      </c>
      <c r="I933" s="19">
        <f>VLOOKUP(G933,매칭테이블!D:E,2,0)</f>
        <v/>
      </c>
      <c r="J933" s="16" t="n">
        <v>210201</v>
      </c>
      <c r="L933" s="19">
        <f>VLOOKUP($P933,매칭테이블!$G:$J,2,0)*H933</f>
        <v/>
      </c>
      <c r="M933" s="19">
        <f>L933-L933*VLOOKUP($P933,매칭테이블!$G:$J,3,0)</f>
        <v/>
      </c>
      <c r="N933" s="19">
        <f>VLOOKUP($P933,매칭테이블!$G:$J,4,0)*H933</f>
        <v/>
      </c>
      <c r="O933" s="37">
        <f>L933/1.1</f>
        <v/>
      </c>
      <c r="P933" s="19">
        <f>F933&amp;E933&amp;G933&amp;J933</f>
        <v/>
      </c>
    </row>
    <row r="934">
      <c r="B934" s="34" t="n">
        <v>44234</v>
      </c>
      <c r="C934" s="19">
        <f>TEXT(B934,"aaa")</f>
        <v/>
      </c>
      <c r="E934" s="19">
        <f>INDEX(매칭테이블!C:C,MATCH(RD!G934,매칭테이블!D:D,0))</f>
        <v/>
      </c>
      <c r="F934" s="16" t="inlineStr">
        <is>
          <t>카페24</t>
        </is>
      </c>
      <c r="G934" s="16" t="inlineStr">
        <is>
          <t>라베나 리커버리 15 헤어팩 트리트먼트 [HAIR RÉ:COVERY 15 Hairpack Treatment]제품선택=헤어팩 트리트먼트 3개 세트 10% 추가할인</t>
        </is>
      </c>
      <c r="H934" s="16" t="n">
        <v>2</v>
      </c>
      <c r="I934" s="19">
        <f>VLOOKUP(G934,매칭테이블!D:E,2,0)</f>
        <v/>
      </c>
      <c r="J934" s="16" t="n">
        <v>210201</v>
      </c>
      <c r="L934" s="19">
        <f>VLOOKUP($P934,매칭테이블!$G:$J,2,0)*H934</f>
        <v/>
      </c>
      <c r="M934" s="19">
        <f>L934-L934*VLOOKUP($P934,매칭테이블!$G:$J,3,0)</f>
        <v/>
      </c>
      <c r="N934" s="19">
        <f>VLOOKUP($P934,매칭테이블!$G:$J,4,0)*H934</f>
        <v/>
      </c>
      <c r="O934" s="37">
        <f>L934/1.1</f>
        <v/>
      </c>
      <c r="P934" s="19">
        <f>F934&amp;E934&amp;G934&amp;J934</f>
        <v/>
      </c>
    </row>
    <row r="935">
      <c r="B935" s="34" t="n">
        <v>44235</v>
      </c>
      <c r="C935" s="19">
        <f>TEXT(B935,"aaa")</f>
        <v/>
      </c>
      <c r="E935" s="19">
        <f>INDEX(매칭테이블!C:C,MATCH(RD!G935,매칭테이블!D:D,0))</f>
        <v/>
      </c>
      <c r="F935" s="16" t="inlineStr">
        <is>
          <t>라베나 CS</t>
        </is>
      </c>
      <c r="G935" s="16" t="inlineStr">
        <is>
          <t>헤어 리커버리 15 리바이탈 샴푸</t>
        </is>
      </c>
      <c r="H935" s="16" t="n">
        <v>2</v>
      </c>
      <c r="I935" s="19">
        <f>VLOOKUP(G935,매칭테이블!D:E,2,0)</f>
        <v/>
      </c>
      <c r="J935" s="16" t="n">
        <v>210201</v>
      </c>
      <c r="L935" s="19">
        <f>VLOOKUP($P935,매칭테이블!$G:$J,2,0)*H935</f>
        <v/>
      </c>
      <c r="M935" s="19">
        <f>L935-L935*VLOOKUP($P935,매칭테이블!$G:$J,3,0)</f>
        <v/>
      </c>
      <c r="N935" s="19">
        <f>VLOOKUP($P935,매칭테이블!$G:$J,4,0)*H935</f>
        <v/>
      </c>
      <c r="O935" s="37">
        <f>L935/1.1</f>
        <v/>
      </c>
      <c r="P935" s="19">
        <f>F935&amp;E935&amp;G935&amp;J935</f>
        <v/>
      </c>
    </row>
    <row r="936">
      <c r="B936" s="34" t="n">
        <v>44235</v>
      </c>
      <c r="C936" s="19">
        <f>TEXT(B936,"aaa")</f>
        <v/>
      </c>
      <c r="E936" s="19">
        <f>INDEX(매칭테이블!C:C,MATCH(RD!G936,매칭테이블!D:D,0))</f>
        <v/>
      </c>
      <c r="F936" s="16" t="inlineStr">
        <is>
          <t>카페24</t>
        </is>
      </c>
      <c r="G936" s="16" t="inlineStr">
        <is>
          <t>라베나 리커버리 15 뉴트리셔스 밤 [HAIR RÉ:COVERY 15 Nutritious Balm]제품선택=헤어 리커버리 15 뉴트리셔스 밤</t>
        </is>
      </c>
      <c r="H936" s="16" t="n">
        <v>5</v>
      </c>
      <c r="I936" s="19">
        <f>VLOOKUP(G936,매칭테이블!D:E,2,0)</f>
        <v/>
      </c>
      <c r="J936" s="16" t="n">
        <v>210201</v>
      </c>
      <c r="L936" s="19">
        <f>VLOOKUP($P936,매칭테이블!$G:$J,2,0)*H936</f>
        <v/>
      </c>
      <c r="M936" s="19">
        <f>L936-L936*VLOOKUP($P936,매칭테이블!$G:$J,3,0)</f>
        <v/>
      </c>
      <c r="N936" s="19">
        <f>VLOOKUP($P936,매칭테이블!$G:$J,4,0)*H936</f>
        <v/>
      </c>
      <c r="O936" s="37">
        <f>L936/1.1</f>
        <v/>
      </c>
      <c r="P936" s="19">
        <f>F936&amp;E936&amp;G936&amp;J936</f>
        <v/>
      </c>
    </row>
    <row r="937">
      <c r="B937" s="34" t="n">
        <v>44235</v>
      </c>
      <c r="C937" s="19">
        <f>TEXT(B937,"aaa")</f>
        <v/>
      </c>
      <c r="E937" s="19">
        <f>INDEX(매칭테이블!C:C,MATCH(RD!G937,매칭테이블!D:D,0))</f>
        <v/>
      </c>
      <c r="F937" s="16" t="inlineStr">
        <is>
          <t>카페24</t>
        </is>
      </c>
      <c r="G937" s="16" t="inlineStr">
        <is>
          <t>라베나 리커버리 15 뉴트리셔스 밤 [HAIR RÉ:COVERY 15 Nutritious Balm]제품선택=뉴트리셔스 밤 2개 세트 5% 추가할인</t>
        </is>
      </c>
      <c r="H937" s="16" t="n">
        <v>2</v>
      </c>
      <c r="I937" s="19">
        <f>VLOOKUP(G937,매칭테이블!D:E,2,0)</f>
        <v/>
      </c>
      <c r="J937" s="16" t="n">
        <v>210201</v>
      </c>
      <c r="L937" s="19">
        <f>VLOOKUP($P937,매칭테이블!$G:$J,2,0)*H937</f>
        <v/>
      </c>
      <c r="M937" s="19">
        <f>L937-L937*VLOOKUP($P937,매칭테이블!$G:$J,3,0)</f>
        <v/>
      </c>
      <c r="N937" s="19">
        <f>VLOOKUP($P937,매칭테이블!$G:$J,4,0)*H937</f>
        <v/>
      </c>
      <c r="O937" s="37">
        <f>L937/1.1</f>
        <v/>
      </c>
      <c r="P937" s="19">
        <f>F937&amp;E937&amp;G937&amp;J937</f>
        <v/>
      </c>
    </row>
    <row r="938">
      <c r="B938" s="34" t="n">
        <v>44235</v>
      </c>
      <c r="C938" s="19">
        <f>TEXT(B938,"aaa")</f>
        <v/>
      </c>
      <c r="E938" s="19">
        <f>INDEX(매칭테이블!C:C,MATCH(RD!G938,매칭테이블!D:D,0))</f>
        <v/>
      </c>
      <c r="F938" s="16" t="inlineStr">
        <is>
          <t>카페24</t>
        </is>
      </c>
      <c r="G938" s="16" t="inlineStr">
        <is>
          <t>라베나 리커버리 15 뉴트리셔스 밤 [HAIR RÉ:COVERY 15 Nutritious Balm]제품선택=뉴트리셔스밤 1개 + 헤어팩 트리트먼트 1개 세트 5%추가할인</t>
        </is>
      </c>
      <c r="H938" s="16" t="n">
        <v>2</v>
      </c>
      <c r="I938" s="19">
        <f>VLOOKUP(G938,매칭테이블!D:E,2,0)</f>
        <v/>
      </c>
      <c r="J938" s="16" t="n">
        <v>210201</v>
      </c>
      <c r="L938" s="19">
        <f>VLOOKUP($P938,매칭테이블!$G:$J,2,0)*H938</f>
        <v/>
      </c>
      <c r="M938" s="19">
        <f>L938-L938*VLOOKUP($P938,매칭테이블!$G:$J,3,0)</f>
        <v/>
      </c>
      <c r="N938" s="19">
        <f>VLOOKUP($P938,매칭테이블!$G:$J,4,0)*H938</f>
        <v/>
      </c>
      <c r="O938" s="37">
        <f>L938/1.1</f>
        <v/>
      </c>
      <c r="P938" s="19">
        <f>F938&amp;E938&amp;G938&amp;J938</f>
        <v/>
      </c>
    </row>
    <row r="939">
      <c r="B939" s="34" t="n">
        <v>44235</v>
      </c>
      <c r="C939" s="19">
        <f>TEXT(B939,"aaa")</f>
        <v/>
      </c>
      <c r="E939" s="19">
        <f>INDEX(매칭테이블!C:C,MATCH(RD!G939,매칭테이블!D:D,0))</f>
        <v/>
      </c>
      <c r="F939" s="16" t="inlineStr">
        <is>
          <t>카페24</t>
        </is>
      </c>
      <c r="G939" s="16" t="inlineStr">
        <is>
          <t>라베나 리커버리 15 리바이탈 바이오플라보노이드샴푸 [HAIR RÉ:COVERY 15 Revital Shampoo]제품선택=헤어 리커버리 15 리바이탈 샴푸 - 500ml</t>
        </is>
      </c>
      <c r="H939" s="16" t="n">
        <v>167</v>
      </c>
      <c r="I939" s="19">
        <f>VLOOKUP(G939,매칭테이블!D:E,2,0)</f>
        <v/>
      </c>
      <c r="J939" s="16" t="n">
        <v>210201</v>
      </c>
      <c r="L939" s="19">
        <f>VLOOKUP($P939,매칭테이블!$G:$J,2,0)*H939</f>
        <v/>
      </c>
      <c r="M939" s="19">
        <f>L939-L939*VLOOKUP($P939,매칭테이블!$G:$J,3,0)</f>
        <v/>
      </c>
      <c r="N939" s="19">
        <f>VLOOKUP($P939,매칭테이블!$G:$J,4,0)*H939</f>
        <v/>
      </c>
      <c r="O939" s="37">
        <f>L939/1.1</f>
        <v/>
      </c>
      <c r="P939" s="19">
        <f>F939&amp;E939&amp;G939&amp;J939</f>
        <v/>
      </c>
    </row>
    <row r="940">
      <c r="B940" s="34" t="n">
        <v>44235</v>
      </c>
      <c r="C940" s="19">
        <f>TEXT(B940,"aaa")</f>
        <v/>
      </c>
      <c r="E940" s="19">
        <f>INDEX(매칭테이블!C:C,MATCH(RD!G940,매칭테이블!D:D,0))</f>
        <v/>
      </c>
      <c r="F940" s="16" t="inlineStr">
        <is>
          <t>카페24</t>
        </is>
      </c>
      <c r="G940" s="16" t="inlineStr">
        <is>
          <t>라베나 리커버리 15 리바이탈 바이오플라보노이드샴푸 [HAIR RÉ:COVERY 15 Revital Shampoo]제품선택=리바이탈 샴푸 2개 세트 5%추가할인</t>
        </is>
      </c>
      <c r="H940" s="16" t="n">
        <v>48</v>
      </c>
      <c r="I940" s="19">
        <f>VLOOKUP(G940,매칭테이블!D:E,2,0)</f>
        <v/>
      </c>
      <c r="J940" s="16" t="n">
        <v>210201</v>
      </c>
      <c r="L940" s="19">
        <f>VLOOKUP($P940,매칭테이블!$G:$J,2,0)*H940</f>
        <v/>
      </c>
      <c r="M940" s="19">
        <f>L940-L940*VLOOKUP($P940,매칭테이블!$G:$J,3,0)</f>
        <v/>
      </c>
      <c r="N940" s="19">
        <f>VLOOKUP($P940,매칭테이블!$G:$J,4,0)*H940</f>
        <v/>
      </c>
      <c r="O940" s="37">
        <f>L940/1.1</f>
        <v/>
      </c>
      <c r="P940" s="19">
        <f>F940&amp;E940&amp;G940&amp;J940</f>
        <v/>
      </c>
    </row>
    <row r="941">
      <c r="B941" s="34" t="n">
        <v>44235</v>
      </c>
      <c r="C941" s="19">
        <f>TEXT(B941,"aaa")</f>
        <v/>
      </c>
      <c r="E941" s="19">
        <f>INDEX(매칭테이블!C:C,MATCH(RD!G941,매칭테이블!D:D,0))</f>
        <v/>
      </c>
      <c r="F941" s="16" t="inlineStr">
        <is>
          <t>카페24</t>
        </is>
      </c>
      <c r="G941" s="16" t="inlineStr">
        <is>
          <t>라베나 리커버리 15 리바이탈 바이오플라보노이드샴푸 [HAIR RÉ:COVERY 15 Revital Shampoo]제품선택=리바이탈 샴푸 3개 세트 10% 추가할인</t>
        </is>
      </c>
      <c r="H941" s="16" t="n">
        <v>15</v>
      </c>
      <c r="I941" s="19">
        <f>VLOOKUP(G941,매칭테이블!D:E,2,0)</f>
        <v/>
      </c>
      <c r="J941" s="16" t="n">
        <v>210201</v>
      </c>
      <c r="L941" s="19">
        <f>VLOOKUP($P941,매칭테이블!$G:$J,2,0)*H941</f>
        <v/>
      </c>
      <c r="M941" s="19">
        <f>L941-L941*VLOOKUP($P941,매칭테이블!$G:$J,3,0)</f>
        <v/>
      </c>
      <c r="N941" s="19">
        <f>VLOOKUP($P941,매칭테이블!$G:$J,4,0)*H941</f>
        <v/>
      </c>
      <c r="O941" s="37">
        <f>L941/1.1</f>
        <v/>
      </c>
      <c r="P941" s="19">
        <f>F941&amp;E941&amp;G941&amp;J941</f>
        <v/>
      </c>
    </row>
    <row r="942">
      <c r="B942" s="34" t="n">
        <v>44235</v>
      </c>
      <c r="C942" s="19">
        <f>TEXT(B942,"aaa")</f>
        <v/>
      </c>
      <c r="E942" s="19">
        <f>INDEX(매칭테이블!C:C,MATCH(RD!G942,매칭테이블!D:D,0))</f>
        <v/>
      </c>
      <c r="F942" s="16" t="inlineStr">
        <is>
          <t>카페24</t>
        </is>
      </c>
      <c r="G942" s="16" t="inlineStr">
        <is>
          <t>라베나 리커버리 15 헤어팩 트리트먼트 [HAIR RÉ:COVERY 15 Hairpack Treatment]제품선택=헤어 리커버리 15 헤어팩 트리트먼트</t>
        </is>
      </c>
      <c r="H942" s="16" t="n">
        <v>5</v>
      </c>
      <c r="I942" s="19">
        <f>VLOOKUP(G942,매칭테이블!D:E,2,0)</f>
        <v/>
      </c>
      <c r="J942" s="16" t="n">
        <v>210201</v>
      </c>
      <c r="L942" s="19">
        <f>VLOOKUP($P942,매칭테이블!$G:$J,2,0)*H942</f>
        <v/>
      </c>
      <c r="M942" s="19">
        <f>L942-L942*VLOOKUP($P942,매칭테이블!$G:$J,3,0)</f>
        <v/>
      </c>
      <c r="N942" s="19">
        <f>VLOOKUP($P942,매칭테이블!$G:$J,4,0)*H942</f>
        <v/>
      </c>
      <c r="O942" s="37">
        <f>L942/1.1</f>
        <v/>
      </c>
      <c r="P942" s="19">
        <f>F942&amp;E942&amp;G942&amp;J942</f>
        <v/>
      </c>
    </row>
    <row r="943">
      <c r="B943" s="34" t="n">
        <v>44235</v>
      </c>
      <c r="C943" s="19">
        <f>TEXT(B943,"aaa")</f>
        <v/>
      </c>
      <c r="E943" s="19">
        <f>INDEX(매칭테이블!C:C,MATCH(RD!G943,매칭테이블!D:D,0))</f>
        <v/>
      </c>
      <c r="F943" s="16" t="inlineStr">
        <is>
          <t>카페24</t>
        </is>
      </c>
      <c r="G943" s="16" t="inlineStr">
        <is>
          <t>라베나 리커버리 15 헤어팩 트리트먼트 [HAIR RÉ:COVERY 15 Hairpack Treatment]제품선택=헤어팩 트리트먼트 3개 세트 10% 추가할인</t>
        </is>
      </c>
      <c r="H943" s="16" t="n">
        <v>1</v>
      </c>
      <c r="I943" s="19">
        <f>VLOOKUP(G943,매칭테이블!D:E,2,0)</f>
        <v/>
      </c>
      <c r="J943" s="16" t="n">
        <v>210201</v>
      </c>
      <c r="L943" s="19">
        <f>VLOOKUP($P943,매칭테이블!$G:$J,2,0)*H943</f>
        <v/>
      </c>
      <c r="M943" s="19">
        <f>L943-L943*VLOOKUP($P943,매칭테이블!$G:$J,3,0)</f>
        <v/>
      </c>
      <c r="N943" s="19">
        <f>VLOOKUP($P943,매칭테이블!$G:$J,4,0)*H943</f>
        <v/>
      </c>
      <c r="O943" s="37">
        <f>L943/1.1</f>
        <v/>
      </c>
      <c r="P943" s="19">
        <f>F943&amp;E943&amp;G943&amp;J943</f>
        <v/>
      </c>
    </row>
    <row r="944">
      <c r="B944" s="34" t="n">
        <v>44235</v>
      </c>
      <c r="C944" s="19">
        <f>TEXT(B944,"aaa")</f>
        <v/>
      </c>
      <c r="E944" s="19">
        <f>INDEX(매칭테이블!C:C,MATCH(RD!G944,매칭테이블!D:D,0))</f>
        <v/>
      </c>
      <c r="F944" s="16" t="inlineStr">
        <is>
          <t>카페24</t>
        </is>
      </c>
      <c r="G944" s="16" t="inlineStr">
        <is>
          <t>라베나 리커버리 15 헤어팩 트리트먼트 [HAIR RÉ:COVERY 15 Hairpack Treatment]제품선택=헤어팩 트리트먼트 1개 + 뉴트리셔스밤 1개 세트 5% 추가할인</t>
        </is>
      </c>
      <c r="H944" s="16" t="n">
        <v>2</v>
      </c>
      <c r="I944" s="19">
        <f>VLOOKUP(G944,매칭테이블!D:E,2,0)</f>
        <v/>
      </c>
      <c r="J944" s="16" t="n">
        <v>210201</v>
      </c>
      <c r="L944" s="19">
        <f>VLOOKUP($P944,매칭테이블!$G:$J,2,0)*H944</f>
        <v/>
      </c>
      <c r="M944" s="19">
        <f>L944-L944*VLOOKUP($P944,매칭테이블!$G:$J,3,0)</f>
        <v/>
      </c>
      <c r="N944" s="19">
        <f>VLOOKUP($P944,매칭테이블!$G:$J,4,0)*H944</f>
        <v/>
      </c>
      <c r="O944" s="37">
        <f>L944/1.1</f>
        <v/>
      </c>
      <c r="P944" s="19">
        <f>F944&amp;E944&amp;G944&amp;J944</f>
        <v/>
      </c>
    </row>
    <row r="945">
      <c r="B945" s="34" t="n">
        <v>44236</v>
      </c>
      <c r="C945" s="19">
        <f>TEXT(B945,"aaa")</f>
        <v/>
      </c>
      <c r="E945" s="19">
        <f>INDEX(매칭테이블!C:C,MATCH(RD!G945,매칭테이블!D:D,0))</f>
        <v/>
      </c>
      <c r="F945" s="16" t="inlineStr">
        <is>
          <t>카페24</t>
        </is>
      </c>
      <c r="G945" s="16" t="inlineStr">
        <is>
          <t>라베나 리커버리 15 뉴트리셔스 밤 [HAIR RÉ:COVERY 15 Nutritious Balm]제품선택=헤어 리커버리 15 뉴트리셔스 밤</t>
        </is>
      </c>
      <c r="H945" s="16" t="n">
        <v>5</v>
      </c>
      <c r="I945" s="19">
        <f>VLOOKUP(G945,매칭테이블!D:E,2,0)</f>
        <v/>
      </c>
      <c r="J945" s="16" t="n">
        <v>210201</v>
      </c>
      <c r="L945" s="19">
        <f>VLOOKUP($P945,매칭테이블!$G:$J,2,0)*H945</f>
        <v/>
      </c>
      <c r="M945" s="19">
        <f>L945-L945*VLOOKUP($P945,매칭테이블!$G:$J,3,0)</f>
        <v/>
      </c>
      <c r="N945" s="19">
        <f>VLOOKUP($P945,매칭테이블!$G:$J,4,0)*H945</f>
        <v/>
      </c>
      <c r="O945" s="37">
        <f>L945/1.1</f>
        <v/>
      </c>
      <c r="P945" s="19">
        <f>F945&amp;E945&amp;G945&amp;J945</f>
        <v/>
      </c>
    </row>
    <row r="946">
      <c r="B946" s="34" t="n">
        <v>44236</v>
      </c>
      <c r="C946" s="19">
        <f>TEXT(B946,"aaa")</f>
        <v/>
      </c>
      <c r="E946" s="19">
        <f>INDEX(매칭테이블!C:C,MATCH(RD!G946,매칭테이블!D:D,0))</f>
        <v/>
      </c>
      <c r="F946" s="16" t="inlineStr">
        <is>
          <t>카페24</t>
        </is>
      </c>
      <c r="G946" s="16" t="inlineStr">
        <is>
          <t>라베나 리커버리 15 뉴트리셔스 밤 [HAIR RÉ:COVERY 15 Nutritious Balm]제품선택=뉴트리셔스 밤 3개 세트 10% 추가할인</t>
        </is>
      </c>
      <c r="H946" s="16" t="n">
        <v>1</v>
      </c>
      <c r="I946" s="19">
        <f>VLOOKUP(G946,매칭테이블!D:E,2,0)</f>
        <v/>
      </c>
      <c r="J946" s="16" t="n">
        <v>210201</v>
      </c>
      <c r="L946" s="19">
        <f>VLOOKUP($P946,매칭테이블!$G:$J,2,0)*H946</f>
        <v/>
      </c>
      <c r="M946" s="19">
        <f>L946-L946*VLOOKUP($P946,매칭테이블!$G:$J,3,0)</f>
        <v/>
      </c>
      <c r="N946" s="19">
        <f>VLOOKUP($P946,매칭테이블!$G:$J,4,0)*H946</f>
        <v/>
      </c>
      <c r="O946" s="37">
        <f>L946/1.1</f>
        <v/>
      </c>
      <c r="P946" s="19">
        <f>F946&amp;E946&amp;G946&amp;J946</f>
        <v/>
      </c>
    </row>
    <row r="947">
      <c r="B947" s="34" t="n">
        <v>44236</v>
      </c>
      <c r="C947" s="19">
        <f>TEXT(B947,"aaa")</f>
        <v/>
      </c>
      <c r="E947" s="19">
        <f>INDEX(매칭테이블!C:C,MATCH(RD!G947,매칭테이블!D:D,0))</f>
        <v/>
      </c>
      <c r="F947" s="16" t="inlineStr">
        <is>
          <t>카페24</t>
        </is>
      </c>
      <c r="G947" s="16" t="inlineStr">
        <is>
          <t>라베나 리커버리 15 뉴트리셔스 밤 [HAIR RÉ:COVERY 15 Nutritious Balm]제품선택=뉴트리셔스밤 1개 + 헤어팩 트리트먼트 1개 세트 5%추가할인</t>
        </is>
      </c>
      <c r="H947" s="16" t="n">
        <v>1</v>
      </c>
      <c r="I947" s="19">
        <f>VLOOKUP(G947,매칭테이블!D:E,2,0)</f>
        <v/>
      </c>
      <c r="J947" s="16" t="n">
        <v>210201</v>
      </c>
      <c r="L947" s="19">
        <f>VLOOKUP($P947,매칭테이블!$G:$J,2,0)*H947</f>
        <v/>
      </c>
      <c r="M947" s="19">
        <f>L947-L947*VLOOKUP($P947,매칭테이블!$G:$J,3,0)</f>
        <v/>
      </c>
      <c r="N947" s="19">
        <f>VLOOKUP($P947,매칭테이블!$G:$J,4,0)*H947</f>
        <v/>
      </c>
      <c r="O947" s="37">
        <f>L947/1.1</f>
        <v/>
      </c>
      <c r="P947" s="19">
        <f>F947&amp;E947&amp;G947&amp;J947</f>
        <v/>
      </c>
    </row>
    <row r="948">
      <c r="B948" s="34" t="n">
        <v>44236</v>
      </c>
      <c r="C948" s="19">
        <f>TEXT(B948,"aaa")</f>
        <v/>
      </c>
      <c r="E948" s="19">
        <f>INDEX(매칭테이블!C:C,MATCH(RD!G948,매칭테이블!D:D,0))</f>
        <v/>
      </c>
      <c r="F948" s="16" t="inlineStr">
        <is>
          <t>카페24</t>
        </is>
      </c>
      <c r="G948" s="16" t="inlineStr">
        <is>
          <t>라베나 리커버리 15 리바이탈 바이오플라보노이드샴푸 [HAIR RÉ:COVERY 15 Revital Shampoo]제품선택=헤어 리커버리 15 리바이탈 샴푸 - 500ml</t>
        </is>
      </c>
      <c r="H948" s="16" t="n">
        <v>163</v>
      </c>
      <c r="I948" s="19">
        <f>VLOOKUP(G948,매칭테이블!D:E,2,0)</f>
        <v/>
      </c>
      <c r="J948" s="16" t="n">
        <v>210201</v>
      </c>
      <c r="L948" s="19">
        <f>VLOOKUP($P948,매칭테이블!$G:$J,2,0)*H948</f>
        <v/>
      </c>
      <c r="M948" s="19">
        <f>L948-L948*VLOOKUP($P948,매칭테이블!$G:$J,3,0)</f>
        <v/>
      </c>
      <c r="N948" s="19">
        <f>VLOOKUP($P948,매칭테이블!$G:$J,4,0)*H948</f>
        <v/>
      </c>
      <c r="O948" s="37">
        <f>L948/1.1</f>
        <v/>
      </c>
      <c r="P948" s="19">
        <f>F948&amp;E948&amp;G948&amp;J948</f>
        <v/>
      </c>
    </row>
    <row r="949">
      <c r="B949" s="34" t="n">
        <v>44236</v>
      </c>
      <c r="C949" s="19">
        <f>TEXT(B949,"aaa")</f>
        <v/>
      </c>
      <c r="E949" s="19">
        <f>INDEX(매칭테이블!C:C,MATCH(RD!G949,매칭테이블!D:D,0))</f>
        <v/>
      </c>
      <c r="F949" s="16" t="inlineStr">
        <is>
          <t>카페24</t>
        </is>
      </c>
      <c r="G949" s="16" t="inlineStr">
        <is>
          <t>라베나 리커버리 15 리바이탈 바이오플라보노이드샴푸 [HAIR RÉ:COVERY 15 Revital Shampoo]제품선택=리바이탈 샴푸 2개 세트 5%추가할인</t>
        </is>
      </c>
      <c r="H949" s="16" t="n">
        <v>47</v>
      </c>
      <c r="I949" s="19">
        <f>VLOOKUP(G949,매칭테이블!D:E,2,0)</f>
        <v/>
      </c>
      <c r="J949" s="16" t="n">
        <v>210201</v>
      </c>
      <c r="L949" s="19">
        <f>VLOOKUP($P949,매칭테이블!$G:$J,2,0)*H949</f>
        <v/>
      </c>
      <c r="M949" s="19">
        <f>L949-L949*VLOOKUP($P949,매칭테이블!$G:$J,3,0)</f>
        <v/>
      </c>
      <c r="N949" s="19">
        <f>VLOOKUP($P949,매칭테이블!$G:$J,4,0)*H949</f>
        <v/>
      </c>
      <c r="O949" s="37">
        <f>L949/1.1</f>
        <v/>
      </c>
      <c r="P949" s="19">
        <f>F949&amp;E949&amp;G949&amp;J949</f>
        <v/>
      </c>
    </row>
    <row r="950">
      <c r="B950" s="34" t="n">
        <v>44236</v>
      </c>
      <c r="C950" s="19">
        <f>TEXT(B950,"aaa")</f>
        <v/>
      </c>
      <c r="E950" s="19">
        <f>INDEX(매칭테이블!C:C,MATCH(RD!G950,매칭테이블!D:D,0))</f>
        <v/>
      </c>
      <c r="F950" s="16" t="inlineStr">
        <is>
          <t>카페24</t>
        </is>
      </c>
      <c r="G950" s="16" t="inlineStr">
        <is>
          <t>라베나 리커버리 15 리바이탈 바이오플라보노이드샴푸 [HAIR RÉ:COVERY 15 Revital Shampoo]제품선택=리바이탈 샴푸 3개 세트 10% 추가할인</t>
        </is>
      </c>
      <c r="H950" s="16" t="n">
        <v>12</v>
      </c>
      <c r="I950" s="19">
        <f>VLOOKUP(G950,매칭테이블!D:E,2,0)</f>
        <v/>
      </c>
      <c r="J950" s="16" t="n">
        <v>210201</v>
      </c>
      <c r="L950" s="19">
        <f>VLOOKUP($P950,매칭테이블!$G:$J,2,0)*H950</f>
        <v/>
      </c>
      <c r="M950" s="19">
        <f>L950-L950*VLOOKUP($P950,매칭테이블!$G:$J,3,0)</f>
        <v/>
      </c>
      <c r="N950" s="19">
        <f>VLOOKUP($P950,매칭테이블!$G:$J,4,0)*H950</f>
        <v/>
      </c>
      <c r="O950" s="37">
        <f>L950/1.1</f>
        <v/>
      </c>
      <c r="P950" s="19">
        <f>F950&amp;E950&amp;G950&amp;J950</f>
        <v/>
      </c>
    </row>
    <row r="951">
      <c r="B951" s="34" t="n">
        <v>44236</v>
      </c>
      <c r="C951" s="19">
        <f>TEXT(B951,"aaa")</f>
        <v/>
      </c>
      <c r="E951" s="19">
        <f>INDEX(매칭테이블!C:C,MATCH(RD!G951,매칭테이블!D:D,0))</f>
        <v/>
      </c>
      <c r="F951" s="16" t="inlineStr">
        <is>
          <t>카페24</t>
        </is>
      </c>
      <c r="G951" s="16" t="inlineStr">
        <is>
          <t>라베나 리커버리 15 헤어팩 트리트먼트 [HAIR RÉ:COVERY 15 Hairpack Treatment]제품선택=헤어 리커버리 15 헤어팩 트리트먼트</t>
        </is>
      </c>
      <c r="H951" s="16" t="n">
        <v>4</v>
      </c>
      <c r="I951" s="19">
        <f>VLOOKUP(G951,매칭테이블!D:E,2,0)</f>
        <v/>
      </c>
      <c r="J951" s="16" t="n">
        <v>210201</v>
      </c>
      <c r="L951" s="19">
        <f>VLOOKUP($P951,매칭테이블!$G:$J,2,0)*H951</f>
        <v/>
      </c>
      <c r="M951" s="19">
        <f>L951-L951*VLOOKUP($P951,매칭테이블!$G:$J,3,0)</f>
        <v/>
      </c>
      <c r="N951" s="19">
        <f>VLOOKUP($P951,매칭테이블!$G:$J,4,0)*H951</f>
        <v/>
      </c>
      <c r="O951" s="37">
        <f>L951/1.1</f>
        <v/>
      </c>
      <c r="P951" s="19">
        <f>F951&amp;E951&amp;G951&amp;J951</f>
        <v/>
      </c>
    </row>
    <row r="953">
      <c r="B953" s="34" t="n">
        <v>44237</v>
      </c>
      <c r="C953" s="19">
        <f>TEXT(B953,"aaa")</f>
        <v/>
      </c>
      <c r="E953" s="19">
        <f>INDEX(매칭테이블!C:C,MATCH(RD!G953,매칭테이블!D:D,0))</f>
        <v/>
      </c>
      <c r="F953" s="16" t="inlineStr">
        <is>
          <t>카페24</t>
        </is>
      </c>
      <c r="G953" s="16" t="inlineStr">
        <is>
          <t>라베나 리커버리 15 뉴트리셔스 밤 [HAIR RÉ:COVERY 15 Nutritious Balm]제품선택=헤어 리커버리 15 뉴트리셔스 밤</t>
        </is>
      </c>
      <c r="H953" s="16" t="n">
        <v>10</v>
      </c>
      <c r="I953" s="19">
        <f>VLOOKUP(G953,매칭테이블!D:E,2,0)</f>
        <v/>
      </c>
      <c r="J953" s="16" t="n">
        <v>210201</v>
      </c>
      <c r="L953" s="19">
        <f>VLOOKUP($P953,매칭테이블!$G:$J,2,0)*H953</f>
        <v/>
      </c>
      <c r="M953" s="19">
        <f>L953-L953*VLOOKUP($P953,매칭테이블!$G:$J,3,0)</f>
        <v/>
      </c>
      <c r="N953" s="19">
        <f>VLOOKUP($P953,매칭테이블!$G:$J,4,0)*H953</f>
        <v/>
      </c>
      <c r="O953" s="37">
        <f>L953/1.1</f>
        <v/>
      </c>
      <c r="P953" s="19">
        <f>F953&amp;E953&amp;G953&amp;J953</f>
        <v/>
      </c>
    </row>
    <row r="954">
      <c r="B954" s="34" t="n">
        <v>44237</v>
      </c>
      <c r="C954" s="19">
        <f>TEXT(B954,"aaa")</f>
        <v/>
      </c>
      <c r="E954" s="19">
        <f>INDEX(매칭테이블!C:C,MATCH(RD!G954,매칭테이블!D:D,0))</f>
        <v/>
      </c>
      <c r="F954" s="16" t="inlineStr">
        <is>
          <t>카페24</t>
        </is>
      </c>
      <c r="G954" s="16" t="inlineStr">
        <is>
          <t>라베나 리커버리 15 뉴트리셔스 밤 [HAIR RÉ:COVERY 15 Nutritious Balm]제품선택=뉴트리셔스 밤 3개 세트 10% 추가할인</t>
        </is>
      </c>
      <c r="H954" s="16" t="n">
        <v>2</v>
      </c>
      <c r="I954" s="19">
        <f>VLOOKUP(G954,매칭테이블!D:E,2,0)</f>
        <v/>
      </c>
      <c r="J954" s="16" t="n">
        <v>210201</v>
      </c>
      <c r="L954" s="19">
        <f>VLOOKUP($P954,매칭테이블!$G:$J,2,0)*H954</f>
        <v/>
      </c>
      <c r="M954" s="19">
        <f>L954-L954*VLOOKUP($P954,매칭테이블!$G:$J,3,0)</f>
        <v/>
      </c>
      <c r="N954" s="19">
        <f>VLOOKUP($P954,매칭테이블!$G:$J,4,0)*H954</f>
        <v/>
      </c>
      <c r="O954" s="37">
        <f>L954/1.1</f>
        <v/>
      </c>
      <c r="P954" s="19">
        <f>F954&amp;E954&amp;G954&amp;J954</f>
        <v/>
      </c>
    </row>
    <row r="955">
      <c r="B955" s="34" t="n">
        <v>44237</v>
      </c>
      <c r="C955" s="19">
        <f>TEXT(B955,"aaa")</f>
        <v/>
      </c>
      <c r="E955" s="19">
        <f>INDEX(매칭테이블!C:C,MATCH(RD!G955,매칭테이블!D:D,0))</f>
        <v/>
      </c>
      <c r="F955" s="16" t="inlineStr">
        <is>
          <t>카페24</t>
        </is>
      </c>
      <c r="G955" s="16" t="inlineStr">
        <is>
          <t>라베나 리커버리 15 뉴트리셔스 밤 [HAIR RÉ:COVERY 15 Nutritious Balm]제품선택=뉴트리셔스밤 1개 + 헤어팩 트리트먼트 1개 세트 5%추가할인</t>
        </is>
      </c>
      <c r="H955" s="16" t="n">
        <v>2</v>
      </c>
      <c r="I955" s="19">
        <f>VLOOKUP(G955,매칭테이블!D:E,2,0)</f>
        <v/>
      </c>
      <c r="J955" s="16" t="n">
        <v>210201</v>
      </c>
      <c r="L955" s="19">
        <f>VLOOKUP($P955,매칭테이블!$G:$J,2,0)*H955</f>
        <v/>
      </c>
      <c r="M955" s="19">
        <f>L955-L955*VLOOKUP($P955,매칭테이블!$G:$J,3,0)</f>
        <v/>
      </c>
      <c r="N955" s="19">
        <f>VLOOKUP($P955,매칭테이블!$G:$J,4,0)*H955</f>
        <v/>
      </c>
      <c r="O955" s="37">
        <f>L955/1.1</f>
        <v/>
      </c>
      <c r="P955" s="19">
        <f>F955&amp;E955&amp;G955&amp;J955</f>
        <v/>
      </c>
    </row>
    <row r="956">
      <c r="B956" s="34" t="n">
        <v>44237</v>
      </c>
      <c r="C956" s="19">
        <f>TEXT(B956,"aaa")</f>
        <v/>
      </c>
      <c r="E956" s="19">
        <f>INDEX(매칭테이블!C:C,MATCH(RD!G956,매칭테이블!D:D,0))</f>
        <v/>
      </c>
      <c r="F956" s="16" t="inlineStr">
        <is>
          <t>카페24</t>
        </is>
      </c>
      <c r="G956" s="16" t="inlineStr">
        <is>
          <t>라베나 리커버리 15 리바이탈 바이오플라보노이드샴푸 [HAIR RÉ:COVERY 15 Revital Shampoo]제품선택=헤어 리커버리 15 리바이탈 샴푸 - 500ml</t>
        </is>
      </c>
      <c r="H956" s="16" t="n">
        <v>85</v>
      </c>
      <c r="I956" s="19">
        <f>VLOOKUP(G956,매칭테이블!D:E,2,0)</f>
        <v/>
      </c>
      <c r="J956" s="16" t="n">
        <v>210201</v>
      </c>
      <c r="L956" s="19">
        <f>VLOOKUP($P956,매칭테이블!$G:$J,2,0)*H956</f>
        <v/>
      </c>
      <c r="M956" s="19">
        <f>L956-L956*VLOOKUP($P956,매칭테이블!$G:$J,3,0)</f>
        <v/>
      </c>
      <c r="N956" s="19">
        <f>VLOOKUP($P956,매칭테이블!$G:$J,4,0)*H956</f>
        <v/>
      </c>
      <c r="O956" s="37">
        <f>L956/1.1</f>
        <v/>
      </c>
      <c r="P956" s="19">
        <f>F956&amp;E956&amp;G956&amp;J956</f>
        <v/>
      </c>
    </row>
    <row r="957">
      <c r="B957" s="34" t="n">
        <v>44237</v>
      </c>
      <c r="C957" s="19">
        <f>TEXT(B957,"aaa")</f>
        <v/>
      </c>
      <c r="E957" s="19">
        <f>INDEX(매칭테이블!C:C,MATCH(RD!G957,매칭테이블!D:D,0))</f>
        <v/>
      </c>
      <c r="F957" s="16" t="inlineStr">
        <is>
          <t>카페24</t>
        </is>
      </c>
      <c r="G957" s="16" t="inlineStr">
        <is>
          <t>라베나 리커버리 15 리바이탈 바이오플라보노이드샴푸 [HAIR RÉ:COVERY 15 Revital Shampoo]제품선택=리바이탈 샴푸 2개 세트 5%추가할인</t>
        </is>
      </c>
      <c r="H957" s="16" t="n">
        <v>26</v>
      </c>
      <c r="I957" s="19">
        <f>VLOOKUP(G957,매칭테이블!D:E,2,0)</f>
        <v/>
      </c>
      <c r="J957" s="16" t="n">
        <v>210201</v>
      </c>
      <c r="L957" s="19">
        <f>VLOOKUP($P957,매칭테이블!$G:$J,2,0)*H957</f>
        <v/>
      </c>
      <c r="M957" s="19">
        <f>L957-L957*VLOOKUP($P957,매칭테이블!$G:$J,3,0)</f>
        <v/>
      </c>
      <c r="N957" s="19">
        <f>VLOOKUP($P957,매칭테이블!$G:$J,4,0)*H957</f>
        <v/>
      </c>
      <c r="O957" s="37">
        <f>L957/1.1</f>
        <v/>
      </c>
      <c r="P957" s="19">
        <f>F957&amp;E957&amp;G957&amp;J957</f>
        <v/>
      </c>
    </row>
    <row r="958">
      <c r="B958" s="34" t="n">
        <v>44237</v>
      </c>
      <c r="C958" s="19">
        <f>TEXT(B958,"aaa")</f>
        <v/>
      </c>
      <c r="E958" s="19">
        <f>INDEX(매칭테이블!C:C,MATCH(RD!G958,매칭테이블!D:D,0))</f>
        <v/>
      </c>
      <c r="F958" s="16" t="inlineStr">
        <is>
          <t>카페24</t>
        </is>
      </c>
      <c r="G958" s="16" t="inlineStr">
        <is>
          <t>라베나 리커버리 15 리바이탈 바이오플라보노이드샴푸 [HAIR RÉ:COVERY 15 Revital Shampoo]제품선택=리바이탈 샴푸 3개 세트 10% 추가할인</t>
        </is>
      </c>
      <c r="H958" s="16" t="n">
        <v>6</v>
      </c>
      <c r="I958" s="19">
        <f>VLOOKUP(G958,매칭테이블!D:E,2,0)</f>
        <v/>
      </c>
      <c r="J958" s="16" t="n">
        <v>210201</v>
      </c>
      <c r="L958" s="19">
        <f>VLOOKUP($P958,매칭테이블!$G:$J,2,0)*H958</f>
        <v/>
      </c>
      <c r="M958" s="19">
        <f>L958-L958*VLOOKUP($P958,매칭테이블!$G:$J,3,0)</f>
        <v/>
      </c>
      <c r="N958" s="19">
        <f>VLOOKUP($P958,매칭테이블!$G:$J,4,0)*H958</f>
        <v/>
      </c>
      <c r="O958" s="37">
        <f>L958/1.1</f>
        <v/>
      </c>
      <c r="P958" s="19">
        <f>F958&amp;E958&amp;G958&amp;J958</f>
        <v/>
      </c>
    </row>
    <row r="959">
      <c r="B959" s="34" t="n">
        <v>44237</v>
      </c>
      <c r="C959" s="19">
        <f>TEXT(B959,"aaa")</f>
        <v/>
      </c>
      <c r="E959" s="19">
        <f>INDEX(매칭테이블!C:C,MATCH(RD!G959,매칭테이블!D:D,0))</f>
        <v/>
      </c>
      <c r="F959" s="16" t="inlineStr">
        <is>
          <t>카페24</t>
        </is>
      </c>
      <c r="G959" s="16" t="inlineStr">
        <is>
          <t>라베나 리커버리 15 헤어팩 트리트먼트 [HAIR RÉ:COVERY 15 Hairpack Treatment]제품선택=헤어 리커버리 15 헤어팩 트리트먼트</t>
        </is>
      </c>
      <c r="H959" s="16" t="n">
        <v>3</v>
      </c>
      <c r="I959" s="19">
        <f>VLOOKUP(G959,매칭테이블!D:E,2,0)</f>
        <v/>
      </c>
      <c r="J959" s="16" t="n">
        <v>210201</v>
      </c>
      <c r="L959" s="19">
        <f>VLOOKUP($P959,매칭테이블!$G:$J,2,0)*H959</f>
        <v/>
      </c>
      <c r="M959" s="19">
        <f>L959-L959*VLOOKUP($P959,매칭테이블!$G:$J,3,0)</f>
        <v/>
      </c>
      <c r="N959" s="19">
        <f>VLOOKUP($P959,매칭테이블!$G:$J,4,0)*H959</f>
        <v/>
      </c>
      <c r="O959" s="37">
        <f>L959/1.1</f>
        <v/>
      </c>
      <c r="P959" s="19">
        <f>F959&amp;E959&amp;G959&amp;J959</f>
        <v/>
      </c>
    </row>
    <row r="960">
      <c r="B960" s="34" t="n">
        <v>44237</v>
      </c>
      <c r="C960" s="19">
        <f>TEXT(B960,"aaa")</f>
        <v/>
      </c>
      <c r="E960" s="19">
        <f>INDEX(매칭테이블!C:C,MATCH(RD!G960,매칭테이블!D:D,0))</f>
        <v/>
      </c>
      <c r="F960" s="16" t="inlineStr">
        <is>
          <t>카페24</t>
        </is>
      </c>
      <c r="G960" s="16" t="inlineStr">
        <is>
          <t>라베나 리커버리 15 헤어팩 트리트먼트 [HAIR RÉ:COVERY 15 Hairpack Treatment]제품선택=헤어팩 트리트먼트 2개 세트 5% 추가할인</t>
        </is>
      </c>
      <c r="H960" s="16" t="n">
        <v>1</v>
      </c>
      <c r="I960" s="19">
        <f>VLOOKUP(G960,매칭테이블!D:E,2,0)</f>
        <v/>
      </c>
      <c r="J960" s="16" t="n">
        <v>210201</v>
      </c>
      <c r="L960" s="19">
        <f>VLOOKUP($P960,매칭테이블!$G:$J,2,0)*H960</f>
        <v/>
      </c>
      <c r="M960" s="19">
        <f>L960-L960*VLOOKUP($P960,매칭테이블!$G:$J,3,0)</f>
        <v/>
      </c>
      <c r="N960" s="19">
        <f>VLOOKUP($P960,매칭테이블!$G:$J,4,0)*H960</f>
        <v/>
      </c>
      <c r="O960" s="37">
        <f>L960/1.1</f>
        <v/>
      </c>
      <c r="P960" s="19">
        <f>F960&amp;E960&amp;G960&amp;J960</f>
        <v/>
      </c>
    </row>
    <row r="961">
      <c r="B961" s="34" t="n">
        <v>44237</v>
      </c>
      <c r="C961" s="19">
        <f>TEXT(B961,"aaa")</f>
        <v/>
      </c>
      <c r="E961" s="19">
        <f>INDEX(매칭테이블!C:C,MATCH(RD!G961,매칭테이블!D:D,0))</f>
        <v/>
      </c>
      <c r="F961" s="16" t="inlineStr">
        <is>
          <t>카페24</t>
        </is>
      </c>
      <c r="G961" s="16" t="inlineStr">
        <is>
          <t>라베나 리커버리 15 헤어팩 트리트먼트 [HAIR RÉ:COVERY 15 Hairpack Treatment]제품선택=헤어팩 트리트먼트 1개 + 뉴트리셔스밤 1개 세트 5% 추가할인</t>
        </is>
      </c>
      <c r="H961" s="16" t="n">
        <v>1</v>
      </c>
      <c r="I961" s="19">
        <f>VLOOKUP(G961,매칭테이블!D:E,2,0)</f>
        <v/>
      </c>
      <c r="J961" s="16" t="n">
        <v>210201</v>
      </c>
      <c r="L961" s="19">
        <f>VLOOKUP($P961,매칭테이블!$G:$J,2,0)*H961</f>
        <v/>
      </c>
      <c r="M961" s="19">
        <f>L961-L961*VLOOKUP($P961,매칭테이블!$G:$J,3,0)</f>
        <v/>
      </c>
      <c r="N961" s="19">
        <f>VLOOKUP($P961,매칭테이블!$G:$J,4,0)*H961</f>
        <v/>
      </c>
      <c r="O961" s="37">
        <f>L961/1.1</f>
        <v/>
      </c>
      <c r="P961" s="19">
        <f>F961&amp;E961&amp;G961&amp;J961</f>
        <v/>
      </c>
    </row>
    <row r="962">
      <c r="B962" s="34" t="n">
        <v>44238</v>
      </c>
      <c r="C962" s="19">
        <f>TEXT(B962,"aaa")</f>
        <v/>
      </c>
      <c r="E962" s="19">
        <f>INDEX(매칭테이블!C:C,MATCH(RD!G962,매칭테이블!D:D,0))</f>
        <v/>
      </c>
      <c r="F962" s="16" t="inlineStr">
        <is>
          <t>카페24</t>
        </is>
      </c>
      <c r="G962" s="16" t="inlineStr">
        <is>
          <t>라베나 리커버리 15 뉴트리셔스 밤 [HAIR RÉ:COVERY 15 Nutritious Balm]제품선택=헤어 리커버리 15 뉴트리셔스 밤</t>
        </is>
      </c>
      <c r="H962" s="16" t="n">
        <v>13</v>
      </c>
      <c r="I962" s="19">
        <f>VLOOKUP(G962,매칭테이블!D:E,2,0)</f>
        <v/>
      </c>
      <c r="J962" s="16" t="n">
        <v>210201</v>
      </c>
      <c r="L962" s="19">
        <f>VLOOKUP($P962,매칭테이블!$G:$J,2,0)*H962</f>
        <v/>
      </c>
      <c r="M962" s="19">
        <f>L962-L962*VLOOKUP($P962,매칭테이블!$G:$J,3,0)</f>
        <v/>
      </c>
      <c r="N962" s="19">
        <f>VLOOKUP($P962,매칭테이블!$G:$J,4,0)*H962</f>
        <v/>
      </c>
      <c r="O962" s="37">
        <f>L962/1.1</f>
        <v/>
      </c>
      <c r="P962" s="19">
        <f>F962&amp;E962&amp;G962&amp;J962</f>
        <v/>
      </c>
    </row>
    <row r="963">
      <c r="B963" s="34" t="n">
        <v>44238</v>
      </c>
      <c r="C963" s="19">
        <f>TEXT(B963,"aaa")</f>
        <v/>
      </c>
      <c r="E963" s="19">
        <f>INDEX(매칭테이블!C:C,MATCH(RD!G963,매칭테이블!D:D,0))</f>
        <v/>
      </c>
      <c r="F963" s="16" t="inlineStr">
        <is>
          <t>카페24</t>
        </is>
      </c>
      <c r="G963" s="16" t="inlineStr">
        <is>
          <t>라베나 리커버리 15 뉴트리셔스 밤 [HAIR RÉ:COVERY 15 Nutritious Balm]제품선택=뉴트리셔스 밤 3개 세트 10% 추가할인</t>
        </is>
      </c>
      <c r="H963" s="16" t="n">
        <v>1</v>
      </c>
      <c r="I963" s="19">
        <f>VLOOKUP(G963,매칭테이블!D:E,2,0)</f>
        <v/>
      </c>
      <c r="J963" s="16" t="n">
        <v>210201</v>
      </c>
      <c r="L963" s="19">
        <f>VLOOKUP($P963,매칭테이블!$G:$J,2,0)*H963</f>
        <v/>
      </c>
      <c r="M963" s="19">
        <f>L963-L963*VLOOKUP($P963,매칭테이블!$G:$J,3,0)</f>
        <v/>
      </c>
      <c r="N963" s="19">
        <f>VLOOKUP($P963,매칭테이블!$G:$J,4,0)*H963</f>
        <v/>
      </c>
      <c r="O963" s="37">
        <f>L963/1.1</f>
        <v/>
      </c>
      <c r="P963" s="19">
        <f>F963&amp;E963&amp;G963&amp;J963</f>
        <v/>
      </c>
    </row>
    <row r="964">
      <c r="B964" s="34" t="n">
        <v>44238</v>
      </c>
      <c r="C964" s="19">
        <f>TEXT(B964,"aaa")</f>
        <v/>
      </c>
      <c r="E964" s="19">
        <f>INDEX(매칭테이블!C:C,MATCH(RD!G964,매칭테이블!D:D,0))</f>
        <v/>
      </c>
      <c r="F964" s="16" t="inlineStr">
        <is>
          <t>카페24</t>
        </is>
      </c>
      <c r="G964" s="16" t="inlineStr">
        <is>
          <t>라베나 리커버리 15 리바이탈 바이오플라보노이드샴푸 [HAIR RÉ:COVERY 15 Revital Shampoo]제품선택=헤어 리커버리 15 리바이탈 샴푸 - 500ml</t>
        </is>
      </c>
      <c r="H964" s="16" t="n">
        <v>107</v>
      </c>
      <c r="I964" s="19">
        <f>VLOOKUP(G964,매칭테이블!D:E,2,0)</f>
        <v/>
      </c>
      <c r="J964" s="16" t="n">
        <v>210201</v>
      </c>
      <c r="L964" s="19">
        <f>VLOOKUP($P964,매칭테이블!$G:$J,2,0)*H964</f>
        <v/>
      </c>
      <c r="M964" s="19">
        <f>L964-L964*VLOOKUP($P964,매칭테이블!$G:$J,3,0)</f>
        <v/>
      </c>
      <c r="N964" s="19">
        <f>VLOOKUP($P964,매칭테이블!$G:$J,4,0)*H964</f>
        <v/>
      </c>
      <c r="O964" s="37">
        <f>L964/1.1</f>
        <v/>
      </c>
      <c r="P964" s="19">
        <f>F964&amp;E964&amp;G964&amp;J964</f>
        <v/>
      </c>
    </row>
    <row r="965">
      <c r="B965" s="34" t="n">
        <v>44238</v>
      </c>
      <c r="C965" s="19">
        <f>TEXT(B965,"aaa")</f>
        <v/>
      </c>
      <c r="E965" s="19">
        <f>INDEX(매칭테이블!C:C,MATCH(RD!G965,매칭테이블!D:D,0))</f>
        <v/>
      </c>
      <c r="F965" s="16" t="inlineStr">
        <is>
          <t>카페24</t>
        </is>
      </c>
      <c r="G965" s="16" t="inlineStr">
        <is>
          <t>라베나 리커버리 15 리바이탈 바이오플라보노이드샴푸 [HAIR RÉ:COVERY 15 Revital Shampoo]제품선택=리바이탈 샴푸 2개 세트 5%추가할인</t>
        </is>
      </c>
      <c r="H965" s="16" t="n">
        <v>34</v>
      </c>
      <c r="I965" s="19">
        <f>VLOOKUP(G965,매칭테이블!D:E,2,0)</f>
        <v/>
      </c>
      <c r="J965" s="16" t="n">
        <v>210201</v>
      </c>
      <c r="L965" s="19">
        <f>VLOOKUP($P965,매칭테이블!$G:$J,2,0)*H965</f>
        <v/>
      </c>
      <c r="M965" s="19">
        <f>L965-L965*VLOOKUP($P965,매칭테이블!$G:$J,3,0)</f>
        <v/>
      </c>
      <c r="N965" s="19">
        <f>VLOOKUP($P965,매칭테이블!$G:$J,4,0)*H965</f>
        <v/>
      </c>
      <c r="O965" s="37">
        <f>L965/1.1</f>
        <v/>
      </c>
      <c r="P965" s="19">
        <f>F965&amp;E965&amp;G965&amp;J965</f>
        <v/>
      </c>
    </row>
    <row r="966">
      <c r="B966" s="34" t="n">
        <v>44238</v>
      </c>
      <c r="C966" s="19">
        <f>TEXT(B966,"aaa")</f>
        <v/>
      </c>
      <c r="E966" s="19">
        <f>INDEX(매칭테이블!C:C,MATCH(RD!G966,매칭테이블!D:D,0))</f>
        <v/>
      </c>
      <c r="F966" s="16" t="inlineStr">
        <is>
          <t>카페24</t>
        </is>
      </c>
      <c r="G966" s="16" t="inlineStr">
        <is>
          <t>라베나 리커버리 15 리바이탈 바이오플라보노이드샴푸 [HAIR RÉ:COVERY 15 Revital Shampoo]제품선택=리바이탈 샴푸 3개 세트 10% 추가할인</t>
        </is>
      </c>
      <c r="H966" s="16" t="n">
        <v>5</v>
      </c>
      <c r="I966" s="19">
        <f>VLOOKUP(G966,매칭테이블!D:E,2,0)</f>
        <v/>
      </c>
      <c r="J966" s="16" t="n">
        <v>210201</v>
      </c>
      <c r="L966" s="19">
        <f>VLOOKUP($P966,매칭테이블!$G:$J,2,0)*H966</f>
        <v/>
      </c>
      <c r="M966" s="19">
        <f>L966-L966*VLOOKUP($P966,매칭테이블!$G:$J,3,0)</f>
        <v/>
      </c>
      <c r="N966" s="19">
        <f>VLOOKUP($P966,매칭테이블!$G:$J,4,0)*H966</f>
        <v/>
      </c>
      <c r="O966" s="37">
        <f>L966/1.1</f>
        <v/>
      </c>
      <c r="P966" s="19">
        <f>F966&amp;E966&amp;G966&amp;J966</f>
        <v/>
      </c>
    </row>
    <row r="967">
      <c r="B967" s="34" t="n">
        <v>44238</v>
      </c>
      <c r="C967" s="19">
        <f>TEXT(B967,"aaa")</f>
        <v/>
      </c>
      <c r="E967" s="19">
        <f>INDEX(매칭테이블!C:C,MATCH(RD!G967,매칭테이블!D:D,0))</f>
        <v/>
      </c>
      <c r="F967" s="16" t="inlineStr">
        <is>
          <t>카페24</t>
        </is>
      </c>
      <c r="G967" s="16" t="inlineStr">
        <is>
          <t>라베나 리커버리 15 헤어팩 트리트먼트 [HAIR RÉ:COVERY 15 Hairpack Treatment]제품선택=헤어 리커버리 15 헤어팩 트리트먼트</t>
        </is>
      </c>
      <c r="H967" s="16" t="n">
        <v>7</v>
      </c>
      <c r="I967" s="19">
        <f>VLOOKUP(G967,매칭테이블!D:E,2,0)</f>
        <v/>
      </c>
      <c r="J967" s="16" t="n">
        <v>210201</v>
      </c>
      <c r="L967" s="19">
        <f>VLOOKUP($P967,매칭테이블!$G:$J,2,0)*H967</f>
        <v/>
      </c>
      <c r="M967" s="19">
        <f>L967-L967*VLOOKUP($P967,매칭테이블!$G:$J,3,0)</f>
        <v/>
      </c>
      <c r="N967" s="19">
        <f>VLOOKUP($P967,매칭테이블!$G:$J,4,0)*H967</f>
        <v/>
      </c>
      <c r="O967" s="37">
        <f>L967/1.1</f>
        <v/>
      </c>
      <c r="P967" s="19">
        <f>F967&amp;E967&amp;G967&amp;J967</f>
        <v/>
      </c>
    </row>
    <row r="968">
      <c r="B968" s="34" t="n">
        <v>44238</v>
      </c>
      <c r="C968" s="19">
        <f>TEXT(B968,"aaa")</f>
        <v/>
      </c>
      <c r="E968" s="19">
        <f>INDEX(매칭테이블!C:C,MATCH(RD!G968,매칭테이블!D:D,0))</f>
        <v/>
      </c>
      <c r="F968" s="16" t="inlineStr">
        <is>
          <t>카페24</t>
        </is>
      </c>
      <c r="G968" s="16" t="inlineStr">
        <is>
          <t>라베나 리커버리 15 헤어팩 트리트먼트 [HAIR RÉ:COVERY 15 Hairpack Treatment]제품선택=헤어팩 트리트먼트 2개 세트 5% 추가할인</t>
        </is>
      </c>
      <c r="H968" s="16" t="n">
        <v>1</v>
      </c>
      <c r="I968" s="19">
        <f>VLOOKUP(G968,매칭테이블!D:E,2,0)</f>
        <v/>
      </c>
      <c r="J968" s="16" t="n">
        <v>210201</v>
      </c>
      <c r="L968" s="19">
        <f>VLOOKUP($P968,매칭테이블!$G:$J,2,0)*H968</f>
        <v/>
      </c>
      <c r="M968" s="19">
        <f>L968-L968*VLOOKUP($P968,매칭테이블!$G:$J,3,0)</f>
        <v/>
      </c>
      <c r="N968" s="19">
        <f>VLOOKUP($P968,매칭테이블!$G:$J,4,0)*H968</f>
        <v/>
      </c>
      <c r="O968" s="37">
        <f>L968/1.1</f>
        <v/>
      </c>
      <c r="P968" s="19">
        <f>F968&amp;E968&amp;G968&amp;J968</f>
        <v/>
      </c>
    </row>
    <row r="969">
      <c r="B969" s="34" t="n">
        <v>44238</v>
      </c>
      <c r="C969" s="19">
        <f>TEXT(B969,"aaa")</f>
        <v/>
      </c>
      <c r="E969" s="19">
        <f>INDEX(매칭테이블!C:C,MATCH(RD!G969,매칭테이블!D:D,0))</f>
        <v/>
      </c>
      <c r="F969" s="16" t="inlineStr">
        <is>
          <t>카페24</t>
        </is>
      </c>
      <c r="G969" s="16" t="inlineStr">
        <is>
          <t>라베나 리커버리 15 헤어팩 트리트먼트 [HAIR RÉ:COVERY 15 Hairpack Treatment]제품선택=헤어팩 트리트먼트 3개 세트 10% 추가할인</t>
        </is>
      </c>
      <c r="H969" s="16" t="n">
        <v>1</v>
      </c>
      <c r="I969" s="19">
        <f>VLOOKUP(G969,매칭테이블!D:E,2,0)</f>
        <v/>
      </c>
      <c r="J969" s="16" t="n">
        <v>210201</v>
      </c>
      <c r="L969" s="19">
        <f>VLOOKUP($P969,매칭테이블!$G:$J,2,0)*H969</f>
        <v/>
      </c>
      <c r="M969" s="19">
        <f>L969-L969*VLOOKUP($P969,매칭테이블!$G:$J,3,0)</f>
        <v/>
      </c>
      <c r="N969" s="19">
        <f>VLOOKUP($P969,매칭테이블!$G:$J,4,0)*H969</f>
        <v/>
      </c>
      <c r="O969" s="37">
        <f>L969/1.1</f>
        <v/>
      </c>
      <c r="P969" s="19">
        <f>F969&amp;E969&amp;G969&amp;J969</f>
        <v/>
      </c>
    </row>
    <row r="970">
      <c r="B970" s="34" t="n">
        <v>44238</v>
      </c>
      <c r="C970" s="19">
        <f>TEXT(B970,"aaa")</f>
        <v/>
      </c>
      <c r="E970" s="19">
        <f>INDEX(매칭테이블!C:C,MATCH(RD!G970,매칭테이블!D:D,0))</f>
        <v/>
      </c>
      <c r="F970" s="16" t="inlineStr">
        <is>
          <t>카페24</t>
        </is>
      </c>
      <c r="G970" s="16" t="inlineStr">
        <is>
          <t>라베나 리커버리 15 헤어팩 트리트먼트 [HAIR RÉ:COVERY 15 Hairpack Treatment]제품선택=헤어팩 트리트먼트 1개 + 뉴트리셔스밤 1개 세트 5% 추가할인</t>
        </is>
      </c>
      <c r="H970" s="16" t="n">
        <v>1</v>
      </c>
      <c r="I970" s="19">
        <f>VLOOKUP(G970,매칭테이블!D:E,2,0)</f>
        <v/>
      </c>
      <c r="J970" s="16" t="n">
        <v>210201</v>
      </c>
      <c r="L970" s="19">
        <f>VLOOKUP($P970,매칭테이블!$G:$J,2,0)*H970</f>
        <v/>
      </c>
      <c r="M970" s="19">
        <f>L970-L970*VLOOKUP($P970,매칭테이블!$G:$J,3,0)</f>
        <v/>
      </c>
      <c r="N970" s="19">
        <f>VLOOKUP($P970,매칭테이블!$G:$J,4,0)*H970</f>
        <v/>
      </c>
      <c r="O970" s="37">
        <f>L970/1.1</f>
        <v/>
      </c>
      <c r="P970" s="19">
        <f>F970&amp;E970&amp;G970&amp;J970</f>
        <v/>
      </c>
    </row>
    <row r="971">
      <c r="B971" s="34" t="n">
        <v>44239</v>
      </c>
      <c r="C971" s="19">
        <f>TEXT(B971,"aaa")</f>
        <v/>
      </c>
      <c r="E971" s="19">
        <f>INDEX(매칭테이블!C:C,MATCH(RD!G971,매칭테이블!D:D,0))</f>
        <v/>
      </c>
      <c r="F971" s="16" t="inlineStr">
        <is>
          <t>카페24</t>
        </is>
      </c>
      <c r="G971" s="16" t="inlineStr">
        <is>
          <t>라베나 리커버리 15 뉴트리셔스 밤 [HAIR RÉ:COVERY 15 Nutritious Balm]제품선택=헤어 리커버리 15 뉴트리셔스 밤</t>
        </is>
      </c>
      <c r="H971" s="16" t="n">
        <v>7</v>
      </c>
      <c r="I971" s="19">
        <f>VLOOKUP(G971,매칭테이블!D:E,2,0)</f>
        <v/>
      </c>
      <c r="J971" s="16" t="n">
        <v>210201</v>
      </c>
      <c r="L971" s="19">
        <f>VLOOKUP($P971,매칭테이블!$G:$J,2,0)*H971</f>
        <v/>
      </c>
      <c r="M971" s="19">
        <f>L971-L971*VLOOKUP($P971,매칭테이블!$G:$J,3,0)</f>
        <v/>
      </c>
      <c r="N971" s="19">
        <f>VLOOKUP($P971,매칭테이블!$G:$J,4,0)*H971</f>
        <v/>
      </c>
      <c r="O971" s="37">
        <f>L971/1.1</f>
        <v/>
      </c>
      <c r="P971" s="19">
        <f>F971&amp;E971&amp;G971&amp;J971</f>
        <v/>
      </c>
    </row>
    <row r="972">
      <c r="B972" s="34" t="n">
        <v>44239</v>
      </c>
      <c r="C972" s="19">
        <f>TEXT(B972,"aaa")</f>
        <v/>
      </c>
      <c r="E972" s="19">
        <f>INDEX(매칭테이블!C:C,MATCH(RD!G972,매칭테이블!D:D,0))</f>
        <v/>
      </c>
      <c r="F972" s="16" t="inlineStr">
        <is>
          <t>카페24</t>
        </is>
      </c>
      <c r="G972" s="16" t="inlineStr">
        <is>
          <t>라베나 리커버리 15 뉴트리셔스 밤 [HAIR RÉ:COVERY 15 Nutritious Balm]제품선택=뉴트리셔스 밤 2개 세트 5% 추가할인</t>
        </is>
      </c>
      <c r="H972" s="16" t="n">
        <v>2</v>
      </c>
      <c r="I972" s="19">
        <f>VLOOKUP(G972,매칭테이블!D:E,2,0)</f>
        <v/>
      </c>
      <c r="J972" s="16" t="n">
        <v>210201</v>
      </c>
      <c r="L972" s="19">
        <f>VLOOKUP($P972,매칭테이블!$G:$J,2,0)*H972</f>
        <v/>
      </c>
      <c r="M972" s="19">
        <f>L972-L972*VLOOKUP($P972,매칭테이블!$G:$J,3,0)</f>
        <v/>
      </c>
      <c r="N972" s="19">
        <f>VLOOKUP($P972,매칭테이블!$G:$J,4,0)*H972</f>
        <v/>
      </c>
      <c r="O972" s="37">
        <f>L972/1.1</f>
        <v/>
      </c>
      <c r="P972" s="19">
        <f>F972&amp;E972&amp;G972&amp;J972</f>
        <v/>
      </c>
    </row>
    <row r="973">
      <c r="B973" s="34" t="n">
        <v>44239</v>
      </c>
      <c r="C973" s="19">
        <f>TEXT(B973,"aaa")</f>
        <v/>
      </c>
      <c r="E973" s="19">
        <f>INDEX(매칭테이블!C:C,MATCH(RD!G973,매칭테이블!D:D,0))</f>
        <v/>
      </c>
      <c r="F973" s="16" t="inlineStr">
        <is>
          <t>카페24</t>
        </is>
      </c>
      <c r="G973" s="16" t="inlineStr">
        <is>
          <t>라베나 리커버리 15 리바이탈 바이오플라보노이드샴푸 [HAIR RÉ:COVERY 15 Revital Shampoo]제품선택=헤어 리커버리 15 리바이탈 샴푸 - 500ml</t>
        </is>
      </c>
      <c r="H973" s="16" t="n">
        <v>137</v>
      </c>
      <c r="I973" s="19">
        <f>VLOOKUP(G973,매칭테이블!D:E,2,0)</f>
        <v/>
      </c>
      <c r="J973" s="16" t="n">
        <v>210201</v>
      </c>
      <c r="L973" s="19">
        <f>VLOOKUP($P973,매칭테이블!$G:$J,2,0)*H973</f>
        <v/>
      </c>
      <c r="M973" s="19">
        <f>L973-L973*VLOOKUP($P973,매칭테이블!$G:$J,3,0)</f>
        <v/>
      </c>
      <c r="N973" s="19">
        <f>VLOOKUP($P973,매칭테이블!$G:$J,4,0)*H973</f>
        <v/>
      </c>
      <c r="O973" s="37">
        <f>L973/1.1</f>
        <v/>
      </c>
      <c r="P973" s="19">
        <f>F973&amp;E973&amp;G973&amp;J973</f>
        <v/>
      </c>
    </row>
    <row r="974">
      <c r="B974" s="34" t="n">
        <v>44239</v>
      </c>
      <c r="C974" s="19">
        <f>TEXT(B974,"aaa")</f>
        <v/>
      </c>
      <c r="E974" s="19">
        <f>INDEX(매칭테이블!C:C,MATCH(RD!G974,매칭테이블!D:D,0))</f>
        <v/>
      </c>
      <c r="F974" s="16" t="inlineStr">
        <is>
          <t>카페24</t>
        </is>
      </c>
      <c r="G974" s="16" t="inlineStr">
        <is>
          <t>라베나 리커버리 15 리바이탈 바이오플라보노이드샴푸 [HAIR RÉ:COVERY 15 Revital Shampoo]제품선택=리바이탈 샴푸 2개 세트 5%추가할인</t>
        </is>
      </c>
      <c r="H974" s="16" t="n">
        <v>42</v>
      </c>
      <c r="I974" s="19">
        <f>VLOOKUP(G974,매칭테이블!D:E,2,0)</f>
        <v/>
      </c>
      <c r="J974" s="16" t="n">
        <v>210201</v>
      </c>
      <c r="L974" s="19">
        <f>VLOOKUP($P974,매칭테이블!$G:$J,2,0)*H974</f>
        <v/>
      </c>
      <c r="M974" s="19">
        <f>L974-L974*VLOOKUP($P974,매칭테이블!$G:$J,3,0)</f>
        <v/>
      </c>
      <c r="N974" s="19">
        <f>VLOOKUP($P974,매칭테이블!$G:$J,4,0)*H974</f>
        <v/>
      </c>
      <c r="O974" s="37">
        <f>L974/1.1</f>
        <v/>
      </c>
      <c r="P974" s="19">
        <f>F974&amp;E974&amp;G974&amp;J974</f>
        <v/>
      </c>
    </row>
    <row r="975">
      <c r="B975" s="34" t="n">
        <v>44239</v>
      </c>
      <c r="C975" s="19">
        <f>TEXT(B975,"aaa")</f>
        <v/>
      </c>
      <c r="E975" s="19">
        <f>INDEX(매칭테이블!C:C,MATCH(RD!G975,매칭테이블!D:D,0))</f>
        <v/>
      </c>
      <c r="F975" s="16" t="inlineStr">
        <is>
          <t>카페24</t>
        </is>
      </c>
      <c r="G975" s="16" t="inlineStr">
        <is>
          <t>라베나 리커버리 15 리바이탈 바이오플라보노이드샴푸 [HAIR RÉ:COVERY 15 Revital Shampoo]제품선택=리바이탈 샴푸 3개 세트 10% 추가할인</t>
        </is>
      </c>
      <c r="H975" s="16" t="n">
        <v>13</v>
      </c>
      <c r="I975" s="19">
        <f>VLOOKUP(G975,매칭테이블!D:E,2,0)</f>
        <v/>
      </c>
      <c r="J975" s="16" t="n">
        <v>210201</v>
      </c>
      <c r="L975" s="19">
        <f>VLOOKUP($P975,매칭테이블!$G:$J,2,0)*H975</f>
        <v/>
      </c>
      <c r="M975" s="19">
        <f>L975-L975*VLOOKUP($P975,매칭테이블!$G:$J,3,0)</f>
        <v/>
      </c>
      <c r="N975" s="19">
        <f>VLOOKUP($P975,매칭테이블!$G:$J,4,0)*H975</f>
        <v/>
      </c>
      <c r="O975" s="37">
        <f>L975/1.1</f>
        <v/>
      </c>
      <c r="P975" s="19">
        <f>F975&amp;E975&amp;G975&amp;J975</f>
        <v/>
      </c>
    </row>
    <row r="976">
      <c r="B976" s="34" t="n">
        <v>44239</v>
      </c>
      <c r="C976" s="19">
        <f>TEXT(B976,"aaa")</f>
        <v/>
      </c>
      <c r="E976" s="19">
        <f>INDEX(매칭테이블!C:C,MATCH(RD!G976,매칭테이블!D:D,0))</f>
        <v/>
      </c>
      <c r="F976" s="16" t="inlineStr">
        <is>
          <t>카페24</t>
        </is>
      </c>
      <c r="G976" s="16" t="inlineStr">
        <is>
          <t>라베나 리커버리 15 헤어팩 트리트먼트 [HAIR RÉ:COVERY 15 Hairpack Treatment]제품선택=헤어 리커버리 15 헤어팩 트리트먼트</t>
        </is>
      </c>
      <c r="H976" s="16" t="n">
        <v>8</v>
      </c>
      <c r="I976" s="19">
        <f>VLOOKUP(G976,매칭테이블!D:E,2,0)</f>
        <v/>
      </c>
      <c r="J976" s="16" t="n">
        <v>210201</v>
      </c>
      <c r="L976" s="19">
        <f>VLOOKUP($P976,매칭테이블!$G:$J,2,0)*H976</f>
        <v/>
      </c>
      <c r="M976" s="19">
        <f>L976-L976*VLOOKUP($P976,매칭테이블!$G:$J,3,0)</f>
        <v/>
      </c>
      <c r="N976" s="19">
        <f>VLOOKUP($P976,매칭테이블!$G:$J,4,0)*H976</f>
        <v/>
      </c>
      <c r="O976" s="37">
        <f>L976/1.1</f>
        <v/>
      </c>
      <c r="P976" s="19">
        <f>F976&amp;E976&amp;G976&amp;J976</f>
        <v/>
      </c>
    </row>
    <row r="977">
      <c r="B977" s="34" t="n">
        <v>44239</v>
      </c>
      <c r="C977" s="19">
        <f>TEXT(B977,"aaa")</f>
        <v/>
      </c>
      <c r="E977" s="19">
        <f>INDEX(매칭테이블!C:C,MATCH(RD!G977,매칭테이블!D:D,0))</f>
        <v/>
      </c>
      <c r="F977" s="16" t="inlineStr">
        <is>
          <t>카페24</t>
        </is>
      </c>
      <c r="G977" s="16" t="inlineStr">
        <is>
          <t>라베나 리커버리 15 헤어팩 트리트먼트 [HAIR RÉ:COVERY 15 Hairpack Treatment]제품선택=헤어팩 트리트먼트 2개 세트 5% 추가할인</t>
        </is>
      </c>
      <c r="H977" s="16" t="n">
        <v>3</v>
      </c>
      <c r="I977" s="19">
        <f>VLOOKUP(G977,매칭테이블!D:E,2,0)</f>
        <v/>
      </c>
      <c r="J977" s="16" t="n">
        <v>210201</v>
      </c>
      <c r="L977" s="19">
        <f>VLOOKUP($P977,매칭테이블!$G:$J,2,0)*H977</f>
        <v/>
      </c>
      <c r="M977" s="19">
        <f>L977-L977*VLOOKUP($P977,매칭테이블!$G:$J,3,0)</f>
        <v/>
      </c>
      <c r="N977" s="19">
        <f>VLOOKUP($P977,매칭테이블!$G:$J,4,0)*H977</f>
        <v/>
      </c>
      <c r="O977" s="37">
        <f>L977/1.1</f>
        <v/>
      </c>
      <c r="P977" s="19">
        <f>F977&amp;E977&amp;G977&amp;J977</f>
        <v/>
      </c>
    </row>
    <row r="978">
      <c r="B978" s="34" t="n">
        <v>44239</v>
      </c>
      <c r="C978" s="19">
        <f>TEXT(B978,"aaa")</f>
        <v/>
      </c>
      <c r="E978" s="19">
        <f>INDEX(매칭테이블!C:C,MATCH(RD!G978,매칭테이블!D:D,0))</f>
        <v/>
      </c>
      <c r="F978" s="16" t="inlineStr">
        <is>
          <t>카페24</t>
        </is>
      </c>
      <c r="G978" s="16" t="inlineStr">
        <is>
          <t>라베나 리커버리 15 헤어팩 트리트먼트 [HAIR RÉ:COVERY 15 Hairpack Treatment]제품선택=헤어팩 트리트먼트 1개 + 뉴트리셔스밤 1개 세트 5% 추가할인</t>
        </is>
      </c>
      <c r="H978" s="16" t="n">
        <v>2</v>
      </c>
      <c r="I978" s="19">
        <f>VLOOKUP(G978,매칭테이블!D:E,2,0)</f>
        <v/>
      </c>
      <c r="J978" s="16" t="n">
        <v>210201</v>
      </c>
      <c r="L978" s="19">
        <f>VLOOKUP($P978,매칭테이블!$G:$J,2,0)*H978</f>
        <v/>
      </c>
      <c r="M978" s="19">
        <f>L978-L978*VLOOKUP($P978,매칭테이블!$G:$J,3,0)</f>
        <v/>
      </c>
      <c r="N978" s="19">
        <f>VLOOKUP($P978,매칭테이블!$G:$J,4,0)*H978</f>
        <v/>
      </c>
      <c r="O978" s="37">
        <f>L978/1.1</f>
        <v/>
      </c>
      <c r="P978" s="19">
        <f>F978&amp;E978&amp;G978&amp;J978</f>
        <v/>
      </c>
    </row>
    <row r="979">
      <c r="B979" s="34" t="n">
        <v>44240</v>
      </c>
      <c r="C979" s="19">
        <f>TEXT(B979,"aaa")</f>
        <v/>
      </c>
      <c r="E979" s="19">
        <f>INDEX(매칭테이블!C:C,MATCH(RD!G979,매칭테이블!D:D,0))</f>
        <v/>
      </c>
      <c r="F979" s="16" t="inlineStr">
        <is>
          <t>카페24</t>
        </is>
      </c>
      <c r="G979" s="16" t="inlineStr">
        <is>
          <t>라베나 리커버리 15 뉴트리셔스 밤 [HAIR RÉ:COVERY 15 Nutritious Balm]제품선택=헤어 리커버리 15 뉴트리셔스 밤</t>
        </is>
      </c>
      <c r="H979" s="16" t="n">
        <v>8</v>
      </c>
      <c r="I979" s="19">
        <f>VLOOKUP(G979,매칭테이블!D:E,2,0)</f>
        <v/>
      </c>
      <c r="J979" s="16" t="n">
        <v>210201</v>
      </c>
      <c r="L979" s="19">
        <f>VLOOKUP($P979,매칭테이블!$G:$J,2,0)*H979</f>
        <v/>
      </c>
      <c r="M979" s="19">
        <f>L979-L979*VLOOKUP($P979,매칭테이블!$G:$J,3,0)</f>
        <v/>
      </c>
      <c r="N979" s="19">
        <f>VLOOKUP($P979,매칭테이블!$G:$J,4,0)*H979</f>
        <v/>
      </c>
      <c r="O979" s="37">
        <f>L979/1.1</f>
        <v/>
      </c>
      <c r="P979" s="19">
        <f>F979&amp;E979&amp;G979&amp;J979</f>
        <v/>
      </c>
    </row>
    <row r="980">
      <c r="B980" s="34" t="n">
        <v>44240</v>
      </c>
      <c r="C980" s="19">
        <f>TEXT(B980,"aaa")</f>
        <v/>
      </c>
      <c r="E980" s="19">
        <f>INDEX(매칭테이블!C:C,MATCH(RD!G980,매칭테이블!D:D,0))</f>
        <v/>
      </c>
      <c r="F980" s="16" t="inlineStr">
        <is>
          <t>카페24</t>
        </is>
      </c>
      <c r="G980" s="16" t="inlineStr">
        <is>
          <t>라베나 리커버리 15 뉴트리셔스 밤 [HAIR RÉ:COVERY 15 Nutritious Balm]제품선택=뉴트리셔스 밤 2개 세트 5% 추가할인</t>
        </is>
      </c>
      <c r="H980" s="16" t="n">
        <v>2</v>
      </c>
      <c r="I980" s="19">
        <f>VLOOKUP(G980,매칭테이블!D:E,2,0)</f>
        <v/>
      </c>
      <c r="J980" s="16" t="n">
        <v>210201</v>
      </c>
      <c r="L980" s="19">
        <f>VLOOKUP($P980,매칭테이블!$G:$J,2,0)*H980</f>
        <v/>
      </c>
      <c r="M980" s="19">
        <f>L980-L980*VLOOKUP($P980,매칭테이블!$G:$J,3,0)</f>
        <v/>
      </c>
      <c r="N980" s="19">
        <f>VLOOKUP($P980,매칭테이블!$G:$J,4,0)*H980</f>
        <v/>
      </c>
      <c r="O980" s="37">
        <f>L980/1.1</f>
        <v/>
      </c>
      <c r="P980" s="19">
        <f>F980&amp;E980&amp;G980&amp;J980</f>
        <v/>
      </c>
    </row>
    <row r="981">
      <c r="B981" s="34" t="n">
        <v>44240</v>
      </c>
      <c r="C981" s="19">
        <f>TEXT(B981,"aaa")</f>
        <v/>
      </c>
      <c r="E981" s="19">
        <f>INDEX(매칭테이블!C:C,MATCH(RD!G981,매칭테이블!D:D,0))</f>
        <v/>
      </c>
      <c r="F981" s="16" t="inlineStr">
        <is>
          <t>카페24</t>
        </is>
      </c>
      <c r="G981" s="16" t="inlineStr">
        <is>
          <t>라베나 리커버리 15 뉴트리셔스 밤 [HAIR RÉ:COVERY 15 Nutritious Balm]제품선택=뉴트리셔스밤 1개 + 헤어팩 트리트먼트 1개 세트 5%추가할인</t>
        </is>
      </c>
      <c r="H981" s="16" t="n">
        <v>1</v>
      </c>
      <c r="I981" s="19">
        <f>VLOOKUP(G981,매칭테이블!D:E,2,0)</f>
        <v/>
      </c>
      <c r="J981" s="16" t="n">
        <v>210201</v>
      </c>
      <c r="L981" s="19">
        <f>VLOOKUP($P981,매칭테이블!$G:$J,2,0)*H981</f>
        <v/>
      </c>
      <c r="M981" s="19">
        <f>L981-L981*VLOOKUP($P981,매칭테이블!$G:$J,3,0)</f>
        <v/>
      </c>
      <c r="N981" s="19">
        <f>VLOOKUP($P981,매칭테이블!$G:$J,4,0)*H981</f>
        <v/>
      </c>
      <c r="O981" s="37">
        <f>L981/1.1</f>
        <v/>
      </c>
      <c r="P981" s="19">
        <f>F981&amp;E981&amp;G981&amp;J981</f>
        <v/>
      </c>
    </row>
    <row r="982">
      <c r="B982" s="34" t="n">
        <v>44240</v>
      </c>
      <c r="C982" s="19">
        <f>TEXT(B982,"aaa")</f>
        <v/>
      </c>
      <c r="E982" s="19">
        <f>INDEX(매칭테이블!C:C,MATCH(RD!G982,매칭테이블!D:D,0))</f>
        <v/>
      </c>
      <c r="F982" s="16" t="inlineStr">
        <is>
          <t>카페24</t>
        </is>
      </c>
      <c r="G982" s="16" t="inlineStr">
        <is>
          <t>라베나 리커버리 15 리바이탈 바이오플라보노이드샴푸 [HAIR RÉ:COVERY 15 Revital Shampoo]제품선택=헤어 리커버리 15 리바이탈 샴푸 - 500ml</t>
        </is>
      </c>
      <c r="H982" s="16" t="n">
        <v>173</v>
      </c>
      <c r="I982" s="19">
        <f>VLOOKUP(G982,매칭테이블!D:E,2,0)</f>
        <v/>
      </c>
      <c r="J982" s="16" t="n">
        <v>210201</v>
      </c>
      <c r="L982" s="19">
        <f>VLOOKUP($P982,매칭테이블!$G:$J,2,0)*H982</f>
        <v/>
      </c>
      <c r="M982" s="19">
        <f>L982-L982*VLOOKUP($P982,매칭테이블!$G:$J,3,0)</f>
        <v/>
      </c>
      <c r="N982" s="19">
        <f>VLOOKUP($P982,매칭테이블!$G:$J,4,0)*H982</f>
        <v/>
      </c>
      <c r="O982" s="37">
        <f>L982/1.1</f>
        <v/>
      </c>
      <c r="P982" s="19">
        <f>F982&amp;E982&amp;G982&amp;J982</f>
        <v/>
      </c>
    </row>
    <row r="983">
      <c r="B983" s="34" t="n">
        <v>44240</v>
      </c>
      <c r="C983" s="19">
        <f>TEXT(B983,"aaa")</f>
        <v/>
      </c>
      <c r="E983" s="19">
        <f>INDEX(매칭테이블!C:C,MATCH(RD!G983,매칭테이블!D:D,0))</f>
        <v/>
      </c>
      <c r="F983" s="16" t="inlineStr">
        <is>
          <t>카페24</t>
        </is>
      </c>
      <c r="G983" s="16" t="inlineStr">
        <is>
          <t>라베나 리커버리 15 리바이탈 바이오플라보노이드샴푸 [HAIR RÉ:COVERY 15 Revital Shampoo]제품선택=리바이탈 샴푸 2개 세트 5%추가할인</t>
        </is>
      </c>
      <c r="H983" s="16" t="n">
        <v>43</v>
      </c>
      <c r="I983" s="19">
        <f>VLOOKUP(G983,매칭테이블!D:E,2,0)</f>
        <v/>
      </c>
      <c r="J983" s="16" t="n">
        <v>210201</v>
      </c>
      <c r="L983" s="19">
        <f>VLOOKUP($P983,매칭테이블!$G:$J,2,0)*H983</f>
        <v/>
      </c>
      <c r="M983" s="19">
        <f>L983-L983*VLOOKUP($P983,매칭테이블!$G:$J,3,0)</f>
        <v/>
      </c>
      <c r="N983" s="19">
        <f>VLOOKUP($P983,매칭테이블!$G:$J,4,0)*H983</f>
        <v/>
      </c>
      <c r="O983" s="37">
        <f>L983/1.1</f>
        <v/>
      </c>
      <c r="P983" s="19">
        <f>F983&amp;E983&amp;G983&amp;J983</f>
        <v/>
      </c>
    </row>
    <row r="984">
      <c r="B984" s="34" t="n">
        <v>44240</v>
      </c>
      <c r="C984" s="19">
        <f>TEXT(B984,"aaa")</f>
        <v/>
      </c>
      <c r="E984" s="19">
        <f>INDEX(매칭테이블!C:C,MATCH(RD!G984,매칭테이블!D:D,0))</f>
        <v/>
      </c>
      <c r="F984" s="16" t="inlineStr">
        <is>
          <t>카페24</t>
        </is>
      </c>
      <c r="G984" s="16" t="inlineStr">
        <is>
          <t>라베나 리커버리 15 리바이탈 바이오플라보노이드샴푸 [HAIR RÉ:COVERY 15 Revital Shampoo]제품선택=리바이탈 샴푸 3개 세트 10% 추가할인</t>
        </is>
      </c>
      <c r="H984" s="16" t="n">
        <v>18</v>
      </c>
      <c r="I984" s="19">
        <f>VLOOKUP(G984,매칭테이블!D:E,2,0)</f>
        <v/>
      </c>
      <c r="J984" s="16" t="n">
        <v>210201</v>
      </c>
      <c r="L984" s="19">
        <f>VLOOKUP($P984,매칭테이블!$G:$J,2,0)*H984</f>
        <v/>
      </c>
      <c r="M984" s="19">
        <f>L984-L984*VLOOKUP($P984,매칭테이블!$G:$J,3,0)</f>
        <v/>
      </c>
      <c r="N984" s="19">
        <f>VLOOKUP($P984,매칭테이블!$G:$J,4,0)*H984</f>
        <v/>
      </c>
      <c r="O984" s="37">
        <f>L984/1.1</f>
        <v/>
      </c>
      <c r="P984" s="19">
        <f>F984&amp;E984&amp;G984&amp;J984</f>
        <v/>
      </c>
    </row>
    <row r="985">
      <c r="B985" s="34" t="n">
        <v>44240</v>
      </c>
      <c r="C985" s="19">
        <f>TEXT(B985,"aaa")</f>
        <v/>
      </c>
      <c r="E985" s="19">
        <f>INDEX(매칭테이블!C:C,MATCH(RD!G985,매칭테이블!D:D,0))</f>
        <v/>
      </c>
      <c r="F985" s="16" t="inlineStr">
        <is>
          <t>카페24</t>
        </is>
      </c>
      <c r="G985" s="16" t="inlineStr">
        <is>
          <t>라베나 리커버리 15 헤어팩 트리트먼트 [HAIR RÉ:COVERY 15 Hairpack Treatment]제품선택=헤어 리커버리 15 헤어팩 트리트먼트</t>
        </is>
      </c>
      <c r="H985" s="16" t="n">
        <v>8</v>
      </c>
      <c r="I985" s="19">
        <f>VLOOKUP(G985,매칭테이블!D:E,2,0)</f>
        <v/>
      </c>
      <c r="J985" s="16" t="n">
        <v>210201</v>
      </c>
      <c r="L985" s="19">
        <f>VLOOKUP($P985,매칭테이블!$G:$J,2,0)*H985</f>
        <v/>
      </c>
      <c r="M985" s="19">
        <f>L985-L985*VLOOKUP($P985,매칭테이블!$G:$J,3,0)</f>
        <v/>
      </c>
      <c r="N985" s="19">
        <f>VLOOKUP($P985,매칭테이블!$G:$J,4,0)*H985</f>
        <v/>
      </c>
      <c r="O985" s="37">
        <f>L985/1.1</f>
        <v/>
      </c>
      <c r="P985" s="19">
        <f>F985&amp;E985&amp;G985&amp;J985</f>
        <v/>
      </c>
    </row>
    <row r="986">
      <c r="B986" s="34" t="n">
        <v>44240</v>
      </c>
      <c r="C986" s="19">
        <f>TEXT(B986,"aaa")</f>
        <v/>
      </c>
      <c r="E986" s="19">
        <f>INDEX(매칭테이블!C:C,MATCH(RD!G986,매칭테이블!D:D,0))</f>
        <v/>
      </c>
      <c r="F986" s="16" t="inlineStr">
        <is>
          <t>카페24</t>
        </is>
      </c>
      <c r="G986" s="16" t="inlineStr">
        <is>
          <t>라베나 리커버리 15 헤어팩 트리트먼트 [HAIR RÉ:COVERY 15 Hairpack Treatment]제품선택=헤어팩 트리트먼트 2개 세트 5% 추가할인</t>
        </is>
      </c>
      <c r="H986" s="16" t="n">
        <v>3</v>
      </c>
      <c r="I986" s="19">
        <f>VLOOKUP(G986,매칭테이블!D:E,2,0)</f>
        <v/>
      </c>
      <c r="J986" s="16" t="n">
        <v>210201</v>
      </c>
      <c r="L986" s="19">
        <f>VLOOKUP($P986,매칭테이블!$G:$J,2,0)*H986</f>
        <v/>
      </c>
      <c r="M986" s="19">
        <f>L986-L986*VLOOKUP($P986,매칭테이블!$G:$J,3,0)</f>
        <v/>
      </c>
      <c r="N986" s="19">
        <f>VLOOKUP($P986,매칭테이블!$G:$J,4,0)*H986</f>
        <v/>
      </c>
      <c r="O986" s="37">
        <f>L986/1.1</f>
        <v/>
      </c>
      <c r="P986" s="19">
        <f>F986&amp;E986&amp;G986&amp;J986</f>
        <v/>
      </c>
    </row>
    <row r="987">
      <c r="B987" s="34" t="n">
        <v>44240</v>
      </c>
      <c r="C987" s="19">
        <f>TEXT(B987,"aaa")</f>
        <v/>
      </c>
      <c r="E987" s="19">
        <f>INDEX(매칭테이블!C:C,MATCH(RD!G987,매칭테이블!D:D,0))</f>
        <v/>
      </c>
      <c r="F987" s="16" t="inlineStr">
        <is>
          <t>카페24</t>
        </is>
      </c>
      <c r="G987" s="16" t="inlineStr">
        <is>
          <t>라베나 리커버리 15 헤어팩 트리트먼트 [HAIR RÉ:COVERY 15 Hairpack Treatment]제품선택=헤어팩 트리트먼트 3개 세트 10% 추가할인</t>
        </is>
      </c>
      <c r="H987" s="16" t="n">
        <v>1</v>
      </c>
      <c r="I987" s="19">
        <f>VLOOKUP(G987,매칭테이블!D:E,2,0)</f>
        <v/>
      </c>
      <c r="J987" s="16" t="n">
        <v>210201</v>
      </c>
      <c r="L987" s="19">
        <f>VLOOKUP($P987,매칭테이블!$G:$J,2,0)*H987</f>
        <v/>
      </c>
      <c r="M987" s="19">
        <f>L987-L987*VLOOKUP($P987,매칭테이블!$G:$J,3,0)</f>
        <v/>
      </c>
      <c r="N987" s="19">
        <f>VLOOKUP($P987,매칭테이블!$G:$J,4,0)*H987</f>
        <v/>
      </c>
      <c r="O987" s="37">
        <f>L987/1.1</f>
        <v/>
      </c>
      <c r="P987" s="19">
        <f>F987&amp;E987&amp;G987&amp;J987</f>
        <v/>
      </c>
    </row>
    <row r="988">
      <c r="B988" s="34" t="n">
        <v>44240</v>
      </c>
      <c r="C988" s="19">
        <f>TEXT(B988,"aaa")</f>
        <v/>
      </c>
      <c r="E988" s="19">
        <f>INDEX(매칭테이블!C:C,MATCH(RD!G988,매칭테이블!D:D,0))</f>
        <v/>
      </c>
      <c r="F988" s="16" t="inlineStr">
        <is>
          <t>카페24</t>
        </is>
      </c>
      <c r="G988" s="16" t="inlineStr">
        <is>
          <t>라베나 리커버리 15 헤어팩 트리트먼트 [HAIR RÉ:COVERY 15 Hairpack Treatment]제품선택=헤어팩 트리트먼트 1개 + 뉴트리셔스밤 1개 세트 5% 추가할인</t>
        </is>
      </c>
      <c r="H988" s="16" t="n">
        <v>1</v>
      </c>
      <c r="I988" s="19">
        <f>VLOOKUP(G988,매칭테이블!D:E,2,0)</f>
        <v/>
      </c>
      <c r="J988" s="16" t="n">
        <v>210201</v>
      </c>
      <c r="L988" s="19">
        <f>VLOOKUP($P988,매칭테이블!$G:$J,2,0)*H988</f>
        <v/>
      </c>
      <c r="M988" s="19">
        <f>L988-L988*VLOOKUP($P988,매칭테이블!$G:$J,3,0)</f>
        <v/>
      </c>
      <c r="N988" s="19">
        <f>VLOOKUP($P988,매칭테이블!$G:$J,4,0)*H988</f>
        <v/>
      </c>
      <c r="O988" s="37">
        <f>L988/1.1</f>
        <v/>
      </c>
      <c r="P988" s="19">
        <f>F988&amp;E988&amp;G988&amp;J988</f>
        <v/>
      </c>
    </row>
    <row r="989">
      <c r="B989" s="34" t="n">
        <v>44241</v>
      </c>
      <c r="C989" s="19">
        <f>TEXT(B989,"aaa")</f>
        <v/>
      </c>
      <c r="E989" s="19">
        <f>INDEX(매칭테이블!C:C,MATCH(RD!G989,매칭테이블!D:D,0))</f>
        <v/>
      </c>
      <c r="F989" s="16" t="inlineStr">
        <is>
          <t>카페24</t>
        </is>
      </c>
      <c r="G989" s="16" t="inlineStr">
        <is>
          <t>라베나 리커버리 15 뉴트리셔스 밤 [HAIR RÉ:COVERY 15 Nutritious Balm]제품선택=헤어 리커버리 15 뉴트리셔스 밤</t>
        </is>
      </c>
      <c r="H989" s="16" t="n">
        <v>5</v>
      </c>
      <c r="I989" s="19">
        <f>VLOOKUP(G989,매칭테이블!D:E,2,0)</f>
        <v/>
      </c>
      <c r="J989" s="16" t="n">
        <v>210201</v>
      </c>
      <c r="L989" s="19">
        <f>VLOOKUP($P989,매칭테이블!$G:$J,2,0)*H989</f>
        <v/>
      </c>
      <c r="M989" s="19">
        <f>L989-L989*VLOOKUP($P989,매칭테이블!$G:$J,3,0)</f>
        <v/>
      </c>
      <c r="N989" s="19">
        <f>VLOOKUP($P989,매칭테이블!$G:$J,4,0)*H989</f>
        <v/>
      </c>
      <c r="O989" s="37">
        <f>L989/1.1</f>
        <v/>
      </c>
      <c r="P989" s="19">
        <f>F989&amp;E989&amp;G989&amp;J989</f>
        <v/>
      </c>
    </row>
    <row r="990">
      <c r="B990" s="34" t="n">
        <v>44241</v>
      </c>
      <c r="C990" s="19">
        <f>TEXT(B990,"aaa")</f>
        <v/>
      </c>
      <c r="E990" s="19">
        <f>INDEX(매칭테이블!C:C,MATCH(RD!G990,매칭테이블!D:D,0))</f>
        <v/>
      </c>
      <c r="F990" s="16" t="inlineStr">
        <is>
          <t>카페24</t>
        </is>
      </c>
      <c r="G990" s="16" t="inlineStr">
        <is>
          <t>라베나 리커버리 15 뉴트리셔스 밤 [HAIR RÉ:COVERY 15 Nutritious Balm]제품선택=뉴트리셔스 밤 2개 세트 5% 추가할인</t>
        </is>
      </c>
      <c r="H990" s="16" t="n">
        <v>2</v>
      </c>
      <c r="I990" s="19">
        <f>VLOOKUP(G990,매칭테이블!D:E,2,0)</f>
        <v/>
      </c>
      <c r="J990" s="16" t="n">
        <v>210201</v>
      </c>
      <c r="L990" s="19">
        <f>VLOOKUP($P990,매칭테이블!$G:$J,2,0)*H990</f>
        <v/>
      </c>
      <c r="M990" s="19">
        <f>L990-L990*VLOOKUP($P990,매칭테이블!$G:$J,3,0)</f>
        <v/>
      </c>
      <c r="N990" s="19">
        <f>VLOOKUP($P990,매칭테이블!$G:$J,4,0)*H990</f>
        <v/>
      </c>
      <c r="O990" s="37">
        <f>L990/1.1</f>
        <v/>
      </c>
      <c r="P990" s="19">
        <f>F990&amp;E990&amp;G990&amp;J990</f>
        <v/>
      </c>
    </row>
    <row r="991">
      <c r="B991" s="34" t="n">
        <v>44241</v>
      </c>
      <c r="C991" s="19">
        <f>TEXT(B991,"aaa")</f>
        <v/>
      </c>
      <c r="E991" s="19">
        <f>INDEX(매칭테이블!C:C,MATCH(RD!G991,매칭테이블!D:D,0))</f>
        <v/>
      </c>
      <c r="F991" s="16" t="inlineStr">
        <is>
          <t>카페24</t>
        </is>
      </c>
      <c r="G991" s="16" t="inlineStr">
        <is>
          <t>라베나 리커버리 15 뉴트리셔스 밤 [HAIR RÉ:COVERY 15 Nutritious Balm]제품선택=뉴트리셔스밤 1개 + 헤어팩 트리트먼트 1개 세트 5%추가할인</t>
        </is>
      </c>
      <c r="H991" s="16" t="n">
        <v>1</v>
      </c>
      <c r="I991" s="19">
        <f>VLOOKUP(G991,매칭테이블!D:E,2,0)</f>
        <v/>
      </c>
      <c r="J991" s="16" t="n">
        <v>210201</v>
      </c>
      <c r="L991" s="19">
        <f>VLOOKUP($P991,매칭테이블!$G:$J,2,0)*H991</f>
        <v/>
      </c>
      <c r="M991" s="19">
        <f>L991-L991*VLOOKUP($P991,매칭테이블!$G:$J,3,0)</f>
        <v/>
      </c>
      <c r="N991" s="19">
        <f>VLOOKUP($P991,매칭테이블!$G:$J,4,0)*H991</f>
        <v/>
      </c>
      <c r="O991" s="37">
        <f>L991/1.1</f>
        <v/>
      </c>
      <c r="P991" s="19">
        <f>F991&amp;E991&amp;G991&amp;J991</f>
        <v/>
      </c>
    </row>
    <row r="992">
      <c r="B992" s="34" t="n">
        <v>44241</v>
      </c>
      <c r="C992" s="19">
        <f>TEXT(B992,"aaa")</f>
        <v/>
      </c>
      <c r="E992" s="19">
        <f>INDEX(매칭테이블!C:C,MATCH(RD!G992,매칭테이블!D:D,0))</f>
        <v/>
      </c>
      <c r="F992" s="16" t="inlineStr">
        <is>
          <t>카페24</t>
        </is>
      </c>
      <c r="G992" s="16" t="inlineStr">
        <is>
          <t>라베나 리커버리 15 리바이탈 바이오플라보노이드샴푸 [HAIR RÉ:COVERY 15 Revital Shampoo]제품선택=헤어 리커버리 15 리바이탈 샴푸 - 500ml</t>
        </is>
      </c>
      <c r="H992" s="16" t="n">
        <v>193</v>
      </c>
      <c r="I992" s="19">
        <f>VLOOKUP(G992,매칭테이블!D:E,2,0)</f>
        <v/>
      </c>
      <c r="J992" s="16" t="n">
        <v>210201</v>
      </c>
      <c r="L992" s="19">
        <f>VLOOKUP($P992,매칭테이블!$G:$J,2,0)*H992</f>
        <v/>
      </c>
      <c r="M992" s="19">
        <f>L992-L992*VLOOKUP($P992,매칭테이블!$G:$J,3,0)</f>
        <v/>
      </c>
      <c r="N992" s="19">
        <f>VLOOKUP($P992,매칭테이블!$G:$J,4,0)*H992</f>
        <v/>
      </c>
      <c r="O992" s="37">
        <f>L992/1.1</f>
        <v/>
      </c>
      <c r="P992" s="19">
        <f>F992&amp;E992&amp;G992&amp;J992</f>
        <v/>
      </c>
    </row>
    <row r="993">
      <c r="B993" s="34" t="n">
        <v>44241</v>
      </c>
      <c r="C993" s="19">
        <f>TEXT(B993,"aaa")</f>
        <v/>
      </c>
      <c r="E993" s="19">
        <f>INDEX(매칭테이블!C:C,MATCH(RD!G993,매칭테이블!D:D,0))</f>
        <v/>
      </c>
      <c r="F993" s="16" t="inlineStr">
        <is>
          <t>카페24</t>
        </is>
      </c>
      <c r="G993" s="16" t="inlineStr">
        <is>
          <t>라베나 리커버리 15 리바이탈 바이오플라보노이드샴푸 [HAIR RÉ:COVERY 15 Revital Shampoo]제품선택=리바이탈 샴푸 2개 세트 5%추가할인</t>
        </is>
      </c>
      <c r="H993" s="16" t="n">
        <v>75</v>
      </c>
      <c r="I993" s="19">
        <f>VLOOKUP(G993,매칭테이블!D:E,2,0)</f>
        <v/>
      </c>
      <c r="J993" s="16" t="n">
        <v>210201</v>
      </c>
      <c r="L993" s="19">
        <f>VLOOKUP($P993,매칭테이블!$G:$J,2,0)*H993</f>
        <v/>
      </c>
      <c r="M993" s="19">
        <f>L993-L993*VLOOKUP($P993,매칭테이블!$G:$J,3,0)</f>
        <v/>
      </c>
      <c r="N993" s="19">
        <f>VLOOKUP($P993,매칭테이블!$G:$J,4,0)*H993</f>
        <v/>
      </c>
      <c r="O993" s="37">
        <f>L993/1.1</f>
        <v/>
      </c>
      <c r="P993" s="19">
        <f>F993&amp;E993&amp;G993&amp;J993</f>
        <v/>
      </c>
    </row>
    <row r="994">
      <c r="B994" s="34" t="n">
        <v>44241</v>
      </c>
      <c r="C994" s="19">
        <f>TEXT(B994,"aaa")</f>
        <v/>
      </c>
      <c r="E994" s="19">
        <f>INDEX(매칭테이블!C:C,MATCH(RD!G994,매칭테이블!D:D,0))</f>
        <v/>
      </c>
      <c r="F994" s="16" t="inlineStr">
        <is>
          <t>카페24</t>
        </is>
      </c>
      <c r="G994" s="16" t="inlineStr">
        <is>
          <t>라베나 리커버리 15 리바이탈 바이오플라보노이드샴푸 [HAIR RÉ:COVERY 15 Revital Shampoo]제품선택=리바이탈 샴푸 3개 세트 10% 추가할인</t>
        </is>
      </c>
      <c r="H994" s="16" t="n">
        <v>32</v>
      </c>
      <c r="I994" s="19">
        <f>VLOOKUP(G994,매칭테이블!D:E,2,0)</f>
        <v/>
      </c>
      <c r="J994" s="16" t="n">
        <v>210201</v>
      </c>
      <c r="L994" s="19">
        <f>VLOOKUP($P994,매칭테이블!$G:$J,2,0)*H994</f>
        <v/>
      </c>
      <c r="M994" s="19">
        <f>L994-L994*VLOOKUP($P994,매칭테이블!$G:$J,3,0)</f>
        <v/>
      </c>
      <c r="N994" s="19">
        <f>VLOOKUP($P994,매칭테이블!$G:$J,4,0)*H994</f>
        <v/>
      </c>
      <c r="O994" s="37">
        <f>L994/1.1</f>
        <v/>
      </c>
      <c r="P994" s="19">
        <f>F994&amp;E994&amp;G994&amp;J994</f>
        <v/>
      </c>
    </row>
    <row r="995">
      <c r="B995" s="34" t="n">
        <v>44241</v>
      </c>
      <c r="C995" s="19">
        <f>TEXT(B995,"aaa")</f>
        <v/>
      </c>
      <c r="E995" s="19">
        <f>INDEX(매칭테이블!C:C,MATCH(RD!G995,매칭테이블!D:D,0))</f>
        <v/>
      </c>
      <c r="F995" s="16" t="inlineStr">
        <is>
          <t>카페24</t>
        </is>
      </c>
      <c r="G995" s="16" t="inlineStr">
        <is>
          <t>라베나 리커버리 15 헤어팩 트리트먼트 [HAIR RÉ:COVERY 15 Hairpack Treatment]제품선택=헤어 리커버리 15 헤어팩 트리트먼트</t>
        </is>
      </c>
      <c r="H995" s="16" t="n">
        <v>11</v>
      </c>
      <c r="I995" s="19">
        <f>VLOOKUP(G995,매칭테이블!D:E,2,0)</f>
        <v/>
      </c>
      <c r="J995" s="16" t="n">
        <v>210201</v>
      </c>
      <c r="L995" s="19">
        <f>VLOOKUP($P995,매칭테이블!$G:$J,2,0)*H995</f>
        <v/>
      </c>
      <c r="M995" s="19">
        <f>L995-L995*VLOOKUP($P995,매칭테이블!$G:$J,3,0)</f>
        <v/>
      </c>
      <c r="N995" s="19">
        <f>VLOOKUP($P995,매칭테이블!$G:$J,4,0)*H995</f>
        <v/>
      </c>
      <c r="O995" s="37">
        <f>L995/1.1</f>
        <v/>
      </c>
      <c r="P995" s="19">
        <f>F995&amp;E995&amp;G995&amp;J995</f>
        <v/>
      </c>
    </row>
    <row r="996">
      <c r="B996" s="34" t="n">
        <v>44241</v>
      </c>
      <c r="C996" s="19">
        <f>TEXT(B996,"aaa")</f>
        <v/>
      </c>
      <c r="E996" s="19">
        <f>INDEX(매칭테이블!C:C,MATCH(RD!G996,매칭테이블!D:D,0))</f>
        <v/>
      </c>
      <c r="F996" s="16" t="inlineStr">
        <is>
          <t>카페24</t>
        </is>
      </c>
      <c r="G996" s="16" t="inlineStr">
        <is>
          <t>라베나 리커버리 15 헤어팩 트리트먼트 [HAIR RÉ:COVERY 15 Hairpack Treatment]제품선택=헤어팩 트리트먼트 2개 세트 5% 추가할인</t>
        </is>
      </c>
      <c r="H996" s="16" t="n">
        <v>5</v>
      </c>
      <c r="I996" s="19">
        <f>VLOOKUP(G996,매칭테이블!D:E,2,0)</f>
        <v/>
      </c>
      <c r="J996" s="16" t="n">
        <v>210201</v>
      </c>
      <c r="L996" s="19">
        <f>VLOOKUP($P996,매칭테이블!$G:$J,2,0)*H996</f>
        <v/>
      </c>
      <c r="M996" s="19">
        <f>L996-L996*VLOOKUP($P996,매칭테이블!$G:$J,3,0)</f>
        <v/>
      </c>
      <c r="N996" s="19">
        <f>VLOOKUP($P996,매칭테이블!$G:$J,4,0)*H996</f>
        <v/>
      </c>
      <c r="O996" s="37">
        <f>L996/1.1</f>
        <v/>
      </c>
      <c r="P996" s="19">
        <f>F996&amp;E996&amp;G996&amp;J996</f>
        <v/>
      </c>
    </row>
    <row r="997">
      <c r="B997" s="34" t="n">
        <v>44241</v>
      </c>
      <c r="C997" s="19">
        <f>TEXT(B997,"aaa")</f>
        <v/>
      </c>
      <c r="E997" s="19">
        <f>INDEX(매칭테이블!C:C,MATCH(RD!G997,매칭테이블!D:D,0))</f>
        <v/>
      </c>
      <c r="F997" s="16" t="inlineStr">
        <is>
          <t>카페24</t>
        </is>
      </c>
      <c r="G997" s="16" t="inlineStr">
        <is>
          <t>라베나 리커버리 15 헤어팩 트리트먼트 [HAIR RÉ:COVERY 15 Hairpack Treatment]제품선택=헤어팩 트리트먼트 3개 세트 10% 추가할인</t>
        </is>
      </c>
      <c r="H997" s="16" t="n">
        <v>1</v>
      </c>
      <c r="I997" s="19">
        <f>VLOOKUP(G997,매칭테이블!D:E,2,0)</f>
        <v/>
      </c>
      <c r="J997" s="16" t="n">
        <v>210201</v>
      </c>
      <c r="L997" s="19">
        <f>VLOOKUP($P997,매칭테이블!$G:$J,2,0)*H997</f>
        <v/>
      </c>
      <c r="M997" s="19">
        <f>L997-L997*VLOOKUP($P997,매칭테이블!$G:$J,3,0)</f>
        <v/>
      </c>
      <c r="N997" s="19">
        <f>VLOOKUP($P997,매칭테이블!$G:$J,4,0)*H997</f>
        <v/>
      </c>
      <c r="O997" s="37">
        <f>L997/1.1</f>
        <v/>
      </c>
      <c r="P997" s="19">
        <f>F997&amp;E997&amp;G997&amp;J997</f>
        <v/>
      </c>
    </row>
    <row r="998">
      <c r="B998" s="34" t="n">
        <v>44241</v>
      </c>
      <c r="C998" s="19">
        <f>TEXT(B998,"aaa")</f>
        <v/>
      </c>
      <c r="E998" s="19">
        <f>INDEX(매칭테이블!C:C,MATCH(RD!G998,매칭테이블!D:D,0))</f>
        <v/>
      </c>
      <c r="F998" s="16" t="inlineStr">
        <is>
          <t>카페24</t>
        </is>
      </c>
      <c r="G998" s="16" t="inlineStr">
        <is>
          <t>라베나 리커버리 15 헤어팩 트리트먼트 [HAIR RÉ:COVERY 15 Hairpack Treatment]제품선택=헤어팩 트리트먼트 1개 + 뉴트리셔스밤 1개 세트 5% 추가할인</t>
        </is>
      </c>
      <c r="H998" s="16" t="n">
        <v>2</v>
      </c>
      <c r="I998" s="19">
        <f>VLOOKUP(G998,매칭테이블!D:E,2,0)</f>
        <v/>
      </c>
      <c r="J998" s="16" t="n">
        <v>210201</v>
      </c>
      <c r="L998" s="19">
        <f>VLOOKUP($P998,매칭테이블!$G:$J,2,0)*H998</f>
        <v/>
      </c>
      <c r="M998" s="19">
        <f>L998-L998*VLOOKUP($P998,매칭테이블!$G:$J,3,0)</f>
        <v/>
      </c>
      <c r="N998" s="19">
        <f>VLOOKUP($P998,매칭테이블!$G:$J,4,0)*H998</f>
        <v/>
      </c>
      <c r="O998" s="37">
        <f>L998/1.1</f>
        <v/>
      </c>
      <c r="P998" s="19">
        <f>F998&amp;E998&amp;G998&amp;J998</f>
        <v/>
      </c>
    </row>
    <row r="999">
      <c r="A999" t="inlineStr">
        <is>
          <t>현빈임시테스트2</t>
        </is>
      </c>
      <c r="B999" t="inlineStr">
        <is>
          <t>2021-02-12</t>
        </is>
      </c>
      <c r="C999" t="inlineStr">
        <is>
          <t>금</t>
        </is>
      </c>
      <c r="D999" t="inlineStr"/>
      <c r="E999" t="inlineStr"/>
      <c r="K999" t="n">
        <v>46576.36363636363</v>
      </c>
    </row>
    <row r="1000">
      <c r="A1000" t="inlineStr">
        <is>
          <t>현빈임시테스트</t>
        </is>
      </c>
      <c r="B1000" t="inlineStr">
        <is>
          <t>2021-02-12</t>
        </is>
      </c>
      <c r="C1000" t="inlineStr">
        <is>
          <t>금</t>
        </is>
      </c>
      <c r="D1000" t="inlineStr"/>
      <c r="E1000" t="inlineStr"/>
      <c r="K1000" t="n">
        <v>45485.45454545454</v>
      </c>
    </row>
    <row r="1001">
      <c r="A1001" t="inlineStr">
        <is>
          <t>1201~단장키워드테스트</t>
        </is>
      </c>
      <c r="B1001" t="inlineStr">
        <is>
          <t>2021-02-12</t>
        </is>
      </c>
      <c r="C1001" t="inlineStr">
        <is>
          <t>금</t>
        </is>
      </c>
      <c r="D1001" t="inlineStr"/>
      <c r="E1001" t="inlineStr"/>
      <c r="K1001" t="n">
        <v>89708.18181818181</v>
      </c>
    </row>
    <row r="1002">
      <c r="A1002" t="inlineStr">
        <is>
          <t>11/13 키워드 탐색</t>
        </is>
      </c>
      <c r="B1002" t="inlineStr">
        <is>
          <t>2021-02-12</t>
        </is>
      </c>
      <c r="C1002" t="inlineStr">
        <is>
          <t>금</t>
        </is>
      </c>
      <c r="D1002" t="inlineStr"/>
      <c r="E1002" t="inlineStr"/>
      <c r="K1002" t="n">
        <v>224110</v>
      </c>
    </row>
    <row r="1003">
      <c r="A1003" t="inlineStr">
        <is>
          <t>현빈임시테스트2</t>
        </is>
      </c>
      <c r="B1003" t="inlineStr">
        <is>
          <t>2021-02-13</t>
        </is>
      </c>
      <c r="C1003" t="inlineStr">
        <is>
          <t>토</t>
        </is>
      </c>
      <c r="D1003" t="inlineStr"/>
      <c r="E1003" t="inlineStr"/>
      <c r="K1003" t="n">
        <v>45275.45454545454</v>
      </c>
    </row>
    <row r="1004">
      <c r="A1004" t="inlineStr">
        <is>
          <t>현빈임시테스트</t>
        </is>
      </c>
      <c r="B1004" t="inlineStr">
        <is>
          <t>2021-02-13</t>
        </is>
      </c>
      <c r="C1004" t="inlineStr">
        <is>
          <t>토</t>
        </is>
      </c>
      <c r="D1004" t="inlineStr"/>
      <c r="E1004" t="inlineStr"/>
      <c r="K1004" t="n">
        <v>45692.72727272727</v>
      </c>
    </row>
    <row r="1005">
      <c r="A1005" t="inlineStr">
        <is>
          <t>1201~단장키워드테스트</t>
        </is>
      </c>
      <c r="B1005" t="inlineStr">
        <is>
          <t>2021-02-13</t>
        </is>
      </c>
      <c r="C1005" t="inlineStr">
        <is>
          <t>토</t>
        </is>
      </c>
      <c r="D1005" t="inlineStr"/>
      <c r="E1005" t="inlineStr"/>
      <c r="K1005" t="n">
        <v>92377.27272727272</v>
      </c>
    </row>
    <row r="1006">
      <c r="A1006" t="inlineStr">
        <is>
          <t>11/13 키워드 탐색</t>
        </is>
      </c>
      <c r="B1006" t="inlineStr">
        <is>
          <t>2021-02-13</t>
        </is>
      </c>
      <c r="C1006" t="inlineStr">
        <is>
          <t>토</t>
        </is>
      </c>
      <c r="D1006" t="inlineStr"/>
      <c r="E1006" t="inlineStr"/>
      <c r="K1006" t="n">
        <v>229968.1818181818</v>
      </c>
    </row>
    <row r="1007">
      <c r="A1007" t="inlineStr">
        <is>
          <t>현빈임시테스트2</t>
        </is>
      </c>
      <c r="B1007" t="inlineStr">
        <is>
          <t>2021-02-14</t>
        </is>
      </c>
      <c r="C1007" t="inlineStr">
        <is>
          <t>일</t>
        </is>
      </c>
      <c r="D1007" t="inlineStr"/>
      <c r="E1007" t="inlineStr"/>
      <c r="K1007" t="n">
        <v>45836.36363636363</v>
      </c>
    </row>
    <row r="1008">
      <c r="A1008" t="inlineStr">
        <is>
          <t>현빈임시테스트</t>
        </is>
      </c>
      <c r="B1008" t="inlineStr">
        <is>
          <t>2021-02-14</t>
        </is>
      </c>
      <c r="C1008" t="inlineStr">
        <is>
          <t>일</t>
        </is>
      </c>
      <c r="D1008" t="inlineStr"/>
      <c r="E1008" t="inlineStr"/>
      <c r="K1008" t="n">
        <v>45773.63636363636</v>
      </c>
    </row>
    <row r="1009">
      <c r="A1009" t="inlineStr">
        <is>
          <t>1201~단장키워드테스트</t>
        </is>
      </c>
      <c r="B1009" t="inlineStr">
        <is>
          <t>2021-02-14</t>
        </is>
      </c>
      <c r="C1009" t="inlineStr">
        <is>
          <t>일</t>
        </is>
      </c>
      <c r="D1009" t="inlineStr"/>
      <c r="E1009" t="inlineStr"/>
      <c r="K1009" t="n">
        <v>91960.90909090909</v>
      </c>
    </row>
    <row r="1010">
      <c r="A1010" t="inlineStr">
        <is>
          <t>11/13 키워드 탐색</t>
        </is>
      </c>
      <c r="B1010" t="inlineStr">
        <is>
          <t>2021-02-14</t>
        </is>
      </c>
      <c r="C1010" t="inlineStr">
        <is>
          <t>일</t>
        </is>
      </c>
      <c r="D1010" t="inlineStr"/>
      <c r="E1010" t="inlineStr"/>
      <c r="K1010" t="n">
        <v>225430</v>
      </c>
    </row>
    <row r="1011">
      <c r="A1011" t="inlineStr">
        <is>
          <t>라베나 파워링크_샴푸#1</t>
        </is>
      </c>
      <c r="B1011" t="inlineStr">
        <is>
          <t>2021-02-14</t>
        </is>
      </c>
      <c r="C1011" t="inlineStr">
        <is>
          <t>일</t>
        </is>
      </c>
      <c r="D1011" t="inlineStr"/>
      <c r="E1011" t="inlineStr"/>
      <c r="K1011" t="n">
        <v>154640</v>
      </c>
    </row>
    <row r="1012">
      <c r="A1012" t="inlineStr">
        <is>
          <t>샴푸_쇼핑검색#1</t>
        </is>
      </c>
      <c r="B1012" t="inlineStr">
        <is>
          <t>2021-02-14</t>
        </is>
      </c>
      <c r="C1012" t="inlineStr">
        <is>
          <t>일</t>
        </is>
      </c>
      <c r="D1012" t="inlineStr"/>
      <c r="E1012" t="inlineStr"/>
      <c r="K1012" t="n">
        <v>0</v>
      </c>
    </row>
    <row r="1013">
      <c r="A1013" t="inlineStr">
        <is>
          <t>파워컨텐츠#1</t>
        </is>
      </c>
      <c r="B1013" t="inlineStr">
        <is>
          <t>2021-02-14</t>
        </is>
      </c>
      <c r="C1013" t="inlineStr">
        <is>
          <t>일</t>
        </is>
      </c>
      <c r="D1013" t="inlineStr"/>
      <c r="E1013" t="inlineStr"/>
      <c r="K1013" t="n">
        <v>210</v>
      </c>
    </row>
    <row r="1014">
      <c r="A1014" t="inlineStr">
        <is>
          <t>라베나 파워링크_샴푸#1</t>
        </is>
      </c>
      <c r="B1014" t="inlineStr">
        <is>
          <t>2021-02-13</t>
        </is>
      </c>
      <c r="C1014" t="inlineStr">
        <is>
          <t>토</t>
        </is>
      </c>
      <c r="D1014" t="inlineStr"/>
      <c r="E1014" t="inlineStr"/>
      <c r="K1014" t="n">
        <v>142660</v>
      </c>
    </row>
    <row r="1015">
      <c r="A1015" t="inlineStr">
        <is>
          <t>샴푸_쇼핑검색#1</t>
        </is>
      </c>
      <c r="B1015" t="inlineStr">
        <is>
          <t>2021-02-13</t>
        </is>
      </c>
      <c r="C1015" t="inlineStr">
        <is>
          <t>토</t>
        </is>
      </c>
      <c r="D1015" t="inlineStr"/>
      <c r="E1015" t="inlineStr"/>
      <c r="K1015" t="n">
        <v>0</v>
      </c>
    </row>
    <row r="1016">
      <c r="A1016" t="inlineStr">
        <is>
          <t>파워컨텐츠#1</t>
        </is>
      </c>
      <c r="B1016" t="inlineStr">
        <is>
          <t>2021-02-13</t>
        </is>
      </c>
      <c r="C1016" t="inlineStr">
        <is>
          <t>토</t>
        </is>
      </c>
      <c r="D1016" t="inlineStr"/>
      <c r="E1016" t="inlineStr"/>
      <c r="K1016" t="n">
        <v>350</v>
      </c>
    </row>
    <row r="1017">
      <c r="A1017" t="inlineStr">
        <is>
          <t>라베나 파워링크_샴푸#1</t>
        </is>
      </c>
      <c r="B1017" t="inlineStr">
        <is>
          <t>2021-02-12</t>
        </is>
      </c>
      <c r="C1017" t="inlineStr">
        <is>
          <t>금</t>
        </is>
      </c>
      <c r="D1017" t="inlineStr"/>
      <c r="E1017" t="inlineStr"/>
      <c r="K1017" t="n">
        <v>122320</v>
      </c>
    </row>
    <row r="1018">
      <c r="A1018" t="inlineStr">
        <is>
          <t>샴푸_쇼핑검색#1</t>
        </is>
      </c>
      <c r="B1018" t="inlineStr">
        <is>
          <t>2021-02-12</t>
        </is>
      </c>
      <c r="C1018" t="inlineStr">
        <is>
          <t>금</t>
        </is>
      </c>
      <c r="D1018" t="inlineStr"/>
      <c r="E1018" t="inlineStr"/>
      <c r="K1018" t="n">
        <v>999.9999999999999</v>
      </c>
    </row>
    <row r="1019">
      <c r="A1019" t="inlineStr">
        <is>
          <t>파워컨텐츠#1</t>
        </is>
      </c>
      <c r="B1019" t="inlineStr">
        <is>
          <t>2021-02-12</t>
        </is>
      </c>
      <c r="C1019" t="inlineStr">
        <is>
          <t>금</t>
        </is>
      </c>
      <c r="D1019" t="inlineStr"/>
      <c r="E1019" t="inlineStr"/>
      <c r="K1019" t="n">
        <v>350</v>
      </c>
    </row>
    <row r="1020">
      <c r="B1020" t="inlineStr">
        <is>
          <t>2021-02-12</t>
        </is>
      </c>
      <c r="C1020" t="inlineStr">
        <is>
          <t>금</t>
        </is>
      </c>
      <c r="E1020" t="inlineStr">
        <is>
          <t>0</t>
        </is>
      </c>
      <c r="F1020" t="inlineStr">
        <is>
          <t>카페24</t>
        </is>
      </c>
      <c r="G1020" t="inlineStr">
        <is>
          <t>라베나 리커버리 15 뉴트리셔스 밤 [HAIR RÉ:COVERY 15 Nutritious Balm]제품선택=헤어 리커버리 15 뉴트리셔스 밤</t>
        </is>
      </c>
      <c r="H1020" t="n">
        <v>7</v>
      </c>
      <c r="I1020" t="inlineStr">
        <is>
          <t>0</t>
        </is>
      </c>
      <c r="J1020" t="inlineStr">
        <is>
          <t>210201</t>
        </is>
      </c>
      <c r="L1020" t="n">
        <v>0</v>
      </c>
      <c r="M1020" t="n">
        <v>0</v>
      </c>
      <c r="N1020" t="n">
        <v>0</v>
      </c>
      <c r="O1020" t="n">
        <v>0</v>
      </c>
      <c r="P1020" t="inlineStr">
        <is>
          <t>카페240라베나 리커버리 15 뉴트리셔스 밤 [HAIR RÉ:COVERY 15 Nutritious Balm]제품선택=헤어 리커버리 15 뉴트리셔스 밤210201</t>
        </is>
      </c>
    </row>
    <row r="1021">
      <c r="B1021" t="inlineStr">
        <is>
          <t>2021-02-12</t>
        </is>
      </c>
      <c r="C1021" t="inlineStr">
        <is>
          <t>금</t>
        </is>
      </c>
      <c r="E1021" t="inlineStr">
        <is>
          <t>0</t>
        </is>
      </c>
      <c r="F1021" t="inlineStr">
        <is>
          <t>카페24</t>
        </is>
      </c>
      <c r="G1021" t="inlineStr">
        <is>
          <t>라베나 리커버리 15 뉴트리셔스 밤 [HAIR RÉ:COVERY 15 Nutritious Balm]제품선택=뉴트리셔스 밤 2개 세트 5% 추가할인</t>
        </is>
      </c>
      <c r="H1021" t="n">
        <v>4</v>
      </c>
      <c r="I1021" t="inlineStr">
        <is>
          <t>0</t>
        </is>
      </c>
      <c r="J1021" t="inlineStr">
        <is>
          <t>210201</t>
        </is>
      </c>
      <c r="L1021" t="n">
        <v>0</v>
      </c>
      <c r="M1021" t="n">
        <v>0</v>
      </c>
      <c r="N1021" t="n">
        <v>0</v>
      </c>
      <c r="O1021" t="n">
        <v>0</v>
      </c>
      <c r="P1021" t="inlineStr">
        <is>
          <t>카페240라베나 리커버리 15 뉴트리셔스 밤 [HAIR RÉ:COVERY 15 Nutritious Balm]제품선택=뉴트리셔스 밤 2개 세트 5% 추가할인210201</t>
        </is>
      </c>
    </row>
    <row r="1022">
      <c r="B1022" t="inlineStr">
        <is>
          <t>2021-02-12</t>
        </is>
      </c>
      <c r="C1022" t="inlineStr">
        <is>
          <t>금</t>
        </is>
      </c>
      <c r="E1022" t="inlineStr">
        <is>
          <t>0</t>
        </is>
      </c>
      <c r="F1022" t="inlineStr">
        <is>
          <t>카페24</t>
        </is>
      </c>
      <c r="G1022" t="inlineStr">
        <is>
          <t>라베나 리커버리 15 리바이탈 바이오플라보노이드샴푸 [HAIR RÉ:COVERY 15 Revital Shampoo]제품선택=헤어 리커버리 15 리바이탈 샴푸 - 500ml</t>
        </is>
      </c>
      <c r="H1022" t="n">
        <v>136</v>
      </c>
      <c r="I1022" t="inlineStr">
        <is>
          <t>0</t>
        </is>
      </c>
      <c r="J1022" t="inlineStr">
        <is>
          <t>210201</t>
        </is>
      </c>
      <c r="L1022" t="n">
        <v>0</v>
      </c>
      <c r="M1022" t="n">
        <v>0</v>
      </c>
      <c r="N1022" t="n">
        <v>0</v>
      </c>
      <c r="O1022" t="n">
        <v>0</v>
      </c>
      <c r="P1022" t="inlineStr">
        <is>
          <t>카페240라베나 리커버리 15 리바이탈 바이오플라보노이드샴푸 [HAIR RÉ:COVERY 15 Revital Shampoo]제품선택=헤어 리커버리 15 리바이탈 샴푸 - 500ml210201</t>
        </is>
      </c>
    </row>
    <row r="1023">
      <c r="B1023" t="inlineStr">
        <is>
          <t>2021-02-12</t>
        </is>
      </c>
      <c r="C1023" t="inlineStr">
        <is>
          <t>금</t>
        </is>
      </c>
      <c r="E1023" t="inlineStr">
        <is>
          <t>0</t>
        </is>
      </c>
      <c r="F1023" t="inlineStr">
        <is>
          <t>카페24</t>
        </is>
      </c>
      <c r="G1023" t="inlineStr">
        <is>
          <t>라베나 리커버리 15 리바이탈 바이오플라보노이드샴푸 [HAIR RÉ:COVERY 15 Revital Shampoo]제품선택=리바이탈 샴푸 2개 세트 5%추가할인</t>
        </is>
      </c>
      <c r="H1023" t="n">
        <v>84</v>
      </c>
      <c r="I1023" t="inlineStr">
        <is>
          <t>0</t>
        </is>
      </c>
      <c r="J1023" t="inlineStr">
        <is>
          <t>210201</t>
        </is>
      </c>
      <c r="L1023" t="n">
        <v>0</v>
      </c>
      <c r="M1023" t="n">
        <v>0</v>
      </c>
      <c r="N1023" t="n">
        <v>0</v>
      </c>
      <c r="O1023" t="n">
        <v>0</v>
      </c>
      <c r="P1023" t="inlineStr">
        <is>
          <t>카페240라베나 리커버리 15 리바이탈 바이오플라보노이드샴푸 [HAIR RÉ:COVERY 15 Revital Shampoo]제품선택=리바이탈 샴푸 2개 세트 5%추가할인210201</t>
        </is>
      </c>
    </row>
    <row r="1024">
      <c r="B1024" t="inlineStr">
        <is>
          <t>2021-02-12</t>
        </is>
      </c>
      <c r="C1024" t="inlineStr">
        <is>
          <t>금</t>
        </is>
      </c>
      <c r="E1024" t="inlineStr">
        <is>
          <t>0</t>
        </is>
      </c>
      <c r="F1024" t="inlineStr">
        <is>
          <t>카페24</t>
        </is>
      </c>
      <c r="G1024" t="inlineStr">
        <is>
          <t>라베나 리커버리 15 리바이탈 바이오플라보노이드샴푸 [HAIR RÉ:COVERY 15 Revital Shampoo]제품선택=리바이탈 샴푸 3개 세트 10% 추가할인</t>
        </is>
      </c>
      <c r="H1024" t="n">
        <v>39</v>
      </c>
      <c r="I1024" t="inlineStr">
        <is>
          <t>0</t>
        </is>
      </c>
      <c r="J1024" t="inlineStr">
        <is>
          <t>210201</t>
        </is>
      </c>
      <c r="L1024" t="n">
        <v>0</v>
      </c>
      <c r="M1024" t="n">
        <v>0</v>
      </c>
      <c r="N1024" t="n">
        <v>0</v>
      </c>
      <c r="O1024" t="n">
        <v>0</v>
      </c>
      <c r="P1024" t="inlineStr">
        <is>
          <t>카페240라베나 리커버리 15 리바이탈 바이오플라보노이드샴푸 [HAIR RÉ:COVERY 15 Revital Shampoo]제품선택=리바이탈 샴푸 3개 세트 10% 추가할인210201</t>
        </is>
      </c>
    </row>
    <row r="1025">
      <c r="B1025" t="inlineStr">
        <is>
          <t>2021-02-12</t>
        </is>
      </c>
      <c r="C1025" t="inlineStr">
        <is>
          <t>금</t>
        </is>
      </c>
      <c r="E1025" t="inlineStr">
        <is>
          <t>0</t>
        </is>
      </c>
      <c r="F1025" t="inlineStr">
        <is>
          <t>카페24</t>
        </is>
      </c>
      <c r="G1025" t="inlineStr">
        <is>
          <t>라베나 리커버리 15 헤어팩 트리트먼트 [HAIR RÉ:COVERY 15 Hairpack Treatment]제품선택=헤어 리커버리 15 헤어팩 트리트먼트</t>
        </is>
      </c>
      <c r="H1025" t="n">
        <v>8</v>
      </c>
      <c r="I1025" t="inlineStr">
        <is>
          <t>0</t>
        </is>
      </c>
      <c r="J1025" t="inlineStr">
        <is>
          <t>210201</t>
        </is>
      </c>
      <c r="L1025" t="n">
        <v>0</v>
      </c>
      <c r="M1025" t="n">
        <v>0</v>
      </c>
      <c r="N1025" t="n">
        <v>0</v>
      </c>
      <c r="O1025" t="n">
        <v>0</v>
      </c>
      <c r="P1025" t="inlineStr">
        <is>
          <t>카페240라베나 리커버리 15 헤어팩 트리트먼트 [HAIR RÉ:COVERY 15 Hairpack Treatment]제품선택=헤어 리커버리 15 헤어팩 트리트먼트210201</t>
        </is>
      </c>
    </row>
    <row r="1026">
      <c r="B1026" t="inlineStr">
        <is>
          <t>2021-02-12</t>
        </is>
      </c>
      <c r="C1026" t="inlineStr">
        <is>
          <t>금</t>
        </is>
      </c>
      <c r="E1026" t="inlineStr">
        <is>
          <t>0</t>
        </is>
      </c>
      <c r="F1026" t="inlineStr">
        <is>
          <t>카페24</t>
        </is>
      </c>
      <c r="G1026" t="inlineStr">
        <is>
          <t>라베나 리커버리 15 헤어팩 트리트먼트 [HAIR RÉ:COVERY 15 Hairpack Treatment]제품선택=헤어팩 트리트먼트 2개 세트 5% 추가할인</t>
        </is>
      </c>
      <c r="H1026" t="n">
        <v>6</v>
      </c>
      <c r="I1026" t="inlineStr">
        <is>
          <t>0</t>
        </is>
      </c>
      <c r="J1026" t="inlineStr">
        <is>
          <t>210201</t>
        </is>
      </c>
      <c r="L1026" t="n">
        <v>0</v>
      </c>
      <c r="M1026" t="n">
        <v>0</v>
      </c>
      <c r="N1026" t="n">
        <v>0</v>
      </c>
      <c r="O1026" t="n">
        <v>0</v>
      </c>
      <c r="P1026" t="inlineStr">
        <is>
          <t>카페240라베나 리커버리 15 헤어팩 트리트먼트 [HAIR RÉ:COVERY 15 Hairpack Treatment]제품선택=헤어팩 트리트먼트 2개 세트 5% 추가할인210201</t>
        </is>
      </c>
    </row>
    <row r="1027">
      <c r="B1027" t="inlineStr">
        <is>
          <t>2021-02-12</t>
        </is>
      </c>
      <c r="C1027" t="inlineStr">
        <is>
          <t>금</t>
        </is>
      </c>
      <c r="E1027" t="inlineStr">
        <is>
          <t>0</t>
        </is>
      </c>
      <c r="F1027" t="inlineStr">
        <is>
          <t>카페24</t>
        </is>
      </c>
      <c r="G1027" t="inlineStr">
        <is>
          <t>라베나 리커버리 15 헤어팩 트리트먼트 [HAIR RÉ:COVERY 15 Hairpack Treatment]제품선택=헤어팩 트리트먼트 1개 + 뉴트리셔스밤 1개 세트 5% 추가할인</t>
        </is>
      </c>
      <c r="H1027" t="n">
        <v>4</v>
      </c>
      <c r="I1027" t="inlineStr">
        <is>
          <t>0</t>
        </is>
      </c>
      <c r="J1027" t="inlineStr">
        <is>
          <t>210201</t>
        </is>
      </c>
      <c r="L1027" t="n">
        <v>0</v>
      </c>
      <c r="M1027" t="n">
        <v>0</v>
      </c>
      <c r="N1027" t="n">
        <v>0</v>
      </c>
      <c r="O1027" t="n">
        <v>0</v>
      </c>
      <c r="P1027" t="inlineStr">
        <is>
          <t>카페240라베나 리커버리 15 헤어팩 트리트먼트 [HAIR RÉ:COVERY 15 Hairpack Treatment]제품선택=헤어팩 트리트먼트 1개 + 뉴트리셔스밤 1개 세트 5% 추가할인210201</t>
        </is>
      </c>
    </row>
    <row r="1028">
      <c r="B1028" t="inlineStr">
        <is>
          <t>2021-02-13</t>
        </is>
      </c>
      <c r="C1028" t="inlineStr">
        <is>
          <t>토</t>
        </is>
      </c>
      <c r="E1028" t="inlineStr">
        <is>
          <t>0</t>
        </is>
      </c>
      <c r="F1028" t="inlineStr">
        <is>
          <t>카페24</t>
        </is>
      </c>
      <c r="G1028" t="inlineStr">
        <is>
          <t>라베나 리커버리 15 뉴트리셔스 밤 [HAIR RÉ:COVERY 15 Nutritious Balm]제품선택=헤어 리커버리 15 뉴트리셔스 밤</t>
        </is>
      </c>
      <c r="H1028" t="n">
        <v>8</v>
      </c>
      <c r="I1028" t="inlineStr">
        <is>
          <t>0</t>
        </is>
      </c>
      <c r="J1028" t="inlineStr">
        <is>
          <t>210201</t>
        </is>
      </c>
      <c r="L1028" t="n">
        <v>0</v>
      </c>
      <c r="M1028" t="n">
        <v>0</v>
      </c>
      <c r="N1028" t="n">
        <v>0</v>
      </c>
      <c r="O1028" t="n">
        <v>0</v>
      </c>
      <c r="P1028" t="inlineStr">
        <is>
          <t>카페240라베나 리커버리 15 뉴트리셔스 밤 [HAIR RÉ:COVERY 15 Nutritious Balm]제품선택=헤어 리커버리 15 뉴트리셔스 밤210201</t>
        </is>
      </c>
    </row>
    <row r="1029">
      <c r="B1029" t="inlineStr">
        <is>
          <t>2021-02-13</t>
        </is>
      </c>
      <c r="C1029" t="inlineStr">
        <is>
          <t>토</t>
        </is>
      </c>
      <c r="E1029" t="inlineStr">
        <is>
          <t>0</t>
        </is>
      </c>
      <c r="F1029" t="inlineStr">
        <is>
          <t>카페24</t>
        </is>
      </c>
      <c r="G1029" t="inlineStr">
        <is>
          <t>라베나 리커버리 15 뉴트리셔스 밤 [HAIR RÉ:COVERY 15 Nutritious Balm]제품선택=뉴트리셔스 밤 2개 세트 5% 추가할인</t>
        </is>
      </c>
      <c r="H1029" t="n">
        <v>4</v>
      </c>
      <c r="I1029" t="inlineStr">
        <is>
          <t>0</t>
        </is>
      </c>
      <c r="J1029" t="inlineStr">
        <is>
          <t>210201</t>
        </is>
      </c>
      <c r="L1029" t="n">
        <v>0</v>
      </c>
      <c r="M1029" t="n">
        <v>0</v>
      </c>
      <c r="N1029" t="n">
        <v>0</v>
      </c>
      <c r="O1029" t="n">
        <v>0</v>
      </c>
      <c r="P1029" t="inlineStr">
        <is>
          <t>카페240라베나 리커버리 15 뉴트리셔스 밤 [HAIR RÉ:COVERY 15 Nutritious Balm]제품선택=뉴트리셔스 밤 2개 세트 5% 추가할인210201</t>
        </is>
      </c>
    </row>
    <row r="1030">
      <c r="B1030" t="inlineStr">
        <is>
          <t>2021-02-13</t>
        </is>
      </c>
      <c r="C1030" t="inlineStr">
        <is>
          <t>토</t>
        </is>
      </c>
      <c r="E1030" t="inlineStr">
        <is>
          <t>0</t>
        </is>
      </c>
      <c r="F1030" t="inlineStr">
        <is>
          <t>카페24</t>
        </is>
      </c>
      <c r="G1030" t="inlineStr">
        <is>
          <t>라베나 리커버리 15 뉴트리셔스 밤 [HAIR RÉ:COVERY 15 Nutritious Balm]제품선택=뉴트리셔스밤 1개 + 헤어팩 트리트먼트 1개 세트 5%추가할인</t>
        </is>
      </c>
      <c r="H1030" t="n">
        <v>2</v>
      </c>
      <c r="I1030" t="inlineStr">
        <is>
          <t>0</t>
        </is>
      </c>
      <c r="J1030" t="inlineStr">
        <is>
          <t>210201</t>
        </is>
      </c>
      <c r="L1030" t="n">
        <v>0</v>
      </c>
      <c r="M1030" t="n">
        <v>0</v>
      </c>
      <c r="N1030" t="n">
        <v>0</v>
      </c>
      <c r="O1030" t="n">
        <v>0</v>
      </c>
      <c r="P1030" t="inlineStr">
        <is>
          <t>카페240라베나 리커버리 15 뉴트리셔스 밤 [HAIR RÉ:COVERY 15 Nutritious Balm]제품선택=뉴트리셔스밤 1개 + 헤어팩 트리트먼트 1개 세트 5%추가할인210201</t>
        </is>
      </c>
    </row>
    <row r="1031">
      <c r="B1031" t="inlineStr">
        <is>
          <t>2021-02-13</t>
        </is>
      </c>
      <c r="C1031" t="inlineStr">
        <is>
          <t>토</t>
        </is>
      </c>
      <c r="E1031" t="inlineStr">
        <is>
          <t>0</t>
        </is>
      </c>
      <c r="F1031" t="inlineStr">
        <is>
          <t>카페24</t>
        </is>
      </c>
      <c r="G1031" t="inlineStr">
        <is>
          <t>라베나 리커버리 15 리바이탈 바이오플라보노이드샴푸 [HAIR RÉ:COVERY 15 Revital Shampoo]제품선택=헤어 리커버리 15 리바이탈 샴푸 - 500ml</t>
        </is>
      </c>
      <c r="H1031" t="n">
        <v>173</v>
      </c>
      <c r="I1031" t="inlineStr">
        <is>
          <t>0</t>
        </is>
      </c>
      <c r="J1031" t="inlineStr">
        <is>
          <t>210201</t>
        </is>
      </c>
      <c r="L1031" t="n">
        <v>0</v>
      </c>
      <c r="M1031" t="n">
        <v>0</v>
      </c>
      <c r="N1031" t="n">
        <v>0</v>
      </c>
      <c r="O1031" t="n">
        <v>0</v>
      </c>
      <c r="P1031" t="inlineStr">
        <is>
          <t>카페240라베나 리커버리 15 리바이탈 바이오플라보노이드샴푸 [HAIR RÉ:COVERY 15 Revital Shampoo]제품선택=헤어 리커버리 15 리바이탈 샴푸 - 500ml210201</t>
        </is>
      </c>
    </row>
    <row r="1032">
      <c r="B1032" t="inlineStr">
        <is>
          <t>2021-02-13</t>
        </is>
      </c>
      <c r="C1032" t="inlineStr">
        <is>
          <t>토</t>
        </is>
      </c>
      <c r="E1032" t="inlineStr">
        <is>
          <t>0</t>
        </is>
      </c>
      <c r="F1032" t="inlineStr">
        <is>
          <t>카페24</t>
        </is>
      </c>
      <c r="G1032" t="inlineStr">
        <is>
          <t>라베나 리커버리 15 리바이탈 바이오플라보노이드샴푸 [HAIR RÉ:COVERY 15 Revital Shampoo]제품선택=리바이탈 샴푸 2개 세트 5%추가할인</t>
        </is>
      </c>
      <c r="H1032" t="n">
        <v>86</v>
      </c>
      <c r="I1032" t="inlineStr">
        <is>
          <t>0</t>
        </is>
      </c>
      <c r="J1032" t="inlineStr">
        <is>
          <t>210201</t>
        </is>
      </c>
      <c r="L1032" t="n">
        <v>0</v>
      </c>
      <c r="M1032" t="n">
        <v>0</v>
      </c>
      <c r="N1032" t="n">
        <v>0</v>
      </c>
      <c r="O1032" t="n">
        <v>0</v>
      </c>
      <c r="P1032" t="inlineStr">
        <is>
          <t>카페240라베나 리커버리 15 리바이탈 바이오플라보노이드샴푸 [HAIR RÉ:COVERY 15 Revital Shampoo]제품선택=리바이탈 샴푸 2개 세트 5%추가할인210201</t>
        </is>
      </c>
    </row>
    <row r="1033">
      <c r="B1033" t="inlineStr">
        <is>
          <t>2021-02-13</t>
        </is>
      </c>
      <c r="C1033" t="inlineStr">
        <is>
          <t>토</t>
        </is>
      </c>
      <c r="E1033" t="inlineStr">
        <is>
          <t>0</t>
        </is>
      </c>
      <c r="F1033" t="inlineStr">
        <is>
          <t>카페24</t>
        </is>
      </c>
      <c r="G1033" t="inlineStr">
        <is>
          <t>라베나 리커버리 15 리바이탈 바이오플라보노이드샴푸 [HAIR RÉ:COVERY 15 Revital Shampoo]제품선택=리바이탈 샴푸 3개 세트 10% 추가할인</t>
        </is>
      </c>
      <c r="H1033" t="n">
        <v>54</v>
      </c>
      <c r="I1033" t="inlineStr">
        <is>
          <t>0</t>
        </is>
      </c>
      <c r="J1033" t="inlineStr">
        <is>
          <t>210201</t>
        </is>
      </c>
      <c r="L1033" t="n">
        <v>0</v>
      </c>
      <c r="M1033" t="n">
        <v>0</v>
      </c>
      <c r="N1033" t="n">
        <v>0</v>
      </c>
      <c r="O1033" t="n">
        <v>0</v>
      </c>
      <c r="P1033" t="inlineStr">
        <is>
          <t>카페240라베나 리커버리 15 리바이탈 바이오플라보노이드샴푸 [HAIR RÉ:COVERY 15 Revital Shampoo]제품선택=리바이탈 샴푸 3개 세트 10% 추가할인210201</t>
        </is>
      </c>
    </row>
    <row r="1034">
      <c r="B1034" t="inlineStr">
        <is>
          <t>2021-02-13</t>
        </is>
      </c>
      <c r="C1034" t="inlineStr">
        <is>
          <t>토</t>
        </is>
      </c>
      <c r="E1034" t="inlineStr">
        <is>
          <t>0</t>
        </is>
      </c>
      <c r="F1034" t="inlineStr">
        <is>
          <t>카페24</t>
        </is>
      </c>
      <c r="G1034" t="inlineStr">
        <is>
          <t>라베나 리커버리 15 헤어팩 트리트먼트 [HAIR RÉ:COVERY 15 Hairpack Treatment]제품선택=헤어 리커버리 15 헤어팩 트리트먼트</t>
        </is>
      </c>
      <c r="H1034" t="n">
        <v>8</v>
      </c>
      <c r="I1034" t="inlineStr">
        <is>
          <t>0</t>
        </is>
      </c>
      <c r="J1034" t="inlineStr">
        <is>
          <t>210201</t>
        </is>
      </c>
      <c r="L1034" t="n">
        <v>0</v>
      </c>
      <c r="M1034" t="n">
        <v>0</v>
      </c>
      <c r="N1034" t="n">
        <v>0</v>
      </c>
      <c r="O1034" t="n">
        <v>0</v>
      </c>
      <c r="P1034" t="inlineStr">
        <is>
          <t>카페240라베나 리커버리 15 헤어팩 트리트먼트 [HAIR RÉ:COVERY 15 Hairpack Treatment]제품선택=헤어 리커버리 15 헤어팩 트리트먼트210201</t>
        </is>
      </c>
    </row>
    <row r="1035">
      <c r="B1035" t="inlineStr">
        <is>
          <t>2021-02-13</t>
        </is>
      </c>
      <c r="C1035" t="inlineStr">
        <is>
          <t>토</t>
        </is>
      </c>
      <c r="E1035" t="inlineStr">
        <is>
          <t>0</t>
        </is>
      </c>
      <c r="F1035" t="inlineStr">
        <is>
          <t>카페24</t>
        </is>
      </c>
      <c r="G1035" t="inlineStr">
        <is>
          <t>라베나 리커버리 15 헤어팩 트리트먼트 [HAIR RÉ:COVERY 15 Hairpack Treatment]제품선택=헤어팩 트리트먼트 2개 세트 5% 추가할인</t>
        </is>
      </c>
      <c r="H1035" t="n">
        <v>6</v>
      </c>
      <c r="I1035" t="inlineStr">
        <is>
          <t>0</t>
        </is>
      </c>
      <c r="J1035" t="inlineStr">
        <is>
          <t>210201</t>
        </is>
      </c>
      <c r="L1035" t="n">
        <v>0</v>
      </c>
      <c r="M1035" t="n">
        <v>0</v>
      </c>
      <c r="N1035" t="n">
        <v>0</v>
      </c>
      <c r="O1035" t="n">
        <v>0</v>
      </c>
      <c r="P1035" t="inlineStr">
        <is>
          <t>카페240라베나 리커버리 15 헤어팩 트리트먼트 [HAIR RÉ:COVERY 15 Hairpack Treatment]제품선택=헤어팩 트리트먼트 2개 세트 5% 추가할인210201</t>
        </is>
      </c>
    </row>
    <row r="1036">
      <c r="B1036" t="inlineStr">
        <is>
          <t>2021-02-13</t>
        </is>
      </c>
      <c r="C1036" t="inlineStr">
        <is>
          <t>토</t>
        </is>
      </c>
      <c r="E1036" t="inlineStr">
        <is>
          <t>0</t>
        </is>
      </c>
      <c r="F1036" t="inlineStr">
        <is>
          <t>카페24</t>
        </is>
      </c>
      <c r="G1036" t="inlineStr">
        <is>
          <t>라베나 리커버리 15 헤어팩 트리트먼트 [HAIR RÉ:COVERY 15 Hairpack Treatment]제품선택=헤어팩 트리트먼트 3개 세트 10% 추가할인</t>
        </is>
      </c>
      <c r="H1036" t="n">
        <v>3</v>
      </c>
      <c r="I1036" t="inlineStr">
        <is>
          <t>0</t>
        </is>
      </c>
      <c r="J1036" t="inlineStr">
        <is>
          <t>210201</t>
        </is>
      </c>
      <c r="L1036" t="n">
        <v>0</v>
      </c>
      <c r="M1036" t="n">
        <v>0</v>
      </c>
      <c r="N1036" t="n">
        <v>0</v>
      </c>
      <c r="O1036" t="n">
        <v>0</v>
      </c>
      <c r="P1036" t="inlineStr">
        <is>
          <t>카페240라베나 리커버리 15 헤어팩 트리트먼트 [HAIR RÉ:COVERY 15 Hairpack Treatment]제품선택=헤어팩 트리트먼트 3개 세트 10% 추가할인210201</t>
        </is>
      </c>
    </row>
    <row r="1037">
      <c r="B1037" t="inlineStr">
        <is>
          <t>2021-02-13</t>
        </is>
      </c>
      <c r="C1037" t="inlineStr">
        <is>
          <t>토</t>
        </is>
      </c>
      <c r="E1037" t="inlineStr">
        <is>
          <t>0</t>
        </is>
      </c>
      <c r="F1037" t="inlineStr">
        <is>
          <t>카페24</t>
        </is>
      </c>
      <c r="G1037" t="inlineStr">
        <is>
          <t>라베나 리커버리 15 헤어팩 트리트먼트 [HAIR RÉ:COVERY 15 Hairpack Treatment]제품선택=헤어팩 트리트먼트 1개 + 뉴트리셔스밤 1개 세트 5% 추가할인</t>
        </is>
      </c>
      <c r="H1037" t="n">
        <v>2</v>
      </c>
      <c r="I1037" t="inlineStr">
        <is>
          <t>0</t>
        </is>
      </c>
      <c r="J1037" t="inlineStr">
        <is>
          <t>210201</t>
        </is>
      </c>
      <c r="L1037" t="n">
        <v>0</v>
      </c>
      <c r="M1037" t="n">
        <v>0</v>
      </c>
      <c r="N1037" t="n">
        <v>0</v>
      </c>
      <c r="O1037" t="n">
        <v>0</v>
      </c>
      <c r="P1037" t="inlineStr">
        <is>
          <t>카페240라베나 리커버리 15 헤어팩 트리트먼트 [HAIR RÉ:COVERY 15 Hairpack Treatment]제품선택=헤어팩 트리트먼트 1개 + 뉴트리셔스밤 1개 세트 5% 추가할인210201</t>
        </is>
      </c>
    </row>
    <row r="1038">
      <c r="B1038" t="inlineStr">
        <is>
          <t>2021-02-14</t>
        </is>
      </c>
      <c r="C1038" t="inlineStr">
        <is>
          <t>일</t>
        </is>
      </c>
      <c r="E1038" t="inlineStr">
        <is>
          <t>0</t>
        </is>
      </c>
      <c r="F1038" t="inlineStr">
        <is>
          <t>카페24</t>
        </is>
      </c>
      <c r="G1038" t="inlineStr">
        <is>
          <t>라베나 리커버리 15 뉴트리셔스 밤 [HAIR RÉ:COVERY 15 Nutritious Balm]제품선택=헤어 리커버리 15 뉴트리셔스 밤</t>
        </is>
      </c>
      <c r="H1038" t="n">
        <v>5</v>
      </c>
      <c r="I1038" t="inlineStr">
        <is>
          <t>0</t>
        </is>
      </c>
      <c r="J1038" t="inlineStr">
        <is>
          <t>210201</t>
        </is>
      </c>
      <c r="L1038" t="n">
        <v>0</v>
      </c>
      <c r="M1038" t="n">
        <v>0</v>
      </c>
      <c r="N1038" t="n">
        <v>0</v>
      </c>
      <c r="O1038" t="n">
        <v>0</v>
      </c>
      <c r="P1038" t="inlineStr">
        <is>
          <t>카페240라베나 리커버리 15 뉴트리셔스 밤 [HAIR RÉ:COVERY 15 Nutritious Balm]제품선택=헤어 리커버리 15 뉴트리셔스 밤210201</t>
        </is>
      </c>
    </row>
    <row r="1039">
      <c r="B1039" t="inlineStr">
        <is>
          <t>2021-02-14</t>
        </is>
      </c>
      <c r="C1039" t="inlineStr">
        <is>
          <t>일</t>
        </is>
      </c>
      <c r="E1039" t="inlineStr">
        <is>
          <t>0</t>
        </is>
      </c>
      <c r="F1039" t="inlineStr">
        <is>
          <t>카페24</t>
        </is>
      </c>
      <c r="G1039" t="inlineStr">
        <is>
          <t>라베나 리커버리 15 뉴트리셔스 밤 [HAIR RÉ:COVERY 15 Nutritious Balm]제품선택=뉴트리셔스 밤 2개 세트 5% 추가할인</t>
        </is>
      </c>
      <c r="H1039" t="n">
        <v>4</v>
      </c>
      <c r="I1039" t="inlineStr">
        <is>
          <t>0</t>
        </is>
      </c>
      <c r="J1039" t="inlineStr">
        <is>
          <t>210201</t>
        </is>
      </c>
      <c r="L1039" t="n">
        <v>0</v>
      </c>
      <c r="M1039" t="n">
        <v>0</v>
      </c>
      <c r="N1039" t="n">
        <v>0</v>
      </c>
      <c r="O1039" t="n">
        <v>0</v>
      </c>
      <c r="P1039" t="inlineStr">
        <is>
          <t>카페240라베나 리커버리 15 뉴트리셔스 밤 [HAIR RÉ:COVERY 15 Nutritious Balm]제품선택=뉴트리셔스 밤 2개 세트 5% 추가할인210201</t>
        </is>
      </c>
    </row>
    <row r="1040">
      <c r="B1040" t="inlineStr">
        <is>
          <t>2021-02-14</t>
        </is>
      </c>
      <c r="C1040" t="inlineStr">
        <is>
          <t>일</t>
        </is>
      </c>
      <c r="E1040" t="inlineStr">
        <is>
          <t>0</t>
        </is>
      </c>
      <c r="F1040" t="inlineStr">
        <is>
          <t>카페24</t>
        </is>
      </c>
      <c r="G1040" t="inlineStr">
        <is>
          <t>라베나 리커버리 15 뉴트리셔스 밤 [HAIR RÉ:COVERY 15 Nutritious Balm]제품선택=뉴트리셔스밤 1개 + 헤어팩 트리트먼트 1개 세트 5%추가할인</t>
        </is>
      </c>
      <c r="H1040" t="n">
        <v>2</v>
      </c>
      <c r="I1040" t="inlineStr">
        <is>
          <t>0</t>
        </is>
      </c>
      <c r="J1040" t="inlineStr">
        <is>
          <t>210201</t>
        </is>
      </c>
      <c r="L1040" t="n">
        <v>0</v>
      </c>
      <c r="M1040" t="n">
        <v>0</v>
      </c>
      <c r="N1040" t="n">
        <v>0</v>
      </c>
      <c r="O1040" t="n">
        <v>0</v>
      </c>
      <c r="P1040" t="inlineStr">
        <is>
          <t>카페240라베나 리커버리 15 뉴트리셔스 밤 [HAIR RÉ:COVERY 15 Nutritious Balm]제품선택=뉴트리셔스밤 1개 + 헤어팩 트리트먼트 1개 세트 5%추가할인210201</t>
        </is>
      </c>
    </row>
    <row r="1041">
      <c r="B1041" t="inlineStr">
        <is>
          <t>2021-02-14</t>
        </is>
      </c>
      <c r="C1041" t="inlineStr">
        <is>
          <t>일</t>
        </is>
      </c>
      <c r="E1041" t="inlineStr">
        <is>
          <t>0</t>
        </is>
      </c>
      <c r="F1041" t="inlineStr">
        <is>
          <t>카페24</t>
        </is>
      </c>
      <c r="G1041" t="inlineStr">
        <is>
          <t>라베나 리커버리 15 리바이탈 바이오플라보노이드샴푸 [HAIR RÉ:COVERY 15 Revital Shampoo]제품선택=헤어 리커버리 15 리바이탈 샴푸 - 500ml</t>
        </is>
      </c>
      <c r="H1041" t="n">
        <v>193</v>
      </c>
      <c r="I1041" t="inlineStr">
        <is>
          <t>0</t>
        </is>
      </c>
      <c r="J1041" t="inlineStr">
        <is>
          <t>210201</t>
        </is>
      </c>
      <c r="L1041" t="n">
        <v>0</v>
      </c>
      <c r="M1041" t="n">
        <v>0</v>
      </c>
      <c r="N1041" t="n">
        <v>0</v>
      </c>
      <c r="O1041" t="n">
        <v>0</v>
      </c>
      <c r="P1041" t="inlineStr">
        <is>
          <t>카페240라베나 리커버리 15 리바이탈 바이오플라보노이드샴푸 [HAIR RÉ:COVERY 15 Revital Shampoo]제품선택=헤어 리커버리 15 리바이탈 샴푸 - 500ml210201</t>
        </is>
      </c>
    </row>
    <row r="1042">
      <c r="B1042" t="inlineStr">
        <is>
          <t>2021-02-14</t>
        </is>
      </c>
      <c r="C1042" t="inlineStr">
        <is>
          <t>일</t>
        </is>
      </c>
      <c r="E1042" t="inlineStr">
        <is>
          <t>0</t>
        </is>
      </c>
      <c r="F1042" t="inlineStr">
        <is>
          <t>카페24</t>
        </is>
      </c>
      <c r="G1042" t="inlineStr">
        <is>
          <t>라베나 리커버리 15 리바이탈 바이오플라보노이드샴푸 [HAIR RÉ:COVERY 15 Revital Shampoo]제품선택=리바이탈 샴푸 2개 세트 5%추가할인</t>
        </is>
      </c>
      <c r="H1042" t="n">
        <v>150</v>
      </c>
      <c r="I1042" t="inlineStr">
        <is>
          <t>0</t>
        </is>
      </c>
      <c r="J1042" t="inlineStr">
        <is>
          <t>210201</t>
        </is>
      </c>
      <c r="L1042" t="n">
        <v>0</v>
      </c>
      <c r="M1042" t="n">
        <v>0</v>
      </c>
      <c r="N1042" t="n">
        <v>0</v>
      </c>
      <c r="O1042" t="n">
        <v>0</v>
      </c>
      <c r="P1042" t="inlineStr">
        <is>
          <t>카페240라베나 리커버리 15 리바이탈 바이오플라보노이드샴푸 [HAIR RÉ:COVERY 15 Revital Shampoo]제품선택=리바이탈 샴푸 2개 세트 5%추가할인210201</t>
        </is>
      </c>
    </row>
    <row r="1043">
      <c r="B1043" t="inlineStr">
        <is>
          <t>2021-02-14</t>
        </is>
      </c>
      <c r="C1043" t="inlineStr">
        <is>
          <t>일</t>
        </is>
      </c>
      <c r="E1043" t="inlineStr">
        <is>
          <t>0</t>
        </is>
      </c>
      <c r="F1043" t="inlineStr">
        <is>
          <t>카페24</t>
        </is>
      </c>
      <c r="G1043" t="inlineStr">
        <is>
          <t>라베나 리커버리 15 리바이탈 바이오플라보노이드샴푸 [HAIR RÉ:COVERY 15 Revital Shampoo]제품선택=리바이탈 샴푸 3개 세트 10% 추가할인</t>
        </is>
      </c>
      <c r="H1043" t="n">
        <v>96</v>
      </c>
      <c r="I1043" t="inlineStr">
        <is>
          <t>0</t>
        </is>
      </c>
      <c r="J1043" t="inlineStr">
        <is>
          <t>210201</t>
        </is>
      </c>
      <c r="L1043" t="n">
        <v>0</v>
      </c>
      <c r="M1043" t="n">
        <v>0</v>
      </c>
      <c r="N1043" t="n">
        <v>0</v>
      </c>
      <c r="O1043" t="n">
        <v>0</v>
      </c>
      <c r="P1043" t="inlineStr">
        <is>
          <t>카페240라베나 리커버리 15 리바이탈 바이오플라보노이드샴푸 [HAIR RÉ:COVERY 15 Revital Shampoo]제품선택=리바이탈 샴푸 3개 세트 10% 추가할인210201</t>
        </is>
      </c>
    </row>
    <row r="1044">
      <c r="B1044" t="inlineStr">
        <is>
          <t>2021-02-14</t>
        </is>
      </c>
      <c r="C1044" t="inlineStr">
        <is>
          <t>일</t>
        </is>
      </c>
      <c r="E1044" t="inlineStr">
        <is>
          <t>0</t>
        </is>
      </c>
      <c r="F1044" t="inlineStr">
        <is>
          <t>카페24</t>
        </is>
      </c>
      <c r="G1044" t="inlineStr">
        <is>
          <t>라베나 리커버리 15 헤어팩 트리트먼트 [HAIR RÉ:COVERY 15 Hairpack Treatment]제품선택=헤어 리커버리 15 헤어팩 트리트먼트</t>
        </is>
      </c>
      <c r="H1044" t="n">
        <v>11</v>
      </c>
      <c r="I1044" t="inlineStr">
        <is>
          <t>0</t>
        </is>
      </c>
      <c r="J1044" t="inlineStr">
        <is>
          <t>210201</t>
        </is>
      </c>
      <c r="L1044" t="n">
        <v>0</v>
      </c>
      <c r="M1044" t="n">
        <v>0</v>
      </c>
      <c r="N1044" t="n">
        <v>0</v>
      </c>
      <c r="O1044" t="n">
        <v>0</v>
      </c>
      <c r="P1044" t="inlineStr">
        <is>
          <t>카페240라베나 리커버리 15 헤어팩 트리트먼트 [HAIR RÉ:COVERY 15 Hairpack Treatment]제품선택=헤어 리커버리 15 헤어팩 트리트먼트210201</t>
        </is>
      </c>
    </row>
    <row r="1045">
      <c r="B1045" t="inlineStr">
        <is>
          <t>2021-02-14</t>
        </is>
      </c>
      <c r="C1045" t="inlineStr">
        <is>
          <t>일</t>
        </is>
      </c>
      <c r="E1045" t="inlineStr">
        <is>
          <t>0</t>
        </is>
      </c>
      <c r="F1045" t="inlineStr">
        <is>
          <t>카페24</t>
        </is>
      </c>
      <c r="G1045" t="inlineStr">
        <is>
          <t>라베나 리커버리 15 헤어팩 트리트먼트 [HAIR RÉ:COVERY 15 Hairpack Treatment]제품선택=헤어팩 트리트먼트 2개 세트 5% 추가할인</t>
        </is>
      </c>
      <c r="H1045" t="n">
        <v>10</v>
      </c>
      <c r="I1045" t="inlineStr">
        <is>
          <t>0</t>
        </is>
      </c>
      <c r="J1045" t="inlineStr">
        <is>
          <t>210201</t>
        </is>
      </c>
      <c r="L1045" t="n">
        <v>0</v>
      </c>
      <c r="M1045" t="n">
        <v>0</v>
      </c>
      <c r="N1045" t="n">
        <v>0</v>
      </c>
      <c r="O1045" t="n">
        <v>0</v>
      </c>
      <c r="P1045" t="inlineStr">
        <is>
          <t>카페240라베나 리커버리 15 헤어팩 트리트먼트 [HAIR RÉ:COVERY 15 Hairpack Treatment]제품선택=헤어팩 트리트먼트 2개 세트 5% 추가할인210201</t>
        </is>
      </c>
    </row>
    <row r="1046">
      <c r="B1046" t="inlineStr">
        <is>
          <t>2021-02-14</t>
        </is>
      </c>
      <c r="C1046" t="inlineStr">
        <is>
          <t>일</t>
        </is>
      </c>
      <c r="E1046" t="inlineStr">
        <is>
          <t>0</t>
        </is>
      </c>
      <c r="F1046" t="inlineStr">
        <is>
          <t>카페24</t>
        </is>
      </c>
      <c r="G1046" t="inlineStr">
        <is>
          <t>라베나 리커버리 15 헤어팩 트리트먼트 [HAIR RÉ:COVERY 15 Hairpack Treatment]제품선택=헤어팩 트리트먼트 3개 세트 10% 추가할인</t>
        </is>
      </c>
      <c r="H1046" t="n">
        <v>3</v>
      </c>
      <c r="I1046" t="inlineStr">
        <is>
          <t>0</t>
        </is>
      </c>
      <c r="J1046" t="inlineStr">
        <is>
          <t>210201</t>
        </is>
      </c>
      <c r="L1046" t="n">
        <v>0</v>
      </c>
      <c r="M1046" t="n">
        <v>0</v>
      </c>
      <c r="N1046" t="n">
        <v>0</v>
      </c>
      <c r="O1046" t="n">
        <v>0</v>
      </c>
      <c r="P1046" t="inlineStr">
        <is>
          <t>카페240라베나 리커버리 15 헤어팩 트리트먼트 [HAIR RÉ:COVERY 15 Hairpack Treatment]제품선택=헤어팩 트리트먼트 3개 세트 10% 추가할인210201</t>
        </is>
      </c>
    </row>
    <row r="1047">
      <c r="B1047" t="inlineStr">
        <is>
          <t>2021-02-14</t>
        </is>
      </c>
      <c r="C1047" t="inlineStr">
        <is>
          <t>일</t>
        </is>
      </c>
      <c r="E1047" t="inlineStr">
        <is>
          <t>0</t>
        </is>
      </c>
      <c r="F1047" t="inlineStr">
        <is>
          <t>카페24</t>
        </is>
      </c>
      <c r="G1047" t="inlineStr">
        <is>
          <t>라베나 리커버리 15 헤어팩 트리트먼트 [HAIR RÉ:COVERY 15 Hairpack Treatment]제품선택=헤어팩 트리트먼트 1개 + 뉴트리셔스밤 1개 세트 5% 추가할인</t>
        </is>
      </c>
      <c r="H1047" t="n">
        <v>4</v>
      </c>
      <c r="I1047" t="inlineStr">
        <is>
          <t>0</t>
        </is>
      </c>
      <c r="J1047" t="inlineStr">
        <is>
          <t>210201</t>
        </is>
      </c>
      <c r="L1047" t="n">
        <v>0</v>
      </c>
      <c r="M1047" t="n">
        <v>0</v>
      </c>
      <c r="N1047" t="n">
        <v>0</v>
      </c>
      <c r="O1047" t="n">
        <v>0</v>
      </c>
      <c r="P1047" t="inlineStr">
        <is>
          <t>카페240라베나 리커버리 15 헤어팩 트리트먼트 [HAIR RÉ:COVERY 15 Hairpack Treatment]제품선택=헤어팩 트리트먼트 1개 + 뉴트리셔스밤 1개 세트 5% 추가할인210201</t>
        </is>
      </c>
    </row>
    <row r="1048">
      <c r="A1048" t="inlineStr">
        <is>
          <t>0209_비듬샴푸_이현</t>
        </is>
      </c>
      <c r="B1048" t="inlineStr">
        <is>
          <t>2021-02-12</t>
        </is>
      </c>
      <c r="C1048" t="inlineStr">
        <is>
          <t>금</t>
        </is>
      </c>
      <c r="D1048" t="inlineStr"/>
      <c r="E1048" t="inlineStr"/>
      <c r="K1048" t="n">
        <v>29172.72727272727</v>
      </c>
    </row>
    <row r="1049">
      <c r="A1049" t="inlineStr">
        <is>
          <t>0209_네이버_샴푸_서브_40대</t>
        </is>
      </c>
      <c r="B1049" t="inlineStr">
        <is>
          <t>2021-02-12</t>
        </is>
      </c>
      <c r="C1049" t="inlineStr">
        <is>
          <t>금</t>
        </is>
      </c>
      <c r="D1049" t="inlineStr"/>
      <c r="E1049" t="inlineStr"/>
      <c r="K1049" t="n">
        <v>0</v>
      </c>
    </row>
    <row r="1050">
      <c r="A1050" t="inlineStr">
        <is>
          <t>0209_샴푸_메인_40대</t>
        </is>
      </c>
      <c r="B1050" t="inlineStr">
        <is>
          <t>2021-02-12</t>
        </is>
      </c>
      <c r="C1050" t="inlineStr">
        <is>
          <t>금</t>
        </is>
      </c>
      <c r="D1050" t="inlineStr"/>
      <c r="E1050" t="inlineStr"/>
      <c r="K1050" t="n">
        <v>4850</v>
      </c>
    </row>
    <row r="1051">
      <c r="A1051" t="inlineStr">
        <is>
          <t>0209_샴푸_서브_30대</t>
        </is>
      </c>
      <c r="B1051" t="inlineStr">
        <is>
          <t>2021-02-12</t>
        </is>
      </c>
      <c r="C1051" t="inlineStr">
        <is>
          <t>금</t>
        </is>
      </c>
      <c r="D1051" t="inlineStr"/>
      <c r="E1051" t="inlineStr"/>
      <c r="K1051" t="n">
        <v>10305.45454545454</v>
      </c>
    </row>
    <row r="1052">
      <c r="A1052" t="inlineStr">
        <is>
          <t>0209_샴푸_메인_30대</t>
        </is>
      </c>
      <c r="B1052" t="inlineStr">
        <is>
          <t>2021-02-12</t>
        </is>
      </c>
      <c r="C1052" t="inlineStr">
        <is>
          <t>금</t>
        </is>
      </c>
      <c r="D1052" t="inlineStr"/>
      <c r="E1052" t="inlineStr"/>
      <c r="K1052" t="n">
        <v>16353.63636363636</v>
      </c>
    </row>
    <row r="1053">
      <c r="A1053" t="inlineStr">
        <is>
          <t>0209_샴푸_서브_염색첫날</t>
        </is>
      </c>
      <c r="B1053" t="inlineStr">
        <is>
          <t>2021-02-12</t>
        </is>
      </c>
      <c r="C1053" t="inlineStr">
        <is>
          <t>금</t>
        </is>
      </c>
      <c r="D1053" t="inlineStr"/>
      <c r="E1053" t="inlineStr"/>
      <c r="K1053" t="n">
        <v>18358.18181818182</v>
      </c>
    </row>
    <row r="1054">
      <c r="A1054" t="inlineStr">
        <is>
          <t>0209_샴푸_메인_염색첫날</t>
        </is>
      </c>
      <c r="B1054" t="inlineStr">
        <is>
          <t>2021-02-12</t>
        </is>
      </c>
      <c r="C1054" t="inlineStr">
        <is>
          <t>금</t>
        </is>
      </c>
      <c r="D1054" t="inlineStr"/>
      <c r="E1054" t="inlineStr"/>
      <c r="K1054" t="n">
        <v>11663.63636363636</v>
      </c>
    </row>
    <row r="1055">
      <c r="A1055" t="inlineStr">
        <is>
          <t>0209_비듬샴푸_이현</t>
        </is>
      </c>
      <c r="B1055" t="inlineStr">
        <is>
          <t>2021-02-13</t>
        </is>
      </c>
      <c r="C1055" t="inlineStr">
        <is>
          <t>토</t>
        </is>
      </c>
      <c r="D1055" t="inlineStr"/>
      <c r="E1055" t="inlineStr"/>
      <c r="K1055" t="n">
        <v>20880</v>
      </c>
    </row>
    <row r="1056">
      <c r="A1056" t="inlineStr">
        <is>
          <t>0209_네이버_샴푸_서브_40대</t>
        </is>
      </c>
      <c r="B1056" t="inlineStr">
        <is>
          <t>2021-02-13</t>
        </is>
      </c>
      <c r="C1056" t="inlineStr">
        <is>
          <t>토</t>
        </is>
      </c>
      <c r="D1056" t="inlineStr"/>
      <c r="E1056" t="inlineStr"/>
      <c r="K1056" t="n">
        <v>0</v>
      </c>
    </row>
    <row r="1057">
      <c r="A1057" t="inlineStr">
        <is>
          <t>0209_샴푸_메인_40대</t>
        </is>
      </c>
      <c r="B1057" t="inlineStr">
        <is>
          <t>2021-02-13</t>
        </is>
      </c>
      <c r="C1057" t="inlineStr">
        <is>
          <t>토</t>
        </is>
      </c>
      <c r="D1057" t="inlineStr"/>
      <c r="E1057" t="inlineStr"/>
      <c r="K1057" t="n">
        <v>15398.18181818182</v>
      </c>
    </row>
    <row r="1058">
      <c r="A1058" t="inlineStr">
        <is>
          <t>0209_샴푸_서브_30대</t>
        </is>
      </c>
      <c r="B1058" t="inlineStr">
        <is>
          <t>2021-02-13</t>
        </is>
      </c>
      <c r="C1058" t="inlineStr">
        <is>
          <t>토</t>
        </is>
      </c>
      <c r="D1058" t="inlineStr"/>
      <c r="E1058" t="inlineStr"/>
      <c r="K1058" t="n">
        <v>13043.63636363636</v>
      </c>
    </row>
    <row r="1059">
      <c r="A1059" t="inlineStr">
        <is>
          <t>0209_샴푸_메인_30대</t>
        </is>
      </c>
      <c r="B1059" t="inlineStr">
        <is>
          <t>2021-02-13</t>
        </is>
      </c>
      <c r="C1059" t="inlineStr">
        <is>
          <t>토</t>
        </is>
      </c>
      <c r="D1059" t="inlineStr"/>
      <c r="E1059" t="inlineStr"/>
      <c r="K1059" t="n">
        <v>11320.90909090909</v>
      </c>
    </row>
    <row r="1060">
      <c r="A1060" t="inlineStr">
        <is>
          <t>0209_샴푸_서브_염색첫날</t>
        </is>
      </c>
      <c r="B1060" t="inlineStr">
        <is>
          <t>2021-02-13</t>
        </is>
      </c>
      <c r="C1060" t="inlineStr">
        <is>
          <t>토</t>
        </is>
      </c>
      <c r="D1060" t="inlineStr"/>
      <c r="E1060" t="inlineStr"/>
      <c r="K1060" t="n">
        <v>6426.363636363636</v>
      </c>
    </row>
    <row r="1061">
      <c r="A1061" t="inlineStr">
        <is>
          <t>0209_샴푸_메인_염색첫날</t>
        </is>
      </c>
      <c r="B1061" t="inlineStr">
        <is>
          <t>2021-02-13</t>
        </is>
      </c>
      <c r="C1061" t="inlineStr">
        <is>
          <t>토</t>
        </is>
      </c>
      <c r="D1061" t="inlineStr"/>
      <c r="E1061" t="inlineStr"/>
      <c r="K1061" t="n">
        <v>1705.454545454545</v>
      </c>
    </row>
    <row r="1062">
      <c r="A1062" t="inlineStr">
        <is>
          <t>0209_비듬샴푸_이현</t>
        </is>
      </c>
      <c r="B1062" t="inlineStr">
        <is>
          <t>2021-02-14</t>
        </is>
      </c>
      <c r="C1062" t="inlineStr">
        <is>
          <t>일</t>
        </is>
      </c>
      <c r="D1062" t="inlineStr"/>
      <c r="E1062" t="inlineStr"/>
      <c r="K1062" t="n">
        <v>6992.727272727272</v>
      </c>
    </row>
    <row r="1063">
      <c r="A1063" t="inlineStr">
        <is>
          <t>0209_네이버_샴푸_서브_40대</t>
        </is>
      </c>
      <c r="B1063" t="inlineStr">
        <is>
          <t>2021-02-14</t>
        </is>
      </c>
      <c r="C1063" t="inlineStr">
        <is>
          <t>일</t>
        </is>
      </c>
      <c r="D1063" t="inlineStr"/>
      <c r="E1063" t="inlineStr"/>
      <c r="K1063" t="n">
        <v>0</v>
      </c>
    </row>
    <row r="1064">
      <c r="A1064" t="inlineStr">
        <is>
          <t>0209_샴푸_메인_40대</t>
        </is>
      </c>
      <c r="B1064" t="inlineStr">
        <is>
          <t>2021-02-14</t>
        </is>
      </c>
      <c r="C1064" t="inlineStr">
        <is>
          <t>일</t>
        </is>
      </c>
      <c r="D1064" t="inlineStr"/>
      <c r="E1064" t="inlineStr"/>
      <c r="K1064" t="n">
        <v>1953.636363636364</v>
      </c>
    </row>
    <row r="1065">
      <c r="A1065" t="inlineStr">
        <is>
          <t>0209_샴푸_서브_30대</t>
        </is>
      </c>
      <c r="B1065" t="inlineStr">
        <is>
          <t>2021-02-14</t>
        </is>
      </c>
      <c r="C1065" t="inlineStr">
        <is>
          <t>일</t>
        </is>
      </c>
      <c r="D1065" t="inlineStr"/>
      <c r="E1065" t="inlineStr"/>
      <c r="K1065" t="n">
        <v>0</v>
      </c>
    </row>
    <row r="1066">
      <c r="A1066" t="inlineStr">
        <is>
          <t>0209_샴푸_메인_30대</t>
        </is>
      </c>
      <c r="B1066" t="inlineStr">
        <is>
          <t>2021-02-14</t>
        </is>
      </c>
      <c r="C1066" t="inlineStr">
        <is>
          <t>일</t>
        </is>
      </c>
      <c r="D1066" t="inlineStr"/>
      <c r="E1066" t="inlineStr"/>
      <c r="K1066" t="n">
        <v>0</v>
      </c>
    </row>
    <row r="1067">
      <c r="A1067" t="inlineStr">
        <is>
          <t>0209_샴푸_서브_염색첫날</t>
        </is>
      </c>
      <c r="B1067" t="inlineStr">
        <is>
          <t>2021-02-14</t>
        </is>
      </c>
      <c r="C1067" t="inlineStr">
        <is>
          <t>일</t>
        </is>
      </c>
      <c r="D1067" t="inlineStr"/>
      <c r="E1067" t="inlineStr"/>
      <c r="K1067" t="n">
        <v>250</v>
      </c>
    </row>
    <row r="1068">
      <c r="A1068" t="inlineStr">
        <is>
          <t>0209_샴푸_메인_염색첫날</t>
        </is>
      </c>
      <c r="B1068" t="inlineStr">
        <is>
          <t>2021-02-14</t>
        </is>
      </c>
      <c r="C1068" t="inlineStr">
        <is>
          <t>일</t>
        </is>
      </c>
      <c r="D1068" t="inlineStr"/>
      <c r="E1068" t="inlineStr"/>
      <c r="K1068" t="n">
        <v>0</v>
      </c>
    </row>
  </sheetData>
  <autoFilter ref="B1:P37">
    <sortState ref="B2:P37">
      <sortCondition ref="B1:B37"/>
    </sortState>
  </autoFilter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B1:K71"/>
  <sheetViews>
    <sheetView zoomScale="70" zoomScaleNormal="70" workbookViewId="0">
      <pane ySplit="1" topLeftCell="A2" activePane="bottomLeft" state="frozen"/>
      <selection pane="bottomLeft" activeCell="D15" sqref="D15"/>
    </sheetView>
  </sheetViews>
  <sheetFormatPr baseColWidth="8" defaultRowHeight="17.4" outlineLevelCol="0"/>
  <cols>
    <col width="1.59765625" customWidth="1" style="32" min="1" max="1"/>
    <col width="28.69921875" customWidth="1" style="32" min="2" max="2"/>
    <col width="21.09765625" customWidth="1" style="32" min="3" max="3"/>
    <col width="116.3984375" customWidth="1" style="32" min="4" max="4"/>
    <col width="24.69921875" bestFit="1" customWidth="1" style="32" min="5" max="5"/>
    <col width="12" customWidth="1" style="32" min="6" max="6"/>
    <col width="58.09765625" bestFit="1" customWidth="1" style="32" min="7" max="7"/>
  </cols>
  <sheetData>
    <row r="1" ht="18" customHeight="1" s="32" thickBot="1">
      <c r="B1" s="16" t="inlineStr">
        <is>
          <t>채널</t>
        </is>
      </c>
      <c r="C1" s="16" t="inlineStr">
        <is>
          <t>상품1</t>
        </is>
      </c>
      <c r="D1" s="16" t="inlineStr">
        <is>
          <t>상품2</t>
        </is>
      </c>
      <c r="E1" s="16" t="inlineStr">
        <is>
          <t>상품 상세</t>
        </is>
      </c>
      <c r="F1" s="16" t="inlineStr">
        <is>
          <t>구분(판매가)</t>
        </is>
      </c>
      <c r="G1" s="16" t="inlineStr">
        <is>
          <t>구분값</t>
        </is>
      </c>
      <c r="H1" s="16" t="inlineStr">
        <is>
          <t>판매가</t>
        </is>
      </c>
      <c r="I1" s="16" t="inlineStr">
        <is>
          <t>수수료</t>
        </is>
      </c>
      <c r="J1" s="16" t="inlineStr">
        <is>
          <t>원가</t>
        </is>
      </c>
    </row>
    <row r="2" ht="18" customFormat="1" customHeight="1" s="16" thickTop="1">
      <c r="B2" s="7" t="inlineStr">
        <is>
          <t>카페24</t>
        </is>
      </c>
      <c r="C2" s="7" t="inlineStr">
        <is>
          <t>샴푸</t>
        </is>
      </c>
      <c r="D2" s="7" t="inlineStr">
        <is>
          <t>리바이탈 샴푸</t>
        </is>
      </c>
      <c r="E2" s="16" t="inlineStr">
        <is>
          <t>리바이탈 샴푸</t>
        </is>
      </c>
      <c r="F2" s="7" t="n">
        <v>201109</v>
      </c>
      <c r="G2" s="7">
        <f>B2&amp;C2&amp;D2&amp;F2</f>
        <v/>
      </c>
      <c r="H2" s="7" t="n">
        <v>26900</v>
      </c>
      <c r="I2" s="8" t="n">
        <v>0.0585</v>
      </c>
      <c r="J2" s="10" t="n">
        <v>3020</v>
      </c>
      <c r="K2" s="7" t="n"/>
    </row>
    <row r="3">
      <c r="B3" s="16" t="inlineStr">
        <is>
          <t>카페24</t>
        </is>
      </c>
      <c r="C3" s="16" t="inlineStr">
        <is>
          <t>샴푸</t>
        </is>
      </c>
      <c r="D3" s="16" t="inlineStr">
        <is>
          <t>리바이탈 샴푸 2set</t>
        </is>
      </c>
      <c r="E3" s="16" t="inlineStr">
        <is>
          <t>리바이탈 샴푸</t>
        </is>
      </c>
      <c r="F3" s="16" t="n">
        <v>201109</v>
      </c>
      <c r="G3" s="16">
        <f>B3&amp;C3&amp;D3&amp;F3</f>
        <v/>
      </c>
      <c r="H3" s="16" t="n">
        <v>51110</v>
      </c>
      <c r="I3" s="9" t="n">
        <v>0.0585</v>
      </c>
      <c r="J3" s="22" t="n">
        <v>6040</v>
      </c>
    </row>
    <row r="4">
      <c r="B4" s="16" t="inlineStr">
        <is>
          <t>카페24</t>
        </is>
      </c>
      <c r="C4" s="16" t="inlineStr">
        <is>
          <t>샴푸</t>
        </is>
      </c>
      <c r="D4" s="16" t="inlineStr">
        <is>
          <t>리바이탈 샴푸 3set</t>
        </is>
      </c>
      <c r="E4" s="16" t="inlineStr">
        <is>
          <t>리바이탈 샴푸</t>
        </is>
      </c>
      <c r="F4" s="16" t="n">
        <v>201109</v>
      </c>
      <c r="G4" s="16">
        <f>B4&amp;C4&amp;D4&amp;F4</f>
        <v/>
      </c>
      <c r="H4" s="16" t="n">
        <v>72630</v>
      </c>
      <c r="I4" s="9" t="n">
        <v>0.0585</v>
      </c>
      <c r="J4" s="22" t="n">
        <v>9060</v>
      </c>
    </row>
    <row r="5">
      <c r="B5" s="16" t="inlineStr">
        <is>
          <t>라베나 CS</t>
        </is>
      </c>
      <c r="C5" s="16" t="inlineStr">
        <is>
          <t>샴푸</t>
        </is>
      </c>
      <c r="D5" s="16" t="inlineStr">
        <is>
          <t>리바이탈 샴푸</t>
        </is>
      </c>
      <c r="E5" s="16" t="inlineStr">
        <is>
          <t>리바이탈 샴푸</t>
        </is>
      </c>
      <c r="F5" s="16" t="n">
        <v>201109</v>
      </c>
      <c r="G5" s="16">
        <f>B5&amp;C5&amp;D5&amp;F5</f>
        <v/>
      </c>
      <c r="H5" s="16" t="n">
        <v>0</v>
      </c>
      <c r="I5" s="9" t="n">
        <v>0.0585</v>
      </c>
      <c r="J5" s="22" t="n">
        <v>3020</v>
      </c>
    </row>
    <row r="6">
      <c r="B6" s="16" t="inlineStr">
        <is>
          <t>라베나 CS</t>
        </is>
      </c>
      <c r="C6" s="16" t="inlineStr">
        <is>
          <t>샴푸</t>
        </is>
      </c>
      <c r="D6" s="16" t="inlineStr">
        <is>
          <t>리바이탈 샴푸 2set</t>
        </is>
      </c>
      <c r="E6" s="16" t="inlineStr">
        <is>
          <t>리바이탈 샴푸</t>
        </is>
      </c>
      <c r="F6" s="16" t="n">
        <v>201109</v>
      </c>
      <c r="G6" s="16">
        <f>B6&amp;C6&amp;D6&amp;F6</f>
        <v/>
      </c>
      <c r="H6" s="16" t="n">
        <v>0</v>
      </c>
      <c r="I6" s="9" t="n">
        <v>0.0585</v>
      </c>
      <c r="J6" s="22" t="n">
        <v>6040</v>
      </c>
    </row>
    <row r="7">
      <c r="B7" s="16" t="inlineStr">
        <is>
          <t>라베나 CS</t>
        </is>
      </c>
      <c r="C7" s="16" t="inlineStr">
        <is>
          <t>샴푸</t>
        </is>
      </c>
      <c r="D7" s="16" t="inlineStr">
        <is>
          <t>리바이탈 샴푸 3set</t>
        </is>
      </c>
      <c r="E7" s="16" t="inlineStr">
        <is>
          <t>리바이탈 샴푸</t>
        </is>
      </c>
      <c r="F7" s="16" t="n">
        <v>201109</v>
      </c>
      <c r="G7" s="16">
        <f>B7&amp;C7&amp;D7&amp;F7</f>
        <v/>
      </c>
      <c r="H7" s="16" t="n">
        <v>0</v>
      </c>
      <c r="I7" s="9" t="n">
        <v>0.0585</v>
      </c>
      <c r="J7" s="22" t="n">
        <v>9060</v>
      </c>
    </row>
    <row r="8">
      <c r="B8" s="16" t="inlineStr">
        <is>
          <t>라베나 CS</t>
        </is>
      </c>
      <c r="C8" s="16" t="inlineStr">
        <is>
          <t>샴푸</t>
        </is>
      </c>
      <c r="D8" s="16" t="inlineStr">
        <is>
          <t>HAIR RÉ:COVERY 15 Revital Shampoo [라베나 리커버리 15 리바이탈 샴푸]제품선택=리바이탈 샴푸 2개 세트 5%추가할인</t>
        </is>
      </c>
      <c r="E8" s="16" t="inlineStr">
        <is>
          <t>리바이탈 샴푸</t>
        </is>
      </c>
      <c r="F8" s="16" t="n">
        <v>201210</v>
      </c>
      <c r="G8" s="19">
        <f>B8&amp;C8&amp;D8&amp;F8</f>
        <v/>
      </c>
      <c r="H8" s="16" t="n">
        <v>0</v>
      </c>
      <c r="I8" s="9" t="n">
        <v>0.0585</v>
      </c>
      <c r="J8" s="22" t="n">
        <v>6040</v>
      </c>
    </row>
    <row r="9">
      <c r="B9" s="16" t="inlineStr">
        <is>
          <t>라베나 CS</t>
        </is>
      </c>
      <c r="C9" s="16" t="inlineStr">
        <is>
          <t>뉴트리셔스밤</t>
        </is>
      </c>
      <c r="D9" s="16" t="inlineStr">
        <is>
          <t>헤어 리커버리 15 뉴트리셔스 밤</t>
        </is>
      </c>
      <c r="E9" s="16" t="inlineStr">
        <is>
          <t>뉴트리셔스밤</t>
        </is>
      </c>
      <c r="F9" s="16" t="n">
        <v>201210</v>
      </c>
      <c r="G9" s="19">
        <f>B9&amp;C9&amp;D9&amp;F9</f>
        <v/>
      </c>
      <c r="H9" s="16" t="n">
        <v>0</v>
      </c>
      <c r="I9" s="9" t="n">
        <v>0</v>
      </c>
      <c r="J9" s="16" t="n">
        <v>1580</v>
      </c>
    </row>
    <row r="10">
      <c r="B10" s="16" t="inlineStr">
        <is>
          <t>라베나 CS</t>
        </is>
      </c>
      <c r="C10" s="16" t="inlineStr">
        <is>
          <t>트리트먼트</t>
        </is>
      </c>
      <c r="D10" s="16" t="inlineStr">
        <is>
          <t>헤어 리커버리 15 헤어팩 트리트먼트</t>
        </is>
      </c>
      <c r="E10" s="16" t="inlineStr">
        <is>
          <t>트리트먼트</t>
        </is>
      </c>
      <c r="F10" s="16" t="n">
        <v>201210</v>
      </c>
      <c r="G10" s="19">
        <f>B10&amp;C10&amp;D10&amp;F10</f>
        <v/>
      </c>
      <c r="H10" s="16" t="n">
        <v>0</v>
      </c>
      <c r="I10" s="9" t="n">
        <v>0</v>
      </c>
      <c r="J10" s="16" t="n">
        <v>1597</v>
      </c>
    </row>
    <row r="11">
      <c r="B11" s="16" t="inlineStr">
        <is>
          <t>라베나 CS</t>
        </is>
      </c>
      <c r="C11" s="16" t="inlineStr">
        <is>
          <t>샴푸</t>
        </is>
      </c>
      <c r="D11" s="16" t="inlineStr">
        <is>
          <t>HAIR RÉ:COVERY 15 Revital Shampoo [라베나 리커버리 15 리바이탈 샴푸]제품선택=헤어 리커버리 15 리바이탈 샴푸 - 500ml</t>
        </is>
      </c>
      <c r="E11" s="16" t="inlineStr">
        <is>
          <t>리바이탈 샴푸</t>
        </is>
      </c>
      <c r="F11" s="16" t="n">
        <v>201210</v>
      </c>
      <c r="G11" s="19">
        <f>B11&amp;C11&amp;D11&amp;F11</f>
        <v/>
      </c>
      <c r="H11" s="16" t="n">
        <v>0</v>
      </c>
      <c r="I11" s="9" t="n">
        <v>0</v>
      </c>
      <c r="J11" s="22" t="n">
        <v>3020</v>
      </c>
    </row>
    <row r="12">
      <c r="B12" s="16" t="inlineStr">
        <is>
          <t>카페24</t>
        </is>
      </c>
      <c r="C12" s="16" t="inlineStr">
        <is>
          <t>트리트먼트</t>
        </is>
      </c>
      <c r="D12" s="18" t="inlineStr">
        <is>
          <t>(플친전용)HAIR RÉ:COVERY 15 Hairpack Treatment [헤어 리커버리 15 헤어팩 트리트먼트]제품선택=헤어 리커버리 15 헤어팩 트리트먼트</t>
        </is>
      </c>
      <c r="E12" s="21" t="inlineStr">
        <is>
          <t>트리트먼트</t>
        </is>
      </c>
      <c r="F12" s="16" t="n">
        <v>201210</v>
      </c>
      <c r="G12" s="19">
        <f>B12&amp;C12&amp;D12&amp;F12</f>
        <v/>
      </c>
      <c r="H12" s="16" t="n">
        <v>22110</v>
      </c>
      <c r="I12" s="9" t="n">
        <v>0.0585</v>
      </c>
      <c r="J12" s="16" t="n">
        <v>1597</v>
      </c>
    </row>
    <row r="13">
      <c r="B13" s="16" t="inlineStr">
        <is>
          <t>카페24</t>
        </is>
      </c>
      <c r="C13" s="16" t="inlineStr">
        <is>
          <t>트리트먼트</t>
        </is>
      </c>
      <c r="D13" s="18" t="inlineStr">
        <is>
          <t>(플친전용)HAIR RÉ:COVERY 15 Hairpack Treatment [헤어 리커버리 15 헤어팩 트리트먼트]제품선택=헤어팩 트리트먼트 1개 + 뉴트리셔스 밤 1개 세트</t>
        </is>
      </c>
      <c r="E13" s="16" t="inlineStr">
        <is>
          <t>트리트먼트+뉴트리셔스밤</t>
        </is>
      </c>
      <c r="F13" s="16" t="n">
        <v>201210</v>
      </c>
      <c r="G13" s="19">
        <f>B13&amp;C13&amp;D13&amp;F13</f>
        <v/>
      </c>
      <c r="H13" s="16" t="n">
        <v>43066</v>
      </c>
      <c r="I13" s="9" t="n">
        <v>0.0585</v>
      </c>
      <c r="J13" s="16" t="n">
        <v>3177</v>
      </c>
    </row>
    <row r="14">
      <c r="B14" s="16" t="inlineStr">
        <is>
          <t>카페24</t>
        </is>
      </c>
      <c r="C14" s="16" t="inlineStr">
        <is>
          <t>트리트먼트</t>
        </is>
      </c>
      <c r="D14" s="18" t="inlineStr">
        <is>
          <t>(플친전용)HAIR RÉ:COVERY 15 Hairpack Treatment [헤어 리커버리 15 헤어팩 트리트먼트]제품선택=헤어팩 트리트먼트 2개 세트</t>
        </is>
      </c>
      <c r="E14" s="16" t="inlineStr">
        <is>
          <t>트리트먼트 2set</t>
        </is>
      </c>
      <c r="F14" s="16" t="n">
        <v>201210</v>
      </c>
      <c r="G14" s="19">
        <f>B14&amp;C14&amp;D14&amp;F14</f>
        <v/>
      </c>
      <c r="H14" s="16" t="n">
        <v>44220</v>
      </c>
      <c r="I14" s="9" t="n">
        <v>0.0585</v>
      </c>
      <c r="J14" s="16" t="n">
        <v>3194</v>
      </c>
    </row>
    <row r="15">
      <c r="B15" s="16" t="inlineStr">
        <is>
          <t>카페24</t>
        </is>
      </c>
      <c r="C15" s="16" t="inlineStr">
        <is>
          <t>트리트먼트</t>
        </is>
      </c>
      <c r="D15" s="18" t="inlineStr">
        <is>
          <t>(플친전용)HAIR RÉ:COVERY 15 Hairpack Treatment [헤어 리커버리 15 헤어팩 트리트먼트]제품선택=헤어팩 트리트먼트 3개 세트</t>
        </is>
      </c>
      <c r="E15" s="16" t="inlineStr">
        <is>
          <t>트리트먼트 3set</t>
        </is>
      </c>
      <c r="F15" s="16" t="n">
        <v>201210</v>
      </c>
      <c r="G15" s="19">
        <f>B15&amp;C15&amp;D15&amp;F15</f>
        <v/>
      </c>
      <c r="H15" s="16" t="n">
        <v>66330</v>
      </c>
      <c r="I15" s="9" t="n">
        <v>0.0585</v>
      </c>
      <c r="J15" s="16" t="n">
        <v>4791</v>
      </c>
    </row>
    <row r="16">
      <c r="B16" s="16" t="inlineStr">
        <is>
          <t>카페24</t>
        </is>
      </c>
      <c r="C16" s="16" t="inlineStr">
        <is>
          <t>뉴트리셔스밤</t>
        </is>
      </c>
      <c r="D16" s="18" t="inlineStr">
        <is>
          <t>(플친전용)HAIR RÉ:COVERY 15 Nutritious Balm [헤어 리커버리 15 뉴트리셔스 밤]제품선택=헤어 리커버리 15 뉴트리셔스 밤</t>
        </is>
      </c>
      <c r="E16" s="16" t="inlineStr">
        <is>
          <t>뉴트리셔스밤</t>
        </is>
      </c>
      <c r="F16" s="16" t="n">
        <v>201210</v>
      </c>
      <c r="G16" s="19">
        <f>B16&amp;C16&amp;D16&amp;F16</f>
        <v/>
      </c>
      <c r="H16" s="16" t="n">
        <v>20956</v>
      </c>
      <c r="I16" s="9" t="n">
        <v>0.0585</v>
      </c>
      <c r="J16" s="16" t="n">
        <v>1580</v>
      </c>
    </row>
    <row r="17">
      <c r="B17" s="16" t="inlineStr">
        <is>
          <t>카페24</t>
        </is>
      </c>
      <c r="C17" s="16" t="inlineStr">
        <is>
          <t>뉴트리셔스밤</t>
        </is>
      </c>
      <c r="D17" s="18" t="inlineStr">
        <is>
          <t>(플친전용)HAIR RÉ:COVERY 15 Nutritious Balm [헤어 리커버리 15 뉴트리셔스 밤]제품선택=뉴트리셔스 밤 2개 세트</t>
        </is>
      </c>
      <c r="E17" s="16" t="inlineStr">
        <is>
          <t>뉴트리셔스밤 2set</t>
        </is>
      </c>
      <c r="F17" s="16" t="n">
        <v>201210</v>
      </c>
      <c r="G17" s="19">
        <f>B17&amp;C17&amp;D17&amp;F17</f>
        <v/>
      </c>
      <c r="H17" s="16" t="n">
        <v>41912</v>
      </c>
      <c r="I17" s="9" t="n">
        <v>0.0585</v>
      </c>
      <c r="J17" s="16" t="n">
        <v>3160</v>
      </c>
    </row>
    <row r="18">
      <c r="B18" s="16" t="inlineStr">
        <is>
          <t>카페24</t>
        </is>
      </c>
      <c r="C18" s="16" t="inlineStr">
        <is>
          <t>뉴트리셔스밤</t>
        </is>
      </c>
      <c r="D18" s="18" t="inlineStr">
        <is>
          <t>(플친전용)HAIR RÉ:COVERY 15 Nutritious Balm [헤어 리커버리 15 뉴트리셔스 밤]제품선택=뉴트리셔스 밤 3개 세트</t>
        </is>
      </c>
      <c r="E18" s="16" t="inlineStr">
        <is>
          <t>뉴트리셔스밤 3set</t>
        </is>
      </c>
      <c r="F18" s="16" t="n">
        <v>201210</v>
      </c>
      <c r="G18" s="19">
        <f>B18&amp;C18&amp;D18&amp;F18</f>
        <v/>
      </c>
      <c r="H18" s="16" t="n">
        <v>62868</v>
      </c>
      <c r="I18" s="9" t="n">
        <v>0.0585</v>
      </c>
      <c r="J18" s="16" t="n">
        <v>4740</v>
      </c>
    </row>
    <row r="19">
      <c r="B19" s="16" t="inlineStr">
        <is>
          <t>카페24</t>
        </is>
      </c>
      <c r="C19" s="16" t="inlineStr">
        <is>
          <t>뉴트리셔스밤</t>
        </is>
      </c>
      <c r="D19" s="18" t="inlineStr">
        <is>
          <t>(플친전용)HAIR RÉ:COVERY 15 Nutritious Balm [헤어 리커버리 15 뉴트리셔스 밤]제품선택=뉴트리셔스밤 1개 + 헤어팩 트리트먼트 1개 세트</t>
        </is>
      </c>
      <c r="E19" s="16" t="inlineStr">
        <is>
          <t>트리트먼트+뉴트리셔스밤</t>
        </is>
      </c>
      <c r="F19" s="16" t="n">
        <v>201210</v>
      </c>
      <c r="G19" s="19">
        <f>B19&amp;C19&amp;D19&amp;F19</f>
        <v/>
      </c>
      <c r="H19" s="16" t="n">
        <v>43066</v>
      </c>
      <c r="I19" s="9" t="n">
        <v>0.0585</v>
      </c>
      <c r="J19" s="16" t="n">
        <v>3177</v>
      </c>
    </row>
    <row r="20">
      <c r="B20" s="16" t="inlineStr">
        <is>
          <t>카페24</t>
        </is>
      </c>
      <c r="C20" s="16" t="inlineStr">
        <is>
          <t>트리트먼트</t>
        </is>
      </c>
      <c r="D20" s="16" t="inlineStr">
        <is>
          <t>HAIR RÉ:COVERY 15 Hairpack Treatment [헤어 리커버리 15 헤어팩 트리트먼트]제품선택=헤어 리커버리 15 헤어팩 트리트먼트</t>
        </is>
      </c>
      <c r="E20" s="16" t="inlineStr">
        <is>
          <t>트리트먼트</t>
        </is>
      </c>
      <c r="F20" s="16" t="n">
        <v>201210</v>
      </c>
      <c r="G20" s="19">
        <f>B20&amp;C20&amp;D20&amp;F20</f>
        <v/>
      </c>
      <c r="H20" s="16" t="n">
        <v>26000</v>
      </c>
      <c r="I20" s="9" t="n">
        <v>0.0585</v>
      </c>
      <c r="J20" s="16" t="n">
        <v>1597</v>
      </c>
    </row>
    <row r="21">
      <c r="B21" s="16" t="inlineStr">
        <is>
          <t>카페24</t>
        </is>
      </c>
      <c r="C21" s="16" t="inlineStr">
        <is>
          <t>트리트먼트</t>
        </is>
      </c>
      <c r="D21" s="16" t="inlineStr">
        <is>
          <t>HAIR RÉ:COVERY 15 Hairpack Treatment [헤어 리커버리 15 헤어팩 트리트먼트]제품선택=헤어팩 트리트먼트 1개 + 뉴트리셔스밤 1개 세트 5% 추가할인</t>
        </is>
      </c>
      <c r="E21" s="16" t="inlineStr">
        <is>
          <t>트리트먼트+뉴트리셔스밤</t>
        </is>
      </c>
      <c r="F21" s="16" t="n">
        <v>201210</v>
      </c>
      <c r="G21" s="19">
        <f>B21&amp;C21&amp;D21&amp;F21</f>
        <v/>
      </c>
      <c r="H21" s="16" t="n">
        <v>48355</v>
      </c>
      <c r="I21" s="9" t="n">
        <v>0.0585</v>
      </c>
      <c r="J21" s="16" t="n">
        <v>3177</v>
      </c>
    </row>
    <row r="22">
      <c r="B22" s="16" t="inlineStr">
        <is>
          <t>카페24</t>
        </is>
      </c>
      <c r="C22" s="16" t="inlineStr">
        <is>
          <t>트리트먼트</t>
        </is>
      </c>
      <c r="D22" s="16" t="inlineStr">
        <is>
          <t>HAIR RÉ:COVERY 15 Hairpack Treatment [헤어 리커버리 15 헤어팩 트리트먼트]제품선택=헤어팩 트리트먼트 2개 세트 5% 추가할인</t>
        </is>
      </c>
      <c r="E22" s="16" t="inlineStr">
        <is>
          <t>트리트먼트 2set</t>
        </is>
      </c>
      <c r="F22" s="16" t="n">
        <v>201210</v>
      </c>
      <c r="G22" s="19">
        <f>B22&amp;C22&amp;D22&amp;F22</f>
        <v/>
      </c>
      <c r="H22" s="16" t="n">
        <v>49400</v>
      </c>
      <c r="I22" s="9" t="n">
        <v>0.0585</v>
      </c>
      <c r="J22" s="16" t="n">
        <v>3194</v>
      </c>
    </row>
    <row r="23">
      <c r="B23" s="16" t="inlineStr">
        <is>
          <t>카페24</t>
        </is>
      </c>
      <c r="C23" s="16" t="inlineStr">
        <is>
          <t>트리트먼트</t>
        </is>
      </c>
      <c r="D23" s="16" t="inlineStr">
        <is>
          <t>HAIR RÉ:COVERY 15 Hairpack Treatment [헤어 리커버리 15 헤어팩 트리트먼트]제품선택=헤어팩 트리트먼트 3개 세트 10% 추가할인</t>
        </is>
      </c>
      <c r="E23" s="16" t="inlineStr">
        <is>
          <t>트리트먼트 3set</t>
        </is>
      </c>
      <c r="F23" s="16" t="n">
        <v>201210</v>
      </c>
      <c r="G23" s="19">
        <f>B23&amp;C23&amp;D23&amp;F23</f>
        <v/>
      </c>
      <c r="H23" s="16" t="n">
        <v>70200</v>
      </c>
      <c r="I23" s="9" t="n">
        <v>0.0585</v>
      </c>
      <c r="J23" s="16" t="n">
        <v>4791</v>
      </c>
    </row>
    <row r="24">
      <c r="B24" s="16" t="inlineStr">
        <is>
          <t>카페24</t>
        </is>
      </c>
      <c r="C24" s="16" t="inlineStr">
        <is>
          <t>뉴트리셔스밤</t>
        </is>
      </c>
      <c r="D24" s="16" t="inlineStr">
        <is>
          <t>HAIR RÉ:COVERY 15 Nutritious Balm [헤어 리커버리 15 뉴트리셔스 밤]제품선택=헤어 리커버리 15 뉴트리셔스 밤</t>
        </is>
      </c>
      <c r="E24" s="16" t="inlineStr">
        <is>
          <t>뉴트리셔스밤</t>
        </is>
      </c>
      <c r="F24" s="16" t="n">
        <v>201210</v>
      </c>
      <c r="G24" s="19">
        <f>B24&amp;C24&amp;D24&amp;F24</f>
        <v/>
      </c>
      <c r="H24" s="16" t="n">
        <v>24900</v>
      </c>
      <c r="I24" s="9" t="n">
        <v>0.0585</v>
      </c>
      <c r="J24" s="16" t="n">
        <v>1580</v>
      </c>
    </row>
    <row r="25">
      <c r="B25" s="16" t="inlineStr">
        <is>
          <t>카페24</t>
        </is>
      </c>
      <c r="C25" s="16" t="inlineStr">
        <is>
          <t>뉴트리셔스밤</t>
        </is>
      </c>
      <c r="D25" s="16" t="inlineStr">
        <is>
          <t>HAIR RÉ:COVERY 15 Nutritious Balm [헤어 리커버리 15 뉴트리셔스 밤]제품선택=뉴트리셔스 밤 2개 세트 5% 추가할인</t>
        </is>
      </c>
      <c r="E25" s="16" t="inlineStr">
        <is>
          <t>뉴트리셔스밤 2set</t>
        </is>
      </c>
      <c r="F25" s="16" t="n">
        <v>201210</v>
      </c>
      <c r="G25" s="19">
        <f>B25&amp;C25&amp;D25&amp;F25</f>
        <v/>
      </c>
      <c r="H25" s="16" t="n">
        <v>47310</v>
      </c>
      <c r="I25" s="9" t="n">
        <v>0.0585</v>
      </c>
      <c r="J25" s="16" t="n">
        <v>3160</v>
      </c>
    </row>
    <row r="26">
      <c r="B26" s="16" t="inlineStr">
        <is>
          <t>카페24</t>
        </is>
      </c>
      <c r="C26" s="16" t="inlineStr">
        <is>
          <t>뉴트리셔스밤</t>
        </is>
      </c>
      <c r="D26" s="16" t="inlineStr">
        <is>
          <t>HAIR RÉ:COVERY 15 Nutritious Balm [헤어 리커버리 15 뉴트리셔스 밤]제품선택=뉴트리셔스 밤 3개 세트 10% 추가할인</t>
        </is>
      </c>
      <c r="E26" s="16" t="inlineStr">
        <is>
          <t>뉴트리셔스밤 3set</t>
        </is>
      </c>
      <c r="F26" s="16" t="n">
        <v>201210</v>
      </c>
      <c r="G26" s="19">
        <f>B26&amp;C26&amp;D26&amp;F26</f>
        <v/>
      </c>
      <c r="H26" s="16" t="n">
        <v>67230</v>
      </c>
      <c r="I26" s="9" t="n">
        <v>0.0585</v>
      </c>
      <c r="J26" s="16" t="n">
        <v>4740</v>
      </c>
    </row>
    <row r="27">
      <c r="B27" s="16" t="inlineStr">
        <is>
          <t>카페24</t>
        </is>
      </c>
      <c r="C27" s="16" t="inlineStr">
        <is>
          <t>뉴트리셔스밤</t>
        </is>
      </c>
      <c r="D27" s="16" t="inlineStr">
        <is>
          <t>LAVENA HAIR RÉ:COVERY 15 Nutritious Balm [헤어 리커버리 15 뉴트리셔스 밤]제품선택=헤어 리커버리 15 뉴트리셔스 밤</t>
        </is>
      </c>
      <c r="E27" s="16" t="inlineStr">
        <is>
          <t>뉴트리셔스밤</t>
        </is>
      </c>
      <c r="F27" s="16" t="n">
        <v>201210</v>
      </c>
      <c r="G27" s="19">
        <f>B27&amp;C27&amp;D27&amp;F27</f>
        <v/>
      </c>
      <c r="H27" s="16" t="n">
        <v>24900</v>
      </c>
      <c r="I27" s="9" t="n">
        <v>0.0585</v>
      </c>
      <c r="J27" s="16" t="n">
        <v>1580</v>
      </c>
    </row>
    <row r="28">
      <c r="B28" s="16" t="inlineStr">
        <is>
          <t>카페24</t>
        </is>
      </c>
      <c r="C28" s="16" t="inlineStr">
        <is>
          <t>샴푸</t>
        </is>
      </c>
      <c r="D28" s="16" t="inlineStr">
        <is>
          <t>HAIR RÉ:COVERY 15 Revital Shampoo [라베나 리커버리 15 리바이탈 샴푸]제품선택=헤어 리커버리 15 리바이탈 샴푸 - 500ml</t>
        </is>
      </c>
      <c r="E28" s="16" t="inlineStr">
        <is>
          <t>리바이탈 샴푸</t>
        </is>
      </c>
      <c r="F28" s="16" t="n">
        <v>201210</v>
      </c>
      <c r="G28" s="19">
        <f>B28&amp;C28&amp;D28&amp;F28</f>
        <v/>
      </c>
      <c r="H28" s="16" t="n">
        <v>26900</v>
      </c>
      <c r="I28" s="9" t="n">
        <v>0.0585</v>
      </c>
      <c r="J28" s="16" t="n">
        <v>3020</v>
      </c>
    </row>
    <row r="29">
      <c r="B29" s="16" t="inlineStr">
        <is>
          <t>카페24</t>
        </is>
      </c>
      <c r="C29" s="16" t="inlineStr">
        <is>
          <t>샴푸</t>
        </is>
      </c>
      <c r="D29" s="16" t="inlineStr">
        <is>
          <t>HAIR RÉ:COVERY 15 Revital Shampoo [라베나 리커버리 15 리바이탈 샴푸]제품선택=리바이탈 샴푸 2개 세트 5%추가할인</t>
        </is>
      </c>
      <c r="E29" s="16" t="inlineStr">
        <is>
          <t>리바이탈 샴푸 2set</t>
        </is>
      </c>
      <c r="F29" s="16" t="n">
        <v>201210</v>
      </c>
      <c r="G29" s="19">
        <f>B29&amp;C29&amp;D29&amp;F29</f>
        <v/>
      </c>
      <c r="H29" s="16" t="n">
        <v>51110</v>
      </c>
      <c r="I29" s="9" t="n">
        <v>0.0585</v>
      </c>
      <c r="J29" s="16" t="n">
        <v>6040</v>
      </c>
    </row>
    <row r="30">
      <c r="B30" s="16" t="inlineStr">
        <is>
          <t>카페24</t>
        </is>
      </c>
      <c r="C30" s="16" t="inlineStr">
        <is>
          <t>샴푸</t>
        </is>
      </c>
      <c r="D30" s="16" t="inlineStr">
        <is>
          <t>HAIR RÉ:COVERY 15 Revital Shampoo [라베나 리커버리 15 리바이탈 샴푸]제품선택=리바이탈 샴푸 3개 세트 10% 추가할인</t>
        </is>
      </c>
      <c r="E30" s="16" t="inlineStr">
        <is>
          <t>리바이탈 샴푸 3set</t>
        </is>
      </c>
      <c r="F30" s="16" t="n">
        <v>201210</v>
      </c>
      <c r="G30" s="19">
        <f>B30&amp;C30&amp;D30&amp;F30</f>
        <v/>
      </c>
      <c r="H30" s="16" t="n">
        <v>72630</v>
      </c>
      <c r="I30" s="9" t="n">
        <v>0.0585</v>
      </c>
      <c r="J30" s="16" t="n">
        <v>9060</v>
      </c>
    </row>
    <row r="31">
      <c r="B31" s="16" t="inlineStr">
        <is>
          <t>카페24</t>
        </is>
      </c>
      <c r="C31" s="16" t="inlineStr">
        <is>
          <t>뉴트리셔스밤</t>
        </is>
      </c>
      <c r="D31" s="16" t="inlineStr">
        <is>
          <t>HAIR RÉ:COVERY 15 Nutritious Balm [헤어 리커버리 15 뉴트리셔스 밤]제품선택=뉴트리셔스밤 1개 + 헤어팩 트리트먼트 1개 세트 5%추가할인</t>
        </is>
      </c>
      <c r="E31" s="16" t="inlineStr">
        <is>
          <t>트리트먼트+뉴트리셔스밤</t>
        </is>
      </c>
      <c r="F31" s="16" t="n">
        <v>201210</v>
      </c>
      <c r="G31" s="19">
        <f>B31&amp;C31&amp;D31&amp;F31</f>
        <v/>
      </c>
      <c r="H31" s="16" t="n">
        <v>48355</v>
      </c>
      <c r="I31" s="9" t="n">
        <v>0.0585</v>
      </c>
      <c r="J31" s="16" t="n">
        <v>3177</v>
      </c>
    </row>
    <row r="32">
      <c r="B32" s="16" t="inlineStr">
        <is>
          <t>카페24</t>
        </is>
      </c>
      <c r="C32" s="16" t="inlineStr">
        <is>
          <t>트리트먼트</t>
        </is>
      </c>
      <c r="D32" s="16" t="inlineStr">
        <is>
          <t>HAIR RÉ:COVERY 15 Hairpack Treatment [라베나 리커버리 15 헤어팩 트리트먼트]제품선택=헤어 리커버리 15 헤어팩 트리트먼트</t>
        </is>
      </c>
      <c r="E32" s="16" t="inlineStr">
        <is>
          <t>트리트먼트</t>
        </is>
      </c>
      <c r="F32" s="16" t="n">
        <v>201210</v>
      </c>
      <c r="G32" s="19">
        <f>B32&amp;C32&amp;D32&amp;F32</f>
        <v/>
      </c>
      <c r="H32" s="16" t="n">
        <v>26000</v>
      </c>
      <c r="I32" s="9" t="n">
        <v>0.0585</v>
      </c>
      <c r="J32" s="16" t="n">
        <v>1597</v>
      </c>
    </row>
    <row r="33">
      <c r="B33" s="16" t="inlineStr">
        <is>
          <t>카페24</t>
        </is>
      </c>
      <c r="C33" s="16" t="inlineStr">
        <is>
          <t>트리트먼트</t>
        </is>
      </c>
      <c r="D33" s="16" t="inlineStr">
        <is>
          <t>HAIR RÉ:COVERY 15 Hairpack Treatment [라베나 리커버리 15 헤어팩 트리트먼트]제품선택=헤어팩 트리트먼트 2개 세트 5% 추가할인</t>
        </is>
      </c>
      <c r="E33" s="16" t="inlineStr">
        <is>
          <t>트리트먼트 2set</t>
        </is>
      </c>
      <c r="F33" s="16" t="n">
        <v>201210</v>
      </c>
      <c r="G33" s="19">
        <f>B33&amp;C33&amp;D33&amp;F33</f>
        <v/>
      </c>
      <c r="H33" s="16" t="n">
        <v>49400</v>
      </c>
      <c r="I33" s="9" t="n">
        <v>0.0585</v>
      </c>
      <c r="J33" s="16" t="n">
        <v>3194</v>
      </c>
    </row>
    <row r="34">
      <c r="B34" s="16" t="inlineStr">
        <is>
          <t>카페24</t>
        </is>
      </c>
      <c r="C34" s="16" t="inlineStr">
        <is>
          <t>트리트먼트</t>
        </is>
      </c>
      <c r="D34" s="16" t="inlineStr">
        <is>
          <t>HAIR RÉ:COVERY 15 Hairpack Treatment [라베나 리커버리 15 헤어팩 트리트먼트]제품선택=헤어팩 트리트먼트 1개 + 뉴트리셔스밤 1개 세트 5% 추가할인</t>
        </is>
      </c>
      <c r="E34" s="16" t="inlineStr">
        <is>
          <t>트리트먼트+뉴트리셔스밤</t>
        </is>
      </c>
      <c r="F34" s="16" t="n">
        <v>201210</v>
      </c>
      <c r="G34" s="19">
        <f>B34&amp;C34&amp;D34&amp;F34</f>
        <v/>
      </c>
      <c r="H34" s="16" t="n">
        <v>48355</v>
      </c>
      <c r="I34" s="9" t="n">
        <v>0.0585</v>
      </c>
      <c r="J34" s="16" t="n">
        <v>3177</v>
      </c>
    </row>
    <row r="35">
      <c r="B35" s="16" t="inlineStr">
        <is>
          <t>카페24</t>
        </is>
      </c>
      <c r="C35" s="16" t="inlineStr">
        <is>
          <t>뉴트리셔스밤</t>
        </is>
      </c>
      <c r="D35" s="16" t="inlineStr">
        <is>
          <t>HAIR RÉ:COVERY 15 Nutritious Balm [라베나 리커버리 15 뉴트리셔스 밤]제품선택=헤어 리커버리 15 뉴트리셔스 밤</t>
        </is>
      </c>
      <c r="E35" s="16" t="inlineStr">
        <is>
          <t>뉴트리셔스밤</t>
        </is>
      </c>
      <c r="F35" s="16" t="n">
        <v>201210</v>
      </c>
      <c r="G35" s="19">
        <f>B35&amp;C35&amp;D35&amp;F35</f>
        <v/>
      </c>
      <c r="H35" s="16" t="n">
        <v>24900</v>
      </c>
      <c r="I35" s="9" t="n">
        <v>0.0585</v>
      </c>
      <c r="J35" s="16" t="n">
        <v>1580</v>
      </c>
    </row>
    <row r="36">
      <c r="B36" s="16" t="inlineStr">
        <is>
          <t>카페24</t>
        </is>
      </c>
      <c r="C36" s="16" t="inlineStr">
        <is>
          <t>뉴트리셔스밤</t>
        </is>
      </c>
      <c r="D36" s="16" t="inlineStr">
        <is>
          <t>HAIR RÉ:COVERY 15 Nutritious Balm [라베나 리커버리 15 뉴트리셔스 밤]제품선택=뉴트리셔스 밤 3개 세트 10% 추가할인</t>
        </is>
      </c>
      <c r="E36" s="16" t="inlineStr">
        <is>
          <t>뉴트리셔스밤 3set</t>
        </is>
      </c>
      <c r="F36" s="16" t="n">
        <v>201210</v>
      </c>
      <c r="G36" s="19">
        <f>B36&amp;C36&amp;D36&amp;F36</f>
        <v/>
      </c>
      <c r="H36" s="16" t="n">
        <v>67230</v>
      </c>
      <c r="I36" s="9" t="n">
        <v>0.0585</v>
      </c>
      <c r="J36" s="16" t="n">
        <v>4740</v>
      </c>
    </row>
    <row r="37">
      <c r="B37" s="16" t="inlineStr">
        <is>
          <t>카페24</t>
        </is>
      </c>
      <c r="C37" s="16" t="inlineStr">
        <is>
          <t>트리트먼트</t>
        </is>
      </c>
      <c r="D37" s="16" t="inlineStr">
        <is>
          <t>HAIR RÉ:COVERY 15 Hairpack Treatment [라베나 리커버리 15 헤어팩 트리트먼트]제품선택=헤어팩 트리트먼트 3개 세트 10% 추가할인</t>
        </is>
      </c>
      <c r="E37" s="16" t="inlineStr">
        <is>
          <t>트리트먼트 3set</t>
        </is>
      </c>
      <c r="F37" s="16" t="n">
        <v>201210</v>
      </c>
      <c r="G37" s="19">
        <f>B37&amp;C37&amp;D37&amp;F37</f>
        <v/>
      </c>
      <c r="H37" s="16" t="n">
        <v>70200</v>
      </c>
      <c r="I37" s="9" t="n">
        <v>0.0585</v>
      </c>
      <c r="J37" s="16" t="n">
        <v>4791</v>
      </c>
    </row>
    <row r="38">
      <c r="B38" s="16" t="inlineStr">
        <is>
          <t>카페24</t>
        </is>
      </c>
      <c r="C38" s="16" t="inlineStr">
        <is>
          <t>뉴트리셔스밤</t>
        </is>
      </c>
      <c r="D38" s="16" t="inlineStr">
        <is>
          <t>HAIR RÉ:COVERY 15 Nutritious Balm [라베나 리커버리 15 뉴트리셔스 밤]제품선택=뉴트리셔스 밤 2개 세트 5% 추가할인</t>
        </is>
      </c>
      <c r="E38" s="16" t="inlineStr">
        <is>
          <t>뉴트리셔스밤 2set</t>
        </is>
      </c>
      <c r="F38" s="16" t="n">
        <v>201210</v>
      </c>
      <c r="G38" s="19">
        <f>B38&amp;C38&amp;D38&amp;F38</f>
        <v/>
      </c>
      <c r="H38" s="16" t="n">
        <v>47310</v>
      </c>
      <c r="I38" s="9" t="n">
        <v>0.0585</v>
      </c>
      <c r="J38" s="16" t="n">
        <v>3160</v>
      </c>
    </row>
    <row r="39">
      <c r="B39" s="16" t="inlineStr">
        <is>
          <t>카페24</t>
        </is>
      </c>
      <c r="C39" s="16" t="inlineStr">
        <is>
          <t>뉴트리셔스밤</t>
        </is>
      </c>
      <c r="D39" s="16" t="inlineStr">
        <is>
          <t>HAIR RÉ:COVERY 15 Nutritious Balm [라베나 리커버리 15 뉴트리셔스 밤]제품선택=뉴트리셔스밤 1개 + 헤어팩 트리트먼트 1개 세트 5%추가할인</t>
        </is>
      </c>
      <c r="E39" s="16" t="inlineStr">
        <is>
          <t>트리트먼트+뉴트리셔스밤</t>
        </is>
      </c>
      <c r="F39" s="16" t="n">
        <v>201210</v>
      </c>
      <c r="G39" s="19">
        <f>B39&amp;C39&amp;D39&amp;F39</f>
        <v/>
      </c>
      <c r="H39" s="16" t="n">
        <v>48355</v>
      </c>
      <c r="I39" s="9" t="n">
        <v>0.0585</v>
      </c>
      <c r="J39" s="16" t="n">
        <v>3177</v>
      </c>
    </row>
    <row r="40">
      <c r="B40" s="16" t="inlineStr">
        <is>
          <t>라베나 CS</t>
        </is>
      </c>
      <c r="C40" s="16" t="inlineStr">
        <is>
          <t>샴푸</t>
        </is>
      </c>
      <c r="D40" s="16" t="inlineStr">
        <is>
          <t>헤어 리커버리 15 리바이탈 샴푸</t>
        </is>
      </c>
      <c r="E40" s="16" t="inlineStr">
        <is>
          <t>리바이탈 샴푸</t>
        </is>
      </c>
      <c r="F40" s="16" t="n">
        <v>201210</v>
      </c>
      <c r="G40" s="19">
        <f>B40&amp;C40&amp;D40&amp;F40</f>
        <v/>
      </c>
      <c r="H40" s="16" t="n">
        <v>0</v>
      </c>
      <c r="I40" s="9" t="n">
        <v>0</v>
      </c>
      <c r="J40" s="16" t="n">
        <v>3020</v>
      </c>
    </row>
    <row r="41">
      <c r="B41" s="16" t="inlineStr">
        <is>
          <t>카페24</t>
        </is>
      </c>
      <c r="C41" s="16" t="inlineStr">
        <is>
          <t>샴푸</t>
        </is>
      </c>
      <c r="D41" s="16" t="inlineStr">
        <is>
          <t>헤어 리커버리 15 리바이탈 샴푸</t>
        </is>
      </c>
      <c r="E41" s="16" t="inlineStr">
        <is>
          <t>리바이탈 샴푸</t>
        </is>
      </c>
      <c r="F41" s="16" t="n">
        <v>201210</v>
      </c>
      <c r="G41" s="19">
        <f>B41&amp;C41&amp;D41&amp;F41</f>
        <v/>
      </c>
      <c r="H41" s="16" t="n">
        <v>26900</v>
      </c>
      <c r="I41" s="9" t="n">
        <v>0.0585</v>
      </c>
      <c r="J41" s="16" t="n">
        <v>3020</v>
      </c>
    </row>
    <row r="42">
      <c r="B42" s="16" t="inlineStr">
        <is>
          <t>카페24</t>
        </is>
      </c>
      <c r="C42" s="16" t="inlineStr">
        <is>
          <t>뉴트리셔스밤</t>
        </is>
      </c>
      <c r="D42" s="16" t="inlineStr">
        <is>
          <t>라베나 리커버리 15 뉴트리셔스 밤 [HAIR RÉ:COVERY 15 Nutritious Balm]제품선택=헤어 리커버리 15 뉴트리셔스 밤</t>
        </is>
      </c>
      <c r="E42" s="16" t="inlineStr">
        <is>
          <t>뉴트리셔스밤</t>
        </is>
      </c>
      <c r="F42" s="16" t="n">
        <v>201210</v>
      </c>
      <c r="G42" s="19">
        <f>B42&amp;C42&amp;D42&amp;F42</f>
        <v/>
      </c>
      <c r="H42" s="16" t="n">
        <v>24900</v>
      </c>
      <c r="I42" s="9" t="n">
        <v>0.0585</v>
      </c>
      <c r="J42" s="16" t="n">
        <v>1580</v>
      </c>
    </row>
    <row r="43">
      <c r="B43" s="16" t="inlineStr">
        <is>
          <t>카페24</t>
        </is>
      </c>
      <c r="C43" s="16" t="inlineStr">
        <is>
          <t>뉴트리셔스밤</t>
        </is>
      </c>
      <c r="D43" s="16" t="inlineStr">
        <is>
          <t>라베나 리커버리 15 뉴트리셔스 밤 [HAIR RÉ:COVERY 15 Nutritious Balm]제품선택=뉴트리셔스 밤 2개 세트 5% 추가할인</t>
        </is>
      </c>
      <c r="E43" s="16" t="inlineStr">
        <is>
          <t>뉴트리셔스밤 2set</t>
        </is>
      </c>
      <c r="F43" s="16" t="n">
        <v>201210</v>
      </c>
      <c r="G43" s="19">
        <f>B43&amp;C43&amp;D43&amp;F43</f>
        <v/>
      </c>
      <c r="H43" s="16" t="n">
        <v>47310</v>
      </c>
      <c r="I43" s="9" t="n">
        <v>0.0585</v>
      </c>
      <c r="J43" s="16" t="n">
        <v>3160</v>
      </c>
    </row>
    <row r="44">
      <c r="B44" s="16" t="inlineStr">
        <is>
          <t>카페24</t>
        </is>
      </c>
      <c r="C44" s="16" t="inlineStr">
        <is>
          <t>뉴트리셔스밤</t>
        </is>
      </c>
      <c r="D44" s="16" t="inlineStr">
        <is>
          <t>라베나 리커버리 15 뉴트리셔스 밤 [HAIR RÉ:COVERY 15 Nutritious Balm]제품선택=뉴트리셔스밤 1개 + 헤어팩 트리트먼트 1개 세트 5%추가할인</t>
        </is>
      </c>
      <c r="E44" s="16" t="inlineStr">
        <is>
          <t>트리트먼트+뉴트리셔스밤</t>
        </is>
      </c>
      <c r="F44" s="16" t="n">
        <v>201210</v>
      </c>
      <c r="G44" s="19">
        <f>B44&amp;C44&amp;D44&amp;F44</f>
        <v/>
      </c>
      <c r="H44" s="16" t="n">
        <v>48355</v>
      </c>
      <c r="I44" s="9" t="n">
        <v>0.0585</v>
      </c>
      <c r="J44" s="16" t="n">
        <v>3177</v>
      </c>
    </row>
    <row r="45">
      <c r="B45" s="16" t="inlineStr">
        <is>
          <t>카페24</t>
        </is>
      </c>
      <c r="C45" s="16" t="inlineStr">
        <is>
          <t>샴푸</t>
        </is>
      </c>
      <c r="D45" s="16" t="inlineStr">
        <is>
          <t>라베나 리커버리 15 리바이탈 샴푸 [HAIR RÉ:COVERY 15 Revital Shampoo]제품선택=헤어 리커버리 15 리바이탈 샴푸 - 500ml</t>
        </is>
      </c>
      <c r="E45" s="16" t="inlineStr">
        <is>
          <t>리바이탈 샴푸</t>
        </is>
      </c>
      <c r="F45" s="16" t="n">
        <v>201210</v>
      </c>
      <c r="G45" s="19">
        <f>B45&amp;C45&amp;D45&amp;F45</f>
        <v/>
      </c>
      <c r="H45" s="16" t="n">
        <v>26900</v>
      </c>
      <c r="I45" s="9" t="n">
        <v>0.0585</v>
      </c>
      <c r="J45" s="16" t="n">
        <v>3020</v>
      </c>
    </row>
    <row r="46">
      <c r="B46" s="16" t="inlineStr">
        <is>
          <t>카페24</t>
        </is>
      </c>
      <c r="C46" s="16" t="inlineStr">
        <is>
          <t>샴푸</t>
        </is>
      </c>
      <c r="D46" s="16" t="inlineStr">
        <is>
          <t>라베나 리커버리 15 리바이탈 샴푸 [HAIR RÉ:COVERY 15 Revital Shampoo]제품선택=리바이탈 샴푸 2개 세트 5%추가할인</t>
        </is>
      </c>
      <c r="E46" s="16" t="inlineStr">
        <is>
          <t>리바이탈 샴푸 2set</t>
        </is>
      </c>
      <c r="F46" s="16" t="n">
        <v>201210</v>
      </c>
      <c r="G46" s="19">
        <f>B46&amp;C46&amp;D46&amp;F46</f>
        <v/>
      </c>
      <c r="H46" s="16" t="n">
        <v>51110</v>
      </c>
      <c r="I46" s="9" t="n">
        <v>0.0585</v>
      </c>
      <c r="J46" s="16" t="n">
        <v>6040</v>
      </c>
    </row>
    <row r="47">
      <c r="B47" s="16" t="inlineStr">
        <is>
          <t>카페24</t>
        </is>
      </c>
      <c r="C47" s="16" t="inlineStr">
        <is>
          <t>샴푸</t>
        </is>
      </c>
      <c r="D47" s="16" t="inlineStr">
        <is>
          <t>라베나 리커버리 15 리바이탈 샴푸 [HAIR RÉ:COVERY 15 Revital Shampoo]제품선택=리바이탈 샴푸 3개 세트 10% 추가할인</t>
        </is>
      </c>
      <c r="E47" s="16" t="inlineStr">
        <is>
          <t>리바이탈 샴푸 3set</t>
        </is>
      </c>
      <c r="F47" s="16" t="n">
        <v>201210</v>
      </c>
      <c r="G47" s="19">
        <f>B47&amp;C47&amp;D47&amp;F47</f>
        <v/>
      </c>
      <c r="H47" s="16" t="n">
        <v>72630</v>
      </c>
      <c r="I47" s="9" t="n">
        <v>0.0585</v>
      </c>
      <c r="J47" s="16" t="n">
        <v>9060</v>
      </c>
    </row>
    <row r="48">
      <c r="B48" s="16" t="inlineStr">
        <is>
          <t>카페24</t>
        </is>
      </c>
      <c r="C48" s="16" t="inlineStr">
        <is>
          <t>트리트먼트</t>
        </is>
      </c>
      <c r="D48" s="16" t="inlineStr">
        <is>
          <t>라베나 리커버리 15 헤어팩 트리트먼트 [HAIR RÉ:COVERY 15 Hairpack Treatment]제품선택=헤어 리커버리 15 헤어팩 트리트먼트</t>
        </is>
      </c>
      <c r="E48" s="16" t="inlineStr">
        <is>
          <t>트리트먼트</t>
        </is>
      </c>
      <c r="F48" s="16" t="n">
        <v>201210</v>
      </c>
      <c r="G48" s="19">
        <f>B48&amp;C48&amp;D48&amp;F48</f>
        <v/>
      </c>
      <c r="H48" s="16" t="n">
        <v>26000</v>
      </c>
      <c r="I48" s="9" t="n">
        <v>0.0585</v>
      </c>
      <c r="J48" s="16" t="n">
        <v>1597</v>
      </c>
    </row>
    <row r="49">
      <c r="B49" s="16" t="inlineStr">
        <is>
          <t>카페24</t>
        </is>
      </c>
      <c r="C49" s="16" t="inlineStr">
        <is>
          <t>트리트먼트</t>
        </is>
      </c>
      <c r="D49" s="16" t="inlineStr">
        <is>
          <t>라베나 리커버리 15 헤어팩 트리트먼트 [HAIR RÉ:COVERY 15 Hairpack Treatment]제품선택=헤어팩 트리트먼트 2개 세트 5% 추가할인</t>
        </is>
      </c>
      <c r="E49" s="16" t="inlineStr">
        <is>
          <t>트리트먼트 2set</t>
        </is>
      </c>
      <c r="F49" s="16" t="n">
        <v>201210</v>
      </c>
      <c r="G49" s="19">
        <f>B49&amp;C49&amp;D49&amp;F49</f>
        <v/>
      </c>
      <c r="H49" s="16" t="n">
        <v>49400</v>
      </c>
      <c r="I49" s="9" t="n">
        <v>0.0585</v>
      </c>
      <c r="J49" s="16" t="n">
        <v>3194</v>
      </c>
    </row>
    <row r="50">
      <c r="B50" s="16" t="inlineStr">
        <is>
          <t>카페24</t>
        </is>
      </c>
      <c r="C50" s="16" t="inlineStr">
        <is>
          <t>트리트먼트</t>
        </is>
      </c>
      <c r="D50" s="16" t="inlineStr">
        <is>
          <t>라베나 리커버리 15 헤어팩 트리트먼트 [HAIR RÉ:COVERY 15 Hairpack Treatment]제품선택=헤어팩 트리트먼트 3개 세트 10% 추가할인</t>
        </is>
      </c>
      <c r="E50" s="16" t="inlineStr">
        <is>
          <t>트리트먼트 3set</t>
        </is>
      </c>
      <c r="F50" s="16" t="n">
        <v>201210</v>
      </c>
      <c r="G50" s="19">
        <f>B50&amp;C50&amp;D50&amp;F50</f>
        <v/>
      </c>
      <c r="H50" s="16" t="n">
        <v>70200</v>
      </c>
      <c r="I50" s="9" t="n">
        <v>0.0585</v>
      </c>
      <c r="J50" s="16" t="n">
        <v>4791</v>
      </c>
    </row>
    <row r="51">
      <c r="B51" s="16" t="inlineStr">
        <is>
          <t>카페24</t>
        </is>
      </c>
      <c r="C51" s="16" t="inlineStr">
        <is>
          <t>트리트먼트</t>
        </is>
      </c>
      <c r="D51" s="16" t="inlineStr">
        <is>
          <t>라베나 리커버리 15 헤어팩 트리트먼트 [HAIR RÉ:COVERY 15 Hairpack Treatment]제품선택=헤어팩 트리트먼트 1개 + 뉴트리셔스밤 1개 세트 5% 추가할인</t>
        </is>
      </c>
      <c r="E51" s="16" t="inlineStr">
        <is>
          <t>트리트먼트+뉴트리셔스밤</t>
        </is>
      </c>
      <c r="F51" s="16" t="n">
        <v>201210</v>
      </c>
      <c r="G51" s="19">
        <f>B51&amp;C51&amp;D51&amp;F51</f>
        <v/>
      </c>
      <c r="H51" s="16" t="n">
        <v>48355</v>
      </c>
      <c r="I51" s="9" t="n">
        <v>0.0585</v>
      </c>
      <c r="J51" s="16" t="n">
        <v>3177</v>
      </c>
    </row>
    <row r="52">
      <c r="B52" s="16" t="inlineStr">
        <is>
          <t>카페24</t>
        </is>
      </c>
      <c r="C52" s="16" t="inlineStr">
        <is>
          <t>뉴트리셔스밤</t>
        </is>
      </c>
      <c r="D52" s="16" t="inlineStr">
        <is>
          <t>라베나 리커버리 15 뉴트리셔스 밤 [HAIR RÉ:COVERY 15 Nutritious Balm]제품선택=뉴트리셔스 밤 3개 세트 10% 추가할인</t>
        </is>
      </c>
      <c r="E52" s="16" t="inlineStr">
        <is>
          <t>뉴트리셔스밤 3set</t>
        </is>
      </c>
      <c r="F52" s="16" t="n">
        <v>201210</v>
      </c>
      <c r="G52" s="19">
        <f>B52&amp;C52&amp;D52&amp;F52</f>
        <v/>
      </c>
      <c r="H52" s="16" t="n">
        <v>62868</v>
      </c>
      <c r="I52" s="9" t="n">
        <v>0.0585</v>
      </c>
      <c r="J52" s="16" t="n">
        <v>4740</v>
      </c>
    </row>
    <row r="53">
      <c r="B53" s="16" t="inlineStr">
        <is>
          <t>카페24</t>
        </is>
      </c>
      <c r="C53" s="16" t="inlineStr">
        <is>
          <t>샴푸</t>
        </is>
      </c>
      <c r="D53" s="16" t="inlineStr">
        <is>
          <t>라베나 리커버리 15 리바이탈 바이오플라보노이드샴푸 [HAIR RÉ:COVERY 15 Revital Shampoo]제품선택=헤어 리커버리 15 리바이탈 샴푸 - 500ml</t>
        </is>
      </c>
      <c r="E53" s="16" t="inlineStr">
        <is>
          <t>리바이탈 샴푸</t>
        </is>
      </c>
      <c r="F53" s="16" t="n">
        <v>201210</v>
      </c>
      <c r="G53" s="19">
        <f>B53&amp;C53&amp;D53&amp;F53</f>
        <v/>
      </c>
      <c r="H53" s="16" t="n">
        <v>26900</v>
      </c>
      <c r="I53" s="9" t="n">
        <v>0.0585</v>
      </c>
      <c r="J53" s="16" t="n">
        <v>3020</v>
      </c>
    </row>
    <row r="54">
      <c r="B54" s="16" t="inlineStr">
        <is>
          <t>카페24</t>
        </is>
      </c>
      <c r="C54" s="16" t="inlineStr">
        <is>
          <t>샴푸</t>
        </is>
      </c>
      <c r="D54" s="16" t="inlineStr">
        <is>
          <t>라베나 리커버리 15 리바이탈 바이오플라보노이드샴푸 [HAIR RÉ:COVERY 15 Revital Shampoo]제품선택=리바이탈 샴푸 2개 세트 5%추가할인</t>
        </is>
      </c>
      <c r="E54" s="16" t="inlineStr">
        <is>
          <t>리바이탈 샴푸 2set</t>
        </is>
      </c>
      <c r="F54" s="16" t="n">
        <v>201210</v>
      </c>
      <c r="G54" s="19">
        <f>B54&amp;C54&amp;D54&amp;F54</f>
        <v/>
      </c>
      <c r="H54" s="16" t="n">
        <v>51110</v>
      </c>
      <c r="I54" s="9" t="n">
        <v>0.0585</v>
      </c>
      <c r="J54" s="16" t="n">
        <v>6040</v>
      </c>
    </row>
    <row r="55">
      <c r="B55" s="16" t="inlineStr">
        <is>
          <t>카페24</t>
        </is>
      </c>
      <c r="C55" s="16" t="inlineStr">
        <is>
          <t>샴푸</t>
        </is>
      </c>
      <c r="D55" s="16" t="inlineStr">
        <is>
          <t>라베나 리커버리 15 리바이탈 바이오플라보노이드샴푸 [HAIR RÉ:COVERY 15 Revital Shampoo]제품선택=리바이탈 샴푸 3개 세트 10% 추가할인</t>
        </is>
      </c>
      <c r="E55" s="16" t="inlineStr">
        <is>
          <t>리바이탈 샴푸 3set</t>
        </is>
      </c>
      <c r="F55" s="16" t="n">
        <v>201210</v>
      </c>
      <c r="G55" s="19">
        <f>B55&amp;C55&amp;D55&amp;F55</f>
        <v/>
      </c>
      <c r="H55" s="16" t="n">
        <v>72630</v>
      </c>
      <c r="I55" s="9" t="n">
        <v>0.0585</v>
      </c>
      <c r="J55" s="16" t="n">
        <v>9060</v>
      </c>
    </row>
    <row r="56">
      <c r="B56" s="16" t="inlineStr">
        <is>
          <t>카페24</t>
        </is>
      </c>
      <c r="C56" s="16" t="inlineStr">
        <is>
          <t>뉴트리셔스밤</t>
        </is>
      </c>
      <c r="D56" s="16" t="inlineStr">
        <is>
          <t>라베나 리커버리 15 뉴트리셔스 밤 [HAIR RÉ:COVERY 15 Nutritious Balm]제품선택=헤어 리커버리 15 뉴트리셔스 밤</t>
        </is>
      </c>
      <c r="E56" s="16" t="inlineStr">
        <is>
          <t>뉴트리셔스밤</t>
        </is>
      </c>
      <c r="F56" s="16" t="n">
        <v>210201</v>
      </c>
      <c r="G56" s="19">
        <f>B56&amp;C56&amp;D56&amp;F56</f>
        <v/>
      </c>
      <c r="H56" s="16" t="n">
        <v>24900</v>
      </c>
      <c r="I56" s="9" t="n">
        <v>0.0585</v>
      </c>
      <c r="J56" s="16" t="n">
        <v>1580</v>
      </c>
    </row>
    <row r="57">
      <c r="B57" s="16" t="inlineStr">
        <is>
          <t>카페24</t>
        </is>
      </c>
      <c r="C57" s="16" t="inlineStr">
        <is>
          <t>뉴트리셔스밤</t>
        </is>
      </c>
      <c r="D57" s="16" t="inlineStr">
        <is>
          <t>라베나 리커버리 15 뉴트리셔스 밤 [HAIR RÉ:COVERY 15 Nutritious Balm]제품선택=뉴트리셔스 밤 2개 세트 5% 추가할인</t>
        </is>
      </c>
      <c r="E57" s="16" t="inlineStr">
        <is>
          <t>뉴트리셔스밤 2set</t>
        </is>
      </c>
      <c r="F57" s="16" t="n">
        <v>210201</v>
      </c>
      <c r="G57" s="19">
        <f>B57&amp;C57&amp;D57&amp;F57</f>
        <v/>
      </c>
      <c r="H57" s="16" t="n">
        <v>47310</v>
      </c>
      <c r="I57" s="9" t="n">
        <v>0.0585</v>
      </c>
      <c r="J57" s="16" t="n">
        <v>3160</v>
      </c>
    </row>
    <row r="58">
      <c r="B58" s="16" t="inlineStr">
        <is>
          <t>카페24</t>
        </is>
      </c>
      <c r="C58" s="16" t="inlineStr">
        <is>
          <t>뉴트리셔스밤</t>
        </is>
      </c>
      <c r="D58" s="16" t="inlineStr">
        <is>
          <t>라베나 리커버리 15 뉴트리셔스 밤 [HAIR RÉ:COVERY 15 Nutritious Balm]제품선택=뉴트리셔스 밤 3개 세트 10% 추가할인</t>
        </is>
      </c>
      <c r="E58" s="16" t="inlineStr">
        <is>
          <t>뉴트리셔스밤 3set</t>
        </is>
      </c>
      <c r="F58" s="16" t="n">
        <v>210201</v>
      </c>
      <c r="G58" s="19">
        <f>B58&amp;C58&amp;D58&amp;F58</f>
        <v/>
      </c>
      <c r="H58" s="16" t="n">
        <v>67230</v>
      </c>
      <c r="I58" s="9" t="n">
        <v>0.0585</v>
      </c>
      <c r="J58" s="16" t="n">
        <v>4740</v>
      </c>
    </row>
    <row r="59">
      <c r="B59" s="16" t="inlineStr">
        <is>
          <t>카페24</t>
        </is>
      </c>
      <c r="C59" s="16" t="inlineStr">
        <is>
          <t>샴푸</t>
        </is>
      </c>
      <c r="D59" s="16" t="inlineStr">
        <is>
          <t>라베나 리커버리 15 리바이탈 바이오플라보노이드샴푸 [HAIR RÉ:COVERY 15 Revital Shampoo]제품선택=헤어 리커버리 15 리바이탈 샴푸 - 500ml</t>
        </is>
      </c>
      <c r="E59" s="16" t="inlineStr">
        <is>
          <t>리바이탈 샴푸</t>
        </is>
      </c>
      <c r="F59" s="16" t="n">
        <v>210201</v>
      </c>
      <c r="G59" s="19">
        <f>B59&amp;C59&amp;D59&amp;F59</f>
        <v/>
      </c>
      <c r="H59" s="16" t="n">
        <v>26900</v>
      </c>
      <c r="I59" s="9" t="n">
        <v>0.0585</v>
      </c>
      <c r="J59" s="16" t="n">
        <v>2865</v>
      </c>
    </row>
    <row r="60">
      <c r="B60" s="16" t="inlineStr">
        <is>
          <t>카페24</t>
        </is>
      </c>
      <c r="C60" s="16" t="inlineStr">
        <is>
          <t>샴푸</t>
        </is>
      </c>
      <c r="D60" s="16" t="inlineStr">
        <is>
          <t>라베나 리커버리 15 리바이탈 바이오플라보노이드샴푸 [HAIR RÉ:COVERY 15 Revital Shampoo]제품선택=리바이탈 샴푸 2개 세트 5%추가할인</t>
        </is>
      </c>
      <c r="E60" s="16" t="inlineStr">
        <is>
          <t>리바이탈 샴푸 2set</t>
        </is>
      </c>
      <c r="F60" s="16" t="n">
        <v>210201</v>
      </c>
      <c r="G60" s="19">
        <f>B60&amp;C60&amp;D60&amp;F60</f>
        <v/>
      </c>
      <c r="H60" s="16" t="n">
        <v>51110</v>
      </c>
      <c r="I60" s="9" t="n">
        <v>0.0585</v>
      </c>
      <c r="J60" s="16" t="n">
        <v>5730</v>
      </c>
    </row>
    <row r="61">
      <c r="B61" s="16" t="inlineStr">
        <is>
          <t>카페24</t>
        </is>
      </c>
      <c r="C61" s="16" t="inlineStr">
        <is>
          <t>샴푸</t>
        </is>
      </c>
      <c r="D61" s="16" t="inlineStr">
        <is>
          <t>라베나 리커버리 15 리바이탈 바이오플라보노이드샴푸 [HAIR RÉ:COVERY 15 Revital Shampoo]제품선택=리바이탈 샴푸 3개 세트 10% 추가할인</t>
        </is>
      </c>
      <c r="E61" s="16" t="inlineStr">
        <is>
          <t>리바이탈 샴푸 3set</t>
        </is>
      </c>
      <c r="F61" s="16" t="n">
        <v>210201</v>
      </c>
      <c r="G61" s="19">
        <f>B61&amp;C61&amp;D61&amp;F61</f>
        <v/>
      </c>
      <c r="H61" s="16" t="n">
        <v>72630</v>
      </c>
      <c r="I61" s="9" t="n">
        <v>0.0585</v>
      </c>
      <c r="J61" s="16" t="n">
        <v>8595</v>
      </c>
    </row>
    <row r="62">
      <c r="B62" s="16" t="inlineStr">
        <is>
          <t>카페24</t>
        </is>
      </c>
      <c r="C62" s="16" t="inlineStr">
        <is>
          <t>샴푸</t>
        </is>
      </c>
      <c r="D62" s="16" t="inlineStr">
        <is>
          <t>라베나 리커버리 15 리바이탈 샴푸 [HAIR RÉ:COVERY 15 Revital Shampoo]제품선택=헤어 리커버리 15 리바이탈 샴푸 - 500ml</t>
        </is>
      </c>
      <c r="E62" s="16" t="inlineStr">
        <is>
          <t>리바이탈 샴푸</t>
        </is>
      </c>
      <c r="F62" s="16" t="n">
        <v>210201</v>
      </c>
      <c r="G62" s="19">
        <f>B62&amp;C62&amp;D62&amp;F62</f>
        <v/>
      </c>
      <c r="H62" s="16" t="n">
        <v>26900</v>
      </c>
      <c r="I62" s="9" t="n">
        <v>0.0585</v>
      </c>
      <c r="J62" s="16" t="n">
        <v>2865</v>
      </c>
    </row>
    <row r="63">
      <c r="B63" s="16" t="inlineStr">
        <is>
          <t>카페24</t>
        </is>
      </c>
      <c r="C63" s="16" t="inlineStr">
        <is>
          <t>트리트먼트</t>
        </is>
      </c>
      <c r="D63" s="16" t="inlineStr">
        <is>
          <t>라베나 리커버리 15 헤어팩 트리트먼트 [HAIR RÉ:COVERY 15 Hairpack Treatment]제품선택=헤어 리커버리 15 헤어팩 트리트먼트</t>
        </is>
      </c>
      <c r="E63" s="16" t="inlineStr">
        <is>
          <t>트리트먼트</t>
        </is>
      </c>
      <c r="F63" s="16" t="n">
        <v>210201</v>
      </c>
      <c r="G63" s="19">
        <f>B63&amp;C63&amp;D63&amp;F63</f>
        <v/>
      </c>
      <c r="H63" s="16" t="n">
        <v>26000</v>
      </c>
      <c r="I63" s="9" t="n">
        <v>0.0585</v>
      </c>
      <c r="J63" s="16" t="n">
        <v>1597</v>
      </c>
    </row>
    <row r="64">
      <c r="B64" s="16" t="inlineStr">
        <is>
          <t>카페24</t>
        </is>
      </c>
      <c r="C64" s="16" t="inlineStr">
        <is>
          <t>트리트먼트</t>
        </is>
      </c>
      <c r="D64" s="16" t="inlineStr">
        <is>
          <t>라베나 리커버리 15 헤어팩 트리트먼트 [HAIR RÉ:COVERY 15 Hairpack Treatment]제품선택=헤어팩 트리트먼트 2개 세트 5% 추가할인</t>
        </is>
      </c>
      <c r="E64" s="16" t="inlineStr">
        <is>
          <t>트리트먼트 2set</t>
        </is>
      </c>
      <c r="F64" s="16" t="n">
        <v>210201</v>
      </c>
      <c r="G64" s="19">
        <f>B64&amp;C64&amp;D64&amp;F64</f>
        <v/>
      </c>
      <c r="H64" s="16" t="n">
        <v>49400</v>
      </c>
      <c r="I64" s="9" t="n">
        <v>0.0585</v>
      </c>
      <c r="J64" s="16" t="n">
        <v>3194</v>
      </c>
    </row>
    <row r="65">
      <c r="B65" s="16" t="inlineStr">
        <is>
          <t>카페24</t>
        </is>
      </c>
      <c r="C65" s="16" t="inlineStr">
        <is>
          <t>트리트먼트</t>
        </is>
      </c>
      <c r="D65" s="16" t="inlineStr">
        <is>
          <t>라베나 리커버리 15 헤어팩 트리트먼트 [HAIR RÉ:COVERY 15 Hairpack Treatment]제품선택=헤어팩 트리트먼트 3개 세트 10% 추가할인</t>
        </is>
      </c>
      <c r="E65" s="16" t="inlineStr">
        <is>
          <t>트리트먼트 3set</t>
        </is>
      </c>
      <c r="F65" s="16" t="n">
        <v>210201</v>
      </c>
      <c r="G65" s="19">
        <f>B65&amp;C65&amp;D65&amp;F65</f>
        <v/>
      </c>
      <c r="H65" s="16" t="n">
        <v>70200</v>
      </c>
      <c r="I65" s="9" t="n">
        <v>0.0585</v>
      </c>
      <c r="J65" s="16" t="n">
        <v>4791</v>
      </c>
    </row>
    <row r="66">
      <c r="B66" s="16" t="inlineStr">
        <is>
          <t>카페24</t>
        </is>
      </c>
      <c r="C66" s="16" t="inlineStr">
        <is>
          <t>샴푸</t>
        </is>
      </c>
      <c r="D66" s="16" t="inlineStr">
        <is>
          <t>헤어 리커버리 15 리바이탈 샴푸</t>
        </is>
      </c>
      <c r="E66" s="16" t="inlineStr">
        <is>
          <t>리바이탈 샴푸</t>
        </is>
      </c>
      <c r="F66" s="16" t="n">
        <v>210201</v>
      </c>
      <c r="G66" s="19">
        <f>B66&amp;C66&amp;D66&amp;F66</f>
        <v/>
      </c>
      <c r="H66" s="16" t="n">
        <v>26900</v>
      </c>
      <c r="I66" s="9" t="n">
        <v>0.0585</v>
      </c>
      <c r="J66" s="16" t="n">
        <v>2865</v>
      </c>
    </row>
    <row r="67">
      <c r="B67" s="16" t="inlineStr">
        <is>
          <t>카페24</t>
        </is>
      </c>
      <c r="C67" s="16" t="inlineStr">
        <is>
          <t>트리트먼트</t>
        </is>
      </c>
      <c r="D67" s="16" t="inlineStr">
        <is>
          <t>라베나 리커버리 15 헤어팩 트리트먼트 [HAIR RÉ:COVERY 15 Hairpack Treatment]제품선택=헤어팩 트리트먼트 1개 + 뉴트리셔스밤 1개 세트 5% 추가할인</t>
        </is>
      </c>
      <c r="E67" s="16" t="inlineStr">
        <is>
          <t>트리트먼트+뉴트리셔스밤</t>
        </is>
      </c>
      <c r="F67" s="16" t="n">
        <v>210201</v>
      </c>
      <c r="G67" s="19">
        <f>B67&amp;C67&amp;D67&amp;F67</f>
        <v/>
      </c>
      <c r="H67" s="16" t="n">
        <v>48355</v>
      </c>
      <c r="I67" s="9" t="n">
        <v>0.0585</v>
      </c>
      <c r="J67" s="16" t="n">
        <v>3177</v>
      </c>
    </row>
    <row r="68">
      <c r="B68" s="16" t="inlineStr">
        <is>
          <t>라베나 CS</t>
        </is>
      </c>
      <c r="C68" s="16" t="inlineStr">
        <is>
          <t>샴푸</t>
        </is>
      </c>
      <c r="D68" s="16" t="inlineStr">
        <is>
          <t>헤어 리커버리 15 리바이탈 샴푸</t>
        </is>
      </c>
      <c r="E68" s="16" t="inlineStr">
        <is>
          <t>샴푸</t>
        </is>
      </c>
      <c r="F68" s="16" t="n">
        <v>210201</v>
      </c>
      <c r="G68" s="19">
        <f>B68&amp;C68&amp;D68&amp;F68</f>
        <v/>
      </c>
      <c r="H68" s="16" t="n">
        <v>0</v>
      </c>
      <c r="I68" s="9" t="n">
        <v>0.0585</v>
      </c>
      <c r="J68" s="16" t="n">
        <v>2865</v>
      </c>
    </row>
    <row r="69">
      <c r="B69" s="16" t="inlineStr">
        <is>
          <t>라베나 CS</t>
        </is>
      </c>
      <c r="C69" s="16" t="inlineStr">
        <is>
          <t>샴푸</t>
        </is>
      </c>
      <c r="D69" s="16" t="inlineStr">
        <is>
          <t>라베나 리커버리 15 리바이탈 바이오플라보노이드샴푸 [HAIR RÉ:COVERY 15 Revital Shampoo]제품선택=리바이탈 샴푸 2개 세트 5%추가할인</t>
        </is>
      </c>
      <c r="E69" s="16" t="inlineStr">
        <is>
          <t>샴푸</t>
        </is>
      </c>
      <c r="F69" s="16" t="n">
        <v>210201</v>
      </c>
      <c r="G69" s="19">
        <f>B69&amp;C69&amp;D69&amp;F69</f>
        <v/>
      </c>
      <c r="H69" s="16" t="n">
        <v>0</v>
      </c>
      <c r="I69" s="9" t="n">
        <v>0.0585</v>
      </c>
      <c r="J69" s="16" t="n">
        <v>2865</v>
      </c>
    </row>
    <row r="70">
      <c r="B70" s="16" t="inlineStr">
        <is>
          <t>카페24</t>
        </is>
      </c>
      <c r="C70" s="16" t="inlineStr">
        <is>
          <t>샴푸</t>
        </is>
      </c>
      <c r="D70" s="16" t="inlineStr">
        <is>
          <t>라베나 리커버리 15 리바이탈 샴푸 [HAIR RÉ:COVERY 15 Revital Shampoo]제품선택=리바이탈 샴푸 2개 세트 5%추가할인</t>
        </is>
      </c>
      <c r="E70" s="16" t="inlineStr">
        <is>
          <t>리바이탈 샴푸 2set</t>
        </is>
      </c>
      <c r="F70" s="16" t="n">
        <v>210201</v>
      </c>
      <c r="G70" s="19">
        <f>B70&amp;C70&amp;D70&amp;F70</f>
        <v/>
      </c>
      <c r="H70" s="16" t="n">
        <v>51110</v>
      </c>
      <c r="I70" s="9" t="n">
        <v>0.0585</v>
      </c>
      <c r="J70" s="16" t="n">
        <v>5730</v>
      </c>
    </row>
    <row r="71">
      <c r="B71" s="16" t="inlineStr">
        <is>
          <t>카페24</t>
        </is>
      </c>
      <c r="C71" s="16" t="inlineStr">
        <is>
          <t>뉴트리셔스밤</t>
        </is>
      </c>
      <c r="D71" s="16" t="inlineStr">
        <is>
          <t>라베나 리커버리 15 뉴트리셔스 밤 [HAIR RÉ:COVERY 15 Nutritious Balm]제품선택=뉴트리셔스밤 1개 + 헤어팩 트리트먼트 1개 세트 5%추가할인</t>
        </is>
      </c>
      <c r="E71" s="16" t="inlineStr">
        <is>
          <t>트리트먼트+뉴트리셔스밤</t>
        </is>
      </c>
      <c r="F71" s="16" t="n">
        <v>210201</v>
      </c>
      <c r="G71" s="19">
        <f>B71&amp;C71&amp;D71&amp;F71</f>
        <v/>
      </c>
      <c r="H71" s="16" t="n">
        <v>48355</v>
      </c>
      <c r="I71" s="9" t="n">
        <v>0.0585</v>
      </c>
      <c r="J71" s="16" t="n">
        <v>3177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D100"/>
  <sheetViews>
    <sheetView topLeftCell="A12" workbookViewId="0">
      <selection activeCell="C59" sqref="C59"/>
    </sheetView>
  </sheetViews>
  <sheetFormatPr baseColWidth="8" defaultRowHeight="17.4" outlineLevelCol="0"/>
  <cols>
    <col width="10.8984375" bestFit="1" customWidth="1" style="32" min="2" max="2"/>
    <col width="12.296875" bestFit="1" customWidth="1" style="38" min="3" max="3"/>
    <col width="23.296875" bestFit="1" customWidth="1" style="38" min="4" max="4"/>
    <col width="25" bestFit="1" customWidth="1" style="32" min="5" max="5"/>
    <col width="11.19921875" bestFit="1" customWidth="1" style="32" min="6" max="6"/>
    <col width="18" bestFit="1" customWidth="1" style="32" min="7" max="7"/>
    <col width="29.69921875" bestFit="1" customWidth="1" style="32" min="8" max="8"/>
  </cols>
  <sheetData>
    <row r="1">
      <c r="B1" s="12" t="inlineStr">
        <is>
          <t>상품1</t>
        </is>
      </c>
      <c r="C1" s="16" t="inlineStr">
        <is>
          <t>(모두)</t>
        </is>
      </c>
    </row>
    <row r="3">
      <c r="B3" s="12" t="inlineStr">
        <is>
          <t>행 레이블</t>
        </is>
      </c>
      <c r="C3" s="16" t="inlineStr">
        <is>
          <t>합계 : 판매액</t>
        </is>
      </c>
      <c r="D3" s="16" t="inlineStr">
        <is>
          <t>합계 : 판매액(VAT미포함)</t>
        </is>
      </c>
    </row>
    <row r="4">
      <c r="B4" s="13" t="n">
        <v>44144</v>
      </c>
      <c r="C4" s="16" t="n">
        <v>53800</v>
      </c>
      <c r="D4" s="16" t="n">
        <v>48909.0909090909</v>
      </c>
    </row>
    <row r="5">
      <c r="B5" s="13" t="n">
        <v>44148</v>
      </c>
      <c r="C5" s="16" t="n">
        <v>26900</v>
      </c>
      <c r="D5" s="16" t="n">
        <v>24454.54545454545</v>
      </c>
    </row>
    <row r="6">
      <c r="B6" s="13" t="n">
        <v>44149</v>
      </c>
      <c r="C6" s="16" t="n">
        <v>201750</v>
      </c>
      <c r="D6" s="16" t="n">
        <v>183409.0909090909</v>
      </c>
    </row>
    <row r="7">
      <c r="B7" s="13" t="n">
        <v>44150</v>
      </c>
      <c r="C7" s="16" t="n">
        <v>225960</v>
      </c>
      <c r="D7" s="16" t="n">
        <v>205418.1818181818</v>
      </c>
    </row>
    <row r="8">
      <c r="B8" s="14" t="inlineStr">
        <is>
          <t>(비어 있음)</t>
        </is>
      </c>
      <c r="C8" s="16" t="n"/>
      <c r="D8" s="16" t="n"/>
    </row>
    <row r="9">
      <c r="B9" s="13" t="n">
        <v>44151</v>
      </c>
      <c r="C9" s="16" t="n">
        <v>126430</v>
      </c>
      <c r="D9" s="16" t="n">
        <v>114936.3636363636</v>
      </c>
    </row>
    <row r="10">
      <c r="B10" s="13" t="n">
        <v>44152</v>
      </c>
      <c r="C10" s="16" t="n">
        <v>204440</v>
      </c>
      <c r="D10" s="16" t="n">
        <v>185854.5454545454</v>
      </c>
    </row>
    <row r="11">
      <c r="B11" s="13" t="n">
        <v>44153</v>
      </c>
      <c r="C11" s="16" t="n">
        <v>524550</v>
      </c>
      <c r="D11" s="16" t="n">
        <v>476863.6363636364</v>
      </c>
    </row>
    <row r="12">
      <c r="B12" s="13" t="n">
        <v>44154</v>
      </c>
      <c r="C12" s="16" t="n">
        <v>312040</v>
      </c>
      <c r="D12" s="16" t="n">
        <v>283672.7272727272</v>
      </c>
    </row>
    <row r="13">
      <c r="B13" s="13" t="n">
        <v>44155</v>
      </c>
      <c r="C13" s="16" t="n">
        <v>564900</v>
      </c>
      <c r="D13" s="16" t="n">
        <v>513545.4545454545</v>
      </c>
    </row>
    <row r="14">
      <c r="B14" s="13" t="n">
        <v>44156</v>
      </c>
      <c r="C14" s="16" t="n">
        <v>1834580</v>
      </c>
      <c r="D14" s="16" t="n">
        <v>1667800</v>
      </c>
    </row>
    <row r="15">
      <c r="B15" s="13" t="n">
        <v>44157</v>
      </c>
      <c r="C15" s="16" t="n">
        <v>1848030</v>
      </c>
      <c r="D15" s="16" t="n">
        <v>1680027.272727272</v>
      </c>
    </row>
    <row r="16">
      <c r="B16" s="13" t="n">
        <v>44158</v>
      </c>
      <c r="C16" s="16" t="n">
        <v>1646280</v>
      </c>
      <c r="D16" s="16" t="n">
        <v>1496618.181818182</v>
      </c>
    </row>
    <row r="17">
      <c r="B17" s="13" t="n">
        <v>44159</v>
      </c>
      <c r="C17" s="16" t="n">
        <v>1923350</v>
      </c>
      <c r="D17" s="16" t="n">
        <v>1748500</v>
      </c>
    </row>
    <row r="18">
      <c r="B18" s="13" t="n">
        <v>44160</v>
      </c>
      <c r="C18" s="16" t="n">
        <v>1291200</v>
      </c>
      <c r="D18" s="16" t="n">
        <v>1173818.181818182</v>
      </c>
    </row>
    <row r="19">
      <c r="B19" s="13" t="n">
        <v>44161</v>
      </c>
      <c r="C19" s="16" t="n">
        <v>1250850</v>
      </c>
      <c r="D19" s="16" t="n">
        <v>1137136.363636364</v>
      </c>
    </row>
    <row r="20">
      <c r="B20" s="13" t="n">
        <v>44162</v>
      </c>
      <c r="C20" s="16" t="n">
        <v>1022200</v>
      </c>
      <c r="D20" s="22" t="n">
        <v>929272.7272727271</v>
      </c>
    </row>
    <row r="21">
      <c r="B21" s="13" t="n">
        <v>44163</v>
      </c>
      <c r="C21" s="16" t="n">
        <v>960330</v>
      </c>
      <c r="D21" s="22" t="n">
        <v>873027.2727272727</v>
      </c>
    </row>
    <row r="22">
      <c r="B22" s="13" t="n">
        <v>44164</v>
      </c>
      <c r="C22" s="16" t="n">
        <v>1899140</v>
      </c>
      <c r="D22" s="22" t="n">
        <v>1726490.909090909</v>
      </c>
    </row>
    <row r="23">
      <c r="B23" s="13" t="n">
        <v>44165</v>
      </c>
      <c r="C23" s="16" t="n">
        <v>2049780</v>
      </c>
      <c r="D23" s="22" t="n">
        <v>1863436.363636363</v>
      </c>
    </row>
    <row r="24">
      <c r="B24" s="13" t="n">
        <v>44166</v>
      </c>
      <c r="C24" s="16" t="n">
        <v>2055160</v>
      </c>
      <c r="D24" s="16" t="n">
        <v>1868327.272727272</v>
      </c>
    </row>
    <row r="25">
      <c r="B25" s="13" t="n">
        <v>44167</v>
      </c>
      <c r="C25" s="16" t="n">
        <v>1654350</v>
      </c>
      <c r="D25" s="16" t="n">
        <v>1503954.545454545</v>
      </c>
    </row>
    <row r="26">
      <c r="B26" s="13" t="n">
        <v>44168</v>
      </c>
      <c r="C26" s="16" t="n">
        <v>2001360</v>
      </c>
      <c r="D26" s="16" t="n">
        <v>1819418.181818182</v>
      </c>
    </row>
    <row r="27">
      <c r="B27" s="13" t="n">
        <v>44169</v>
      </c>
      <c r="C27" s="16" t="n">
        <v>1436460</v>
      </c>
      <c r="D27" s="16" t="n">
        <v>1305872.727272727</v>
      </c>
    </row>
    <row r="28">
      <c r="B28" s="13" t="n">
        <v>44170</v>
      </c>
      <c r="C28" s="16" t="n">
        <v>2558190</v>
      </c>
      <c r="D28" s="16" t="n">
        <v>2325627.272727272</v>
      </c>
    </row>
    <row r="29">
      <c r="B29" s="13" t="n">
        <v>44171</v>
      </c>
      <c r="C29" s="16" t="n">
        <v>2329540</v>
      </c>
      <c r="D29" s="16" t="n">
        <v>2117763.636363636</v>
      </c>
    </row>
    <row r="30">
      <c r="B30" s="13" t="n">
        <v>44172</v>
      </c>
      <c r="C30" s="16" t="n">
        <v>1630140</v>
      </c>
      <c r="D30" s="16" t="n">
        <v>1481945.454545454</v>
      </c>
    </row>
    <row r="31">
      <c r="B31" s="13" t="n">
        <v>44173</v>
      </c>
      <c r="C31" s="16" t="n">
        <v>3080383</v>
      </c>
      <c r="D31" s="16" t="n">
        <v>2800348.181818182</v>
      </c>
    </row>
    <row r="32">
      <c r="B32" s="13" t="n">
        <v>44174</v>
      </c>
      <c r="C32" s="16" t="n">
        <v>2184002</v>
      </c>
      <c r="D32" s="16" t="n">
        <v>1985456.363636363</v>
      </c>
    </row>
    <row r="33">
      <c r="B33" s="13" t="n">
        <v>44175</v>
      </c>
      <c r="C33" s="16" t="n">
        <v>2010677</v>
      </c>
      <c r="D33" s="16" t="n">
        <v>1827888.181818182</v>
      </c>
    </row>
    <row r="34">
      <c r="B34" s="13" t="n">
        <v>44176</v>
      </c>
      <c r="C34" s="16" t="n">
        <v>2521509</v>
      </c>
      <c r="D34" s="16" t="n">
        <v>2292280.909090909</v>
      </c>
    </row>
    <row r="35">
      <c r="B35" s="13" t="n">
        <v>44177</v>
      </c>
      <c r="C35" s="16" t="n">
        <v>1606125</v>
      </c>
      <c r="D35" s="16" t="n">
        <v>1460113.636363636</v>
      </c>
    </row>
    <row r="36">
      <c r="B36" s="13" t="n">
        <v>44178</v>
      </c>
      <c r="C36" s="16" t="n">
        <v>1132745</v>
      </c>
      <c r="D36" s="16" t="n">
        <v>1029768.181818182</v>
      </c>
    </row>
    <row r="37">
      <c r="B37" s="13" t="n">
        <v>44179</v>
      </c>
      <c r="C37" s="16" t="n">
        <v>1876630</v>
      </c>
      <c r="D37" s="16" t="n">
        <v>1706027.272727272</v>
      </c>
    </row>
    <row r="38">
      <c r="B38" s="13" t="n">
        <v>44180</v>
      </c>
      <c r="C38" s="16" t="n">
        <v>1247830</v>
      </c>
      <c r="D38" s="16" t="n">
        <v>1134390.909090909</v>
      </c>
    </row>
    <row r="39">
      <c r="B39" s="13" t="n">
        <v>44181</v>
      </c>
      <c r="C39" s="16" t="n">
        <v>1562300</v>
      </c>
      <c r="D39" s="16" t="n">
        <v>1420272.727272727</v>
      </c>
    </row>
    <row r="40">
      <c r="B40" s="13" t="n">
        <v>44182</v>
      </c>
      <c r="C40" s="16" t="n">
        <v>3293990</v>
      </c>
      <c r="D40" s="16" t="n">
        <v>2994536.363636363</v>
      </c>
    </row>
    <row r="41">
      <c r="B41" s="13" t="n">
        <v>44185</v>
      </c>
      <c r="C41" s="16" t="n">
        <v>6215290</v>
      </c>
      <c r="D41" s="16" t="n">
        <v>5650263.636363636</v>
      </c>
    </row>
    <row r="42">
      <c r="B42" s="13" t="n">
        <v>44184</v>
      </c>
      <c r="C42" s="16" t="n">
        <v>3419315</v>
      </c>
      <c r="D42" s="16" t="n">
        <v>3108468.181818182</v>
      </c>
    </row>
    <row r="43">
      <c r="B43" s="13" t="n">
        <v>44183</v>
      </c>
      <c r="C43" s="16" t="n">
        <v>5382450</v>
      </c>
      <c r="D43" s="16" t="n">
        <v>4893136.363636363</v>
      </c>
    </row>
    <row r="44">
      <c r="B44" s="13" t="n">
        <v>44186</v>
      </c>
      <c r="C44" s="16" t="n">
        <v>5450325</v>
      </c>
      <c r="D44" s="16" t="n">
        <v>4954840.909090908</v>
      </c>
    </row>
    <row r="45">
      <c r="B45" s="13" t="n">
        <v>44187</v>
      </c>
      <c r="C45" s="16" t="n">
        <v>2722615</v>
      </c>
      <c r="D45" s="16" t="n">
        <v>2475104.545454545</v>
      </c>
    </row>
    <row r="46">
      <c r="B46" s="13" t="n">
        <v>44188</v>
      </c>
      <c r="C46" s="16" t="n">
        <v>3427625</v>
      </c>
      <c r="D46" s="16" t="n">
        <v>3116022.727272727</v>
      </c>
    </row>
    <row r="47">
      <c r="B47" s="13" t="n">
        <v>44189</v>
      </c>
      <c r="C47" s="16" t="n">
        <v>2494345</v>
      </c>
      <c r="D47" s="16" t="n">
        <v>2267586.363636363</v>
      </c>
    </row>
    <row r="48">
      <c r="B48" s="13" t="n">
        <v>44190</v>
      </c>
      <c r="C48" s="16" t="n">
        <v>2457060</v>
      </c>
      <c r="D48" s="16" t="n">
        <v>2233690.909090909</v>
      </c>
    </row>
    <row r="49">
      <c r="B49" s="13" t="n">
        <v>44191</v>
      </c>
      <c r="C49" s="16" t="n">
        <v>1105800</v>
      </c>
      <c r="D49" s="16" t="n">
        <v>1005272.727272727</v>
      </c>
    </row>
    <row r="50">
      <c r="B50" s="13" t="n">
        <v>44192</v>
      </c>
      <c r="C50" s="16" t="n">
        <v>2729475</v>
      </c>
      <c r="D50" s="16" t="n">
        <v>2481340.90909091</v>
      </c>
    </row>
    <row r="51">
      <c r="B51" s="13" t="n">
        <v>44193</v>
      </c>
      <c r="C51" s="16" t="n">
        <v>2984405</v>
      </c>
      <c r="D51" s="16" t="n">
        <v>2713095.454545455</v>
      </c>
    </row>
    <row r="52">
      <c r="B52" s="13" t="n">
        <v>44194</v>
      </c>
      <c r="C52" s="16" t="n">
        <v>1904845</v>
      </c>
      <c r="D52" s="16" t="n">
        <v>1731677.272727273</v>
      </c>
    </row>
    <row r="53">
      <c r="B53" s="13" t="n">
        <v>44195</v>
      </c>
      <c r="C53" s="16" t="n">
        <v>1456190</v>
      </c>
      <c r="D53" s="16" t="n">
        <v>1323809.090909091</v>
      </c>
    </row>
    <row r="54">
      <c r="B54" s="13" t="n">
        <v>44196</v>
      </c>
      <c r="C54" s="16" t="n">
        <v>1242930</v>
      </c>
      <c r="D54" s="16" t="n">
        <v>1129936.363636364</v>
      </c>
    </row>
    <row r="55">
      <c r="B55" s="13" t="n">
        <v>44197</v>
      </c>
      <c r="C55" s="16" t="n">
        <v>1482315</v>
      </c>
      <c r="D55" s="16" t="n">
        <v>1347559.090909091</v>
      </c>
    </row>
    <row r="56">
      <c r="B56" s="13" t="n">
        <v>44198</v>
      </c>
      <c r="C56" s="16" t="n">
        <v>1992640</v>
      </c>
      <c r="D56" s="16" t="n">
        <v>1811490.909090909</v>
      </c>
    </row>
    <row r="57">
      <c r="B57" s="13" t="n">
        <v>44199</v>
      </c>
      <c r="C57" s="16" t="n">
        <v>2561125</v>
      </c>
      <c r="D57" s="16" t="n">
        <v>2328295.454545454</v>
      </c>
    </row>
    <row r="58">
      <c r="B58" s="13" t="n">
        <v>44200</v>
      </c>
      <c r="C58" s="16" t="n">
        <v>2013140</v>
      </c>
      <c r="D58" s="16" t="n">
        <v>1830127.272727272</v>
      </c>
    </row>
    <row r="59">
      <c r="B59" s="13" t="n">
        <v>44201</v>
      </c>
      <c r="C59" s="16" t="n">
        <v>1710500</v>
      </c>
      <c r="D59" s="16" t="n">
        <v>1555000</v>
      </c>
    </row>
    <row r="60">
      <c r="B60" s="13" t="n">
        <v>44202</v>
      </c>
      <c r="C60" s="16" t="n">
        <v>1659335</v>
      </c>
      <c r="D60" s="16" t="n">
        <v>1508486.363636364</v>
      </c>
    </row>
    <row r="61">
      <c r="B61" s="13" t="n">
        <v>44203</v>
      </c>
      <c r="C61" s="16" t="n">
        <v>2493470</v>
      </c>
      <c r="D61" s="16" t="n">
        <v>2266790.909090909</v>
      </c>
    </row>
    <row r="62">
      <c r="B62" s="13" t="n">
        <v>44204</v>
      </c>
      <c r="C62" s="16" t="n">
        <v>1242025</v>
      </c>
      <c r="D62" s="16" t="n">
        <v>1129113.636363636</v>
      </c>
    </row>
    <row r="63">
      <c r="B63" s="13" t="n">
        <v>44205</v>
      </c>
      <c r="C63" s="16" t="n">
        <v>1631035</v>
      </c>
      <c r="D63" s="16" t="n">
        <v>1482759.090909091</v>
      </c>
    </row>
    <row r="64">
      <c r="B64" s="13" t="n">
        <v>44206</v>
      </c>
      <c r="C64" s="16" t="n">
        <v>2119950</v>
      </c>
      <c r="D64" s="16" t="n">
        <v>1927227.272727273</v>
      </c>
    </row>
    <row r="65">
      <c r="B65" s="13" t="n">
        <v>44207</v>
      </c>
      <c r="C65" s="16" t="n">
        <v>2186580</v>
      </c>
      <c r="D65" s="16" t="n">
        <v>1987800</v>
      </c>
    </row>
    <row r="66">
      <c r="B66" s="13" t="n">
        <v>44208</v>
      </c>
      <c r="C66" s="16" t="n">
        <v>26237655</v>
      </c>
      <c r="D66" s="16" t="n">
        <v>23852413.63636364</v>
      </c>
    </row>
    <row r="67">
      <c r="B67" s="13" t="n">
        <v>44209</v>
      </c>
      <c r="C67" s="16" t="n">
        <v>5581505</v>
      </c>
      <c r="D67" s="16" t="n">
        <v>5074095.454545455</v>
      </c>
    </row>
    <row r="68">
      <c r="B68" s="13" t="n">
        <v>44210</v>
      </c>
      <c r="C68" s="16" t="n">
        <v>5646420</v>
      </c>
      <c r="D68" s="16" t="n">
        <v>5133109.090909089</v>
      </c>
    </row>
    <row r="69">
      <c r="B69" s="13" t="n">
        <v>44211</v>
      </c>
      <c r="C69" s="16" t="n">
        <v>19823471</v>
      </c>
      <c r="D69" s="16" t="n">
        <v>18021337.27272727</v>
      </c>
    </row>
    <row r="70">
      <c r="B70" s="13" t="n">
        <v>44212</v>
      </c>
      <c r="C70" s="16" t="n">
        <v>4631598</v>
      </c>
      <c r="D70" s="16" t="n">
        <v>4210543.636363637</v>
      </c>
    </row>
    <row r="71">
      <c r="B71" s="13" t="n">
        <v>44213</v>
      </c>
      <c r="C71" s="16" t="n">
        <v>2961310</v>
      </c>
      <c r="D71" s="16" t="n">
        <v>2692100</v>
      </c>
    </row>
    <row r="72">
      <c r="B72" s="13" t="n">
        <v>44214</v>
      </c>
      <c r="C72" s="16" t="n">
        <v>10712150</v>
      </c>
      <c r="D72" s="16" t="n">
        <v>9738318.181818182</v>
      </c>
    </row>
    <row r="73">
      <c r="B73" s="13" t="n">
        <v>44215</v>
      </c>
      <c r="C73" s="16" t="n">
        <v>13821660</v>
      </c>
      <c r="D73" s="16" t="n">
        <v>12565145.45454545</v>
      </c>
    </row>
    <row r="74">
      <c r="B74" s="13" t="n">
        <v>44216</v>
      </c>
      <c r="C74" s="16" t="n">
        <v>10169710</v>
      </c>
      <c r="D74" s="16" t="n">
        <v>9245190.909090908</v>
      </c>
    </row>
    <row r="75">
      <c r="B75" s="13" t="n">
        <v>44217</v>
      </c>
      <c r="C75" s="16" t="n">
        <v>10271365</v>
      </c>
      <c r="D75" s="16" t="n">
        <v>9337604.545454545</v>
      </c>
    </row>
    <row r="76">
      <c r="B76" s="13" t="n">
        <v>44218</v>
      </c>
      <c r="C76" s="16" t="n">
        <v>8520523</v>
      </c>
      <c r="D76" s="16" t="n">
        <v>7745929.999999998</v>
      </c>
    </row>
    <row r="77">
      <c r="B77" s="13" t="n">
        <v>44219</v>
      </c>
      <c r="C77" s="16" t="n">
        <v>8191560</v>
      </c>
      <c r="D77" s="16" t="n">
        <v>7446872.727272726</v>
      </c>
    </row>
    <row r="78">
      <c r="B78" s="13" t="n">
        <v>44220</v>
      </c>
      <c r="C78" s="16" t="n">
        <v>9104865</v>
      </c>
      <c r="D78" s="16" t="n">
        <v>8277149.999999999</v>
      </c>
    </row>
    <row r="79">
      <c r="B79" s="13" t="n">
        <v>44221</v>
      </c>
      <c r="C79" s="16" t="n">
        <v>8835100</v>
      </c>
      <c r="D79" s="16" t="n">
        <v>8031909.090909091</v>
      </c>
    </row>
    <row r="80">
      <c r="B80" s="13" t="n">
        <v>44222</v>
      </c>
      <c r="C80" s="16" t="n">
        <v>7928313</v>
      </c>
      <c r="D80" s="16" t="n">
        <v>7207557.272727272</v>
      </c>
    </row>
    <row r="81">
      <c r="B81" s="13" t="n">
        <v>44223</v>
      </c>
      <c r="C81" s="16" t="n">
        <v>8016625</v>
      </c>
      <c r="D81" s="16" t="n">
        <v>7287840.909090908</v>
      </c>
    </row>
    <row r="82">
      <c r="B82" s="13" t="n">
        <v>44224</v>
      </c>
      <c r="C82" s="16" t="n">
        <v>8516459</v>
      </c>
      <c r="D82" s="16" t="n">
        <v>7742235.454545453</v>
      </c>
    </row>
    <row r="83">
      <c r="B83" s="13" t="n">
        <v>44225</v>
      </c>
      <c r="C83" s="16" t="n">
        <v>10357601</v>
      </c>
      <c r="D83" s="16" t="n">
        <v>9416000.909090908</v>
      </c>
    </row>
    <row r="84">
      <c r="B84" s="13" t="n">
        <v>44226</v>
      </c>
      <c r="C84" s="16" t="n">
        <v>7128766</v>
      </c>
      <c r="D84" s="16" t="n">
        <v>6480696.363636363</v>
      </c>
    </row>
    <row r="85">
      <c r="B85" s="13" t="n">
        <v>44227</v>
      </c>
      <c r="C85" s="16" t="n">
        <v>9035000</v>
      </c>
      <c r="D85" s="16" t="n">
        <v>8213636.363636362</v>
      </c>
    </row>
    <row r="86">
      <c r="B86" s="13" t="n">
        <v>44228</v>
      </c>
      <c r="C86" s="16" t="n">
        <v>12289070</v>
      </c>
      <c r="D86" s="16" t="n">
        <v>11171881.81818181</v>
      </c>
    </row>
    <row r="87">
      <c r="B87" s="13" t="n">
        <v>44229</v>
      </c>
      <c r="C87" s="16" t="n">
        <v>11751710</v>
      </c>
      <c r="D87" s="16" t="n">
        <v>10683372.72727273</v>
      </c>
    </row>
    <row r="88">
      <c r="B88" s="13" t="n">
        <v>44230</v>
      </c>
      <c r="C88" s="16" t="n">
        <v>8209515</v>
      </c>
      <c r="D88" s="16" t="n">
        <v>7463195.454545454</v>
      </c>
    </row>
    <row r="89">
      <c r="B89" s="13" t="n">
        <v>44231</v>
      </c>
      <c r="C89" s="16" t="n">
        <v>7854395</v>
      </c>
      <c r="D89" s="16" t="n">
        <v>7140359.09090909</v>
      </c>
    </row>
    <row r="90">
      <c r="B90" s="13" t="n">
        <v>44232</v>
      </c>
      <c r="C90" s="16" t="n">
        <v>6933410</v>
      </c>
      <c r="D90" s="16" t="n">
        <v>6303100</v>
      </c>
    </row>
    <row r="91">
      <c r="B91" s="13" t="n">
        <v>44233</v>
      </c>
      <c r="C91" s="16" t="n">
        <v>8735630</v>
      </c>
      <c r="D91" s="16" t="n">
        <v>7941481.818181817</v>
      </c>
    </row>
    <row r="92">
      <c r="B92" s="13" t="n">
        <v>44234</v>
      </c>
      <c r="C92" s="16" t="n">
        <v>9466870</v>
      </c>
      <c r="D92" s="16" t="n">
        <v>8606245.454545453</v>
      </c>
    </row>
    <row r="93">
      <c r="B93" s="13" t="n">
        <v>44235</v>
      </c>
      <c r="C93" s="16" t="n">
        <v>8647770</v>
      </c>
      <c r="D93" s="16" t="n">
        <v>7861609.090909091</v>
      </c>
    </row>
    <row r="94">
      <c r="B94" s="13" t="n">
        <v>44236</v>
      </c>
      <c r="C94" s="16" t="n">
        <v>8002515</v>
      </c>
      <c r="D94" s="16" t="n">
        <v>7275013.636363635</v>
      </c>
    </row>
    <row r="95">
      <c r="B95" s="13" t="n">
        <v>44237</v>
      </c>
      <c r="C95" s="16" t="n">
        <v>4707065</v>
      </c>
      <c r="D95" s="16" t="n">
        <v>4279150</v>
      </c>
    </row>
    <row r="96">
      <c r="B96" s="13" t="n">
        <v>44238</v>
      </c>
      <c r="C96" s="16" t="n">
        <v>5720075</v>
      </c>
      <c r="D96" s="16" t="n">
        <v>5200068.181818181</v>
      </c>
    </row>
    <row r="97">
      <c r="B97" s="13" t="n">
        <v>44239</v>
      </c>
      <c r="C97" s="16" t="n">
        <v>7497940</v>
      </c>
      <c r="D97" s="16" t="n">
        <v>6816309.09090909</v>
      </c>
    </row>
    <row r="98">
      <c r="B98" s="13" t="n">
        <v>44240</v>
      </c>
      <c r="C98" s="16" t="n">
        <v>8975700</v>
      </c>
      <c r="D98" s="16" t="n">
        <v>8159727.272727272</v>
      </c>
    </row>
    <row r="99">
      <c r="B99" s="13" t="n">
        <v>44241</v>
      </c>
      <c r="C99" s="16" t="n">
        <v>12316495</v>
      </c>
      <c r="D99" s="16" t="n">
        <v>11196813.63636363</v>
      </c>
    </row>
    <row r="100">
      <c r="B100" s="14" t="inlineStr">
        <is>
          <t>총합계</t>
        </is>
      </c>
      <c r="C100" s="16" t="n">
        <v>432832502</v>
      </c>
      <c r="D100" s="16" t="n">
        <v>393484092.7272726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tf</dc:creator>
  <dcterms:created xmlns:dcterms="http://purl.org/dc/terms/" xmlns:xsi="http://www.w3.org/2001/XMLSchema-instance" xsi:type="dcterms:W3CDTF">2019-08-29T01:30:10Z</dcterms:created>
  <dcterms:modified xmlns:dcterms="http://purl.org/dc/terms/" xmlns:xsi="http://www.w3.org/2001/XMLSchema-instance" xsi:type="dcterms:W3CDTF">2021-02-15T05:32:44Z</dcterms:modified>
  <cp:lastModifiedBy>lee seyun</cp:lastModifiedBy>
</cp:coreProperties>
</file>