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E:\Valuación_-_CCPM\Semana 2\"/>
    </mc:Choice>
  </mc:AlternateContent>
  <xr:revisionPtr revIDLastSave="0" documentId="13_ncr:1_{6AC46F24-2184-4826-BFEA-FD664BC32D36}" xr6:coauthVersionLast="36" xr6:coauthVersionMax="47" xr10:uidLastSave="{00000000-0000-0000-0000-000000000000}"/>
  <bookViews>
    <workbookView xWindow="-120" yWindow="-120" windowWidth="29040" windowHeight="15840" firstSheet="2" activeTab="5" xr2:uid="{00000000-000D-0000-FFFF-FFFF00000000}"/>
  </bookViews>
  <sheets>
    <sheet name="Pronost Ventas" sheetId="31" r:id="rId1"/>
    <sheet name="Reg" sheetId="32" r:id="rId2"/>
    <sheet name="Pronost Market share" sheetId="37" r:id="rId3"/>
    <sheet name="Pronost Market share (2)" sheetId="39" r:id="rId4"/>
    <sheet name="Pronost Market share (3)" sheetId="40" r:id="rId5"/>
    <sheet name="Resumen" sheetId="38" r:id="rId6"/>
    <sheet name="CB_DATA_" sheetId="27" state="veryHidden" r:id="rId7"/>
  </sheets>
  <definedNames>
    <definedName name="CB_Block_00000000000000000000000000000001" localSheetId="6" hidden="1">"'637255227328556070"</definedName>
    <definedName name="CBWorkbookPriority" localSheetId="6" hidden="1">-1759230041847450</definedName>
    <definedName name="CBx_559612d418634f1f9443f507eaef454f" localSheetId="6" hidden="1">"'CB_DATA_'!$A$1"</definedName>
    <definedName name="CBx_76967ade3d5a48918492c269c97e5745" localSheetId="6" hidden="1">"'DCF_CB'!$A$1"</definedName>
    <definedName name="CBx_Sheet_Guid" localSheetId="6" hidden="1">"'559612d4-1863-4f1f-9443-f507eaef454f"</definedName>
    <definedName name="CBx_SheetRef" localSheetId="6" hidden="1">CB_DATA_!$A$14</definedName>
    <definedName name="CBx_StorageType" localSheetId="6" hidden="1">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 i="37" l="1"/>
  <c r="D10" i="37" s="1"/>
  <c r="C9" i="37"/>
  <c r="C10" i="37" s="1"/>
  <c r="B9" i="37"/>
  <c r="B28" i="31" l="1"/>
  <c r="C28" i="31"/>
  <c r="D28" i="31"/>
  <c r="E28" i="31"/>
  <c r="F28" i="31"/>
  <c r="G28" i="31"/>
  <c r="H28" i="31"/>
  <c r="I28" i="31"/>
  <c r="J28" i="31"/>
  <c r="K28" i="31"/>
  <c r="L28" i="31"/>
  <c r="M28" i="31"/>
  <c r="N28" i="31"/>
  <c r="O28" i="31"/>
  <c r="O25" i="31" l="1"/>
  <c r="N25" i="31"/>
  <c r="M25" i="31"/>
  <c r="P25" i="31" s="1"/>
  <c r="C18" i="32"/>
  <c r="O13" i="37"/>
  <c r="O14" i="37"/>
  <c r="O15" i="37" s="1"/>
  <c r="N14" i="37"/>
  <c r="N13" i="37"/>
  <c r="C13" i="37"/>
  <c r="O9" i="37"/>
  <c r="N9" i="37"/>
  <c r="M9" i="37"/>
  <c r="L9" i="37"/>
  <c r="K9" i="37"/>
  <c r="J9" i="37"/>
  <c r="I9" i="37"/>
  <c r="H9" i="37"/>
  <c r="G9" i="37"/>
  <c r="G10" i="37" s="1"/>
  <c r="F9" i="37"/>
  <c r="E9" i="37"/>
  <c r="E10" i="37" s="1"/>
  <c r="O7" i="37"/>
  <c r="N7" i="37"/>
  <c r="M7" i="37"/>
  <c r="L7" i="37"/>
  <c r="K7" i="37"/>
  <c r="J7" i="37"/>
  <c r="I7" i="37"/>
  <c r="H7" i="37"/>
  <c r="G7" i="37"/>
  <c r="F7" i="37"/>
  <c r="E7" i="37"/>
  <c r="D7" i="37"/>
  <c r="C7" i="37"/>
  <c r="T4" i="37"/>
  <c r="S4" i="37"/>
  <c r="R4" i="37"/>
  <c r="Q4" i="37"/>
  <c r="P4" i="37"/>
  <c r="U4" i="37" s="1"/>
  <c r="O4" i="37"/>
  <c r="N4" i="37"/>
  <c r="M4" i="37"/>
  <c r="L4" i="37"/>
  <c r="K4" i="37"/>
  <c r="J4" i="37"/>
  <c r="I4" i="37"/>
  <c r="H4" i="37"/>
  <c r="G4" i="37"/>
  <c r="F4" i="37"/>
  <c r="E4" i="37"/>
  <c r="D4" i="37"/>
  <c r="C4" i="37"/>
  <c r="N26" i="31"/>
  <c r="O26" i="31"/>
  <c r="N9" i="31"/>
  <c r="O10" i="31" s="1"/>
  <c r="O9" i="31"/>
  <c r="O19" i="31"/>
  <c r="O15" i="31"/>
  <c r="N19" i="31"/>
  <c r="C19" i="31"/>
  <c r="B19" i="31"/>
  <c r="N15" i="31"/>
  <c r="C15" i="31"/>
  <c r="T18" i="37" l="1"/>
  <c r="T17" i="37" s="1"/>
  <c r="R18" i="37"/>
  <c r="R17" i="37" s="1"/>
  <c r="F10" i="37"/>
  <c r="P18" i="37"/>
  <c r="P17" i="37" s="1"/>
  <c r="S18" i="37"/>
  <c r="S17" i="37" s="1"/>
  <c r="Q18" i="37"/>
  <c r="Q17" i="37" s="1"/>
  <c r="Q25" i="31"/>
  <c r="I10" i="37"/>
  <c r="K10" i="37"/>
  <c r="M10" i="37"/>
  <c r="O10" i="37"/>
  <c r="H10" i="37"/>
  <c r="J10" i="37"/>
  <c r="L10" i="37"/>
  <c r="N10" i="37"/>
  <c r="P24" i="37" l="1"/>
  <c r="P10" i="37"/>
  <c r="Q19" i="37"/>
  <c r="P19" i="37"/>
  <c r="T19" i="37"/>
  <c r="R25" i="31"/>
  <c r="S25" i="31" s="1"/>
  <c r="S19" i="37"/>
  <c r="R19" i="37"/>
  <c r="T4" i="31"/>
  <c r="Q11" i="37" l="1"/>
  <c r="Q10" i="37" s="1"/>
  <c r="R10" i="37" s="1"/>
  <c r="S10" i="37" s="1"/>
  <c r="T10" i="37" s="1"/>
  <c r="P9" i="37"/>
  <c r="T25" i="31"/>
  <c r="Q24" i="37"/>
  <c r="R24" i="37"/>
  <c r="S24" i="37" s="1"/>
  <c r="T24" i="37" s="1"/>
  <c r="P23" i="37"/>
  <c r="C7" i="31"/>
  <c r="P22" i="37" l="1"/>
  <c r="P25" i="37" s="1"/>
  <c r="Q23" i="37"/>
  <c r="P6" i="37"/>
  <c r="P7" i="37" s="1"/>
  <c r="P15" i="37" s="1"/>
  <c r="Q9" i="37"/>
  <c r="H37" i="31"/>
  <c r="H36" i="31"/>
  <c r="H35" i="31"/>
  <c r="D26" i="31"/>
  <c r="E26" i="31"/>
  <c r="F26" i="31"/>
  <c r="G26" i="31"/>
  <c r="H26" i="31"/>
  <c r="I26" i="31"/>
  <c r="J26" i="31"/>
  <c r="K26" i="31"/>
  <c r="L26" i="31"/>
  <c r="C26" i="31"/>
  <c r="Q22" i="37" l="1"/>
  <c r="Q25" i="37" s="1"/>
  <c r="R23" i="37"/>
  <c r="R9" i="37"/>
  <c r="Q6" i="37"/>
  <c r="Q7" i="37" s="1"/>
  <c r="M26" i="31"/>
  <c r="L25" i="31"/>
  <c r="J25" i="31"/>
  <c r="K25" i="31"/>
  <c r="C25" i="31"/>
  <c r="D25" i="31"/>
  <c r="E25" i="31"/>
  <c r="F25" i="31"/>
  <c r="G25" i="31"/>
  <c r="H25" i="31"/>
  <c r="I25" i="31"/>
  <c r="S23" i="37" l="1"/>
  <c r="R22" i="37"/>
  <c r="R25" i="37" s="1"/>
  <c r="S9" i="37"/>
  <c r="R6" i="37"/>
  <c r="M19" i="31"/>
  <c r="M15" i="31"/>
  <c r="S7" i="37" l="1"/>
  <c r="R7" i="37"/>
  <c r="T9" i="37"/>
  <c r="T6" i="37" s="1"/>
  <c r="T7" i="37" s="1"/>
  <c r="S6" i="37"/>
  <c r="T23" i="37"/>
  <c r="T22" i="37" s="1"/>
  <c r="T25" i="37" s="1"/>
  <c r="S22" i="37"/>
  <c r="S25" i="37" s="1"/>
  <c r="M7" i="31"/>
  <c r="O4" i="31" l="1"/>
  <c r="P4" i="31"/>
  <c r="Q4" i="31"/>
  <c r="R4" i="31"/>
  <c r="S4" i="31"/>
  <c r="N4" i="31"/>
  <c r="D4" i="31"/>
  <c r="E4" i="31"/>
  <c r="F4" i="31"/>
  <c r="G4" i="31"/>
  <c r="H4" i="31"/>
  <c r="I4" i="31"/>
  <c r="J4" i="31"/>
  <c r="K4" i="31"/>
  <c r="L4" i="31"/>
  <c r="M4" i="31"/>
  <c r="C4" i="31"/>
  <c r="L19" i="31" l="1"/>
  <c r="K15" i="31"/>
  <c r="J19" i="31"/>
  <c r="I15" i="31"/>
  <c r="H19" i="31"/>
  <c r="G15" i="31"/>
  <c r="F19" i="31"/>
  <c r="E15" i="31"/>
  <c r="D19" i="31"/>
  <c r="L9" i="31"/>
  <c r="K9" i="31"/>
  <c r="J9" i="31"/>
  <c r="I9" i="31"/>
  <c r="H9" i="31"/>
  <c r="G9" i="31"/>
  <c r="F9" i="31"/>
  <c r="E9" i="31"/>
  <c r="D9" i="31"/>
  <c r="C9" i="31"/>
  <c r="B9" i="31"/>
  <c r="L7" i="31"/>
  <c r="K7" i="31"/>
  <c r="J7" i="31"/>
  <c r="I7" i="31"/>
  <c r="H7" i="31"/>
  <c r="G7" i="31"/>
  <c r="F7" i="31"/>
  <c r="E7" i="31"/>
  <c r="D7" i="31"/>
  <c r="C10" i="31" l="1"/>
  <c r="E10" i="31"/>
  <c r="G10" i="31"/>
  <c r="I10" i="31"/>
  <c r="K10" i="31"/>
  <c r="G19" i="31"/>
  <c r="K19" i="31"/>
  <c r="E19" i="31"/>
  <c r="I19" i="31"/>
  <c r="D10" i="31"/>
  <c r="F10" i="31"/>
  <c r="H10" i="31"/>
  <c r="J10" i="31"/>
  <c r="L10" i="31"/>
  <c r="B15" i="31"/>
  <c r="D15" i="31"/>
  <c r="F15" i="31"/>
  <c r="H15" i="31"/>
  <c r="J15" i="31"/>
  <c r="L15" i="31"/>
  <c r="M9" i="31" l="1"/>
  <c r="M10" i="31" l="1"/>
  <c r="N10" i="31"/>
  <c r="N7" i="31"/>
  <c r="O7" i="31" l="1"/>
  <c r="B11" i="27"/>
  <c r="A11" i="27"/>
</calcChain>
</file>

<file path=xl/sharedStrings.xml><?xml version="1.0" encoding="utf-8"?>
<sst xmlns="http://schemas.openxmlformats.org/spreadsheetml/2006/main" count="152" uniqueCount="114">
  <si>
    <t>2022E</t>
  </si>
  <si>
    <t>2023E</t>
  </si>
  <si>
    <t>Retail Total</t>
  </si>
  <si>
    <t>Δ % =</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</si>
  <si>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</si>
  <si>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</si>
  <si>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</si>
  <si>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</si>
  <si>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</si>
  <si>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</si>
  <si>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</si>
  <si>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</si>
  <si>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</si>
  <si>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</si>
  <si>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</si>
  <si>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</si>
  <si>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559612d4-1863-4f1f-9443-f507eaef454f</t>
  </si>
  <si>
    <t>CB_Block_0</t>
  </si>
  <si>
    <t>㜸〱敤㕣㕢㙣ㅣ搷㜹摥戳攴㉥㜷㤶愴㐸㡢扡㔸㡡㘳搳㜱ㅣ㕦愸搲愲㙣㔹㜶㙡㐵攵㐵㤴㘸㔳㈲㉤㔲戲㠳㌸愵㠷扢㌳攲㐸㍢戳昴捣㤰ㄲㄳ愳㜶㙥慥㥢㌴㐹攳戴㈸㥣扡昰愵ㄷ愰㐰㕢愰㈸㙡挴㘸摡挶攸㈵㐵㙡愳㝤㐸ㅦち昴挱㑤㡢昶愱㐱㈱愰㉦㝥〸攰㝥摦㝦㘶㜶㘷㤷摣㈱扤戶㕢扡攰搸晢昳捣㝦捥㤹㌹攷晣搷昳晦㘷㤴㔱㤹㑣收ㅤ㕣晣换慢㤳㠵ㅢ收搶㠲搰㜲㠷挷慢㤵㡡㔵ち㥤慡ㄷっ㡦晡扥戹㌶敤〴㘱〷ㅡ攴ㄷㅣ搴〷戹㠵挰昹㥣㔵㔸㔸戵晣〰㡤㜲㤹㑣愱㘰㘴㔱捦㠷昰搷ㅦ摦ㄸ散搵搳〹㌰㍦㍥㌶戳㜸〹㑦㥤ぢ慢扥㜵㘸昰㠲敥㝢㝣㘴㘴㜸㘴昸㥥㘳㈳昷づㅦ㍥㌴㌸扥㔲〹㔷㝣敢戸㘷慤㠴扥㔹㌹㌴㌸扢戲㔸㜱㑡て㔹㙢昳搵换㤶㜷摣㕡㍣㝣昷愲㜹捦㝤㈳昷ㅣ㍤㙡摦㝦晦㝤㍤㜸㜵收散昸搸慣㙦搹挱晢昴捣ㅣ㠷㝣捦㠴㔵㜲㌸㌷换昲ㅤ敦攲昰昸ㄸ晥㑦㡣ㅦ㜷挷㠶攷㤶㉣㉢攴慢㉤摦昲㑡㔶㘰愰㘳户㍢ㅡ〴㉢敥㌲ㄷ捦㜰㈷㌱搵㤲ㄹ㠴㌹㜷摣慡㔴っ㌷㝥㙡挱㥤挱摡㔵捣戵ㅥ㜷捥昲〲㈷㜴㔶㥤㜰㉤敦捥攳㐱攵㕥昷㝣㘰㥤㌳扤㡢搶㔹搳戵㜲敥愹ㄵ愷摣愹慦㑣挷㙤昱㈳㤲〳㤳改て㡦〶敥昸㤲改换㠸〲㉥㑣㑡摢㐹扦搴搸昶㤶搶捦攵搰攵つ㝣收慤慤摢愱收㠲改搷㕡づ戵㙥ㄹ㑤扥㜱〴㜷戵㙥㥦㔸愳挶㍥㜷戴敥㈳㑢搹搸㕡㜵㐷晣㉤㉢㡡挹ㄸ㜹㠲㉥㠲〲〱〹㘸ㄴ〹扡〹㝡〰㔴攷㝦㐳㑡㤲ㅤ㔹㤵㕤㌰戳ぢ㡢搹㠵㔲㜶愱㥣㕤戰戲ぢ㜶㜶攱㘲㜶㘱㈹扢攰㘴ㄷ㉥㘵ㄷ㉥愳㑤㝣ㄵ扡扡戲搱昵搵㥢㝦昲散㌳扦晥攸捣㙢慦扦晤摡て扦昳慦扢㝡㜶愱搱挳搱愰㈶㝣昳ち㔸慤捥挵㐷㠶て昳扦捤愵〲㐲㘱ㅦ戵㡦搹㈳㈳攵愳㠷捤扢捤ㅣ愷㤵㐲晣〶㐶改㐷摢ㅥ晢ㄱ挷㉢㔷慦〸敤㙥ㄸ㌳〳慢扥㜰㐳㔱摤㔸㜵挵㉢〷ㅦ搹戸㜲㉥㌴㐳敢㘰㜳㕤晤㈱敢扡捤㐱慣慣㐰摥㜷㘳㜳户ぢ㘶㘵挵ㅡ扤敡攸敡㡦㌶㔵扢戳㝥㜵戱㜵敤愴㙦㍤㔱慢㕤㌷愲㔱㈸戵㔵㜹昶扡㔹敡㉡㍤慥挱昱愵㙡㘰㜹㌲扣㈱㜷搶㈹㕤戶晣㌹㡢㉡搱㉡换㔴昷戲㉡㤲晡愱ㄹてㄳ㠵戴㤶㍦㤶挴摡㈷慦㠶㄰㘶慢㡣昱㉥㕢㝥戸㌶㙦㉥㔶慣㝤つ㑤昴㍢㔱㜱愰〱㍤㔹㉤慤〴攳㔵㉦昴慢㤵挶㥡搱昲慡〹㑤㔳㍥㔳㉤㕢㥤㥤ㄹ㔱ち㔰戸ㅤㅤ㑡㘵敥㙣㉤ぢ㐲㠸〴㠹㈹挸搷㌷戲摤昰㌹捣づ戳愸㔸攴挹散挷㌷㜹ㄸ挷㉢㍡㈶㐵〲ㄳ㜳愲晤攰㑢㙦摦攴戱㌵捡㝤戰㡤戳搹㠱㘸昶㈷㔷㉤㉦㍣㙤㝡攵㡡攵愷㕡㍦挵ㄱㄹ㝤〰戹㙢㔰〸㉤㔷㡦愶㑥㕤㔵㙢戹㉢㑥㌹㕣捡㉦㔹捥挵愵㄰㌸㔸挸㐲㠱㑢扢敥㌲慥〳捡搸㑤㌰〰㔰㉣㘶昲㝢搸㈸㕦挴㤵挹㔱㍢愵挸㜲㠳㈲㘷扦〶㔹敥戱㈷㥤㑡㘸㘹愵摣㘷㠳㈲摡慡〹昹㝡挹愲扥㔹搲〶㘳㡦㍤づ㉥㌵ㅤ㉦㕣慢换敤㍡㈹搱㑣戴愳ぢ戶㥤㉥愰㉡㘸搴〷㈹戲〶愶㘹搲〶改㡤ㄳ㑣㐴㌱㐸戱散㜸㜲㈳㤳戱㝤㡡㡥㐰晢㈴ㄳ戲昵攱搶㍡㠲捣扥㥥㐹搹愹愵㍣敥㘸戳㡤㝣㜹慤捤昶㘲攱㡣㝤〴晢〹慥㈷㌸〰愰晥ㅤㅡ㡥㕡づ攵挶换昸〸敥㡤ㅢ〸㍥ち〰晤㘴㔰攷㐴慡㡡㍥搴㔶晣㐸戶敢㠵㥦㉣㑥戱㔶㐵昴㡣㙢㝥㘶慦㉢㠴㡥扣捥敤㘱㙢㍢挵挶㝥愲㌵㙦㈶愷㐳㡥㑣㘹㥡㥣敢㈶㑤㤳ぢ挱愶㙤摡慤㥢搰搵ㄸ㈴戸ㄹ愰㘸㝣㡣㄰挶㠵づ敦搶㍣㝡扡㤴ㅦち户㐸㍢㐳㙤ㅡ昸㠸㤱戹〵㐸㔱㜲敢戶㉦㍢㍥㌴摤挱㈱晢㐳敦㐳ㅦ㙡㉤摦ㄱ搱㥢散收㡥摤㘱扣攸㕤㝡搱户㐰扣搴㍦户戴㌱户愲摡昸〴挱㙤〰㑤㌶㠶扢敦㜷ㅢ㈹㄰户搸㑤㔰㙥㌷愳㉥攲攵捥慦㉤㕢㘲㠱㝡散㜹搳扦㘸㠵㠸㘰㑣㑤挰ㄷ慥晡扥㔵挱愶戶㉣〸敥㕦昶㌷㈲㠳㐹扦敡ㄲ扦攳㈳〷ㅦち挳搰搹㤹敤挸㌴昹挸㈹扥㘶㈲收㤴攰ㅣ摡攰扢㕢㉢㠹㐴愷㐶昶㘲扦昴晤攵㡥㈶㘹㐳㤳摣㠱㘵㌵敥〴㠰㤶㔰晦搸㔲愳ㅣ㘲戳㥦㤱㘶㡤ㅥ㉢㈳㝣㈹扢㤳愶ㄸ攲㍡㍤搲慤〳戶㘳㠸ㅦ〴扤敥㥣攳搶㤴㐵户㍢㙢昹㈵挴ㄶ㥣㡡㔵搴㘱㔹慡㥡ㅤ㕤昱㈱搱ㄵㅤㅤ敢昶搳㈹昱㌵攱㤳㈶㉤㤱㉡敤愹㤵㈹㝢昱㍡㔳㌱っ㐹愵㤲ㄲㅡ慡㘹㈰㜲ㅥ摢敥愸㤸㌶㔴捣㕤㔸㌸攳㌰挱〸挱ㄱ㠰摣㥢搰㌴㕢㕤㜸愶挳扡㔶ㄹ搲㕥㔸挸ㄴ㐸〶〹ㄱ扥搱㔲㔹ㅤ攵㙢敥㈵㌸〶搰攴晥㌰〰㤹挲㠸㐲昲〴㈳㑡ㅡ挳扥攰㔸㔷挸〳扢㙣㈴㤶挶㔷㠲戰敡㌲戳搴㙢㑦㔴捦㔶挳〹㈷㔸㐶㈶㙡挰㡥ち㡦㉣㔹ㅥ戸换㠷敦搳㠴慢㉥㉦㕢㘵挳㥥慢慥㐰戵㑤㑤㙣㠷㡤㌹㤶〳扥愴散捤戳ち㔷㝢晢㘳㍣㐲㘱愵㈵摥捡㘸散㤶愲摦摣昴昵搵㔷㜴摥〹㉢㔶户慤㠵㡥攵㠲㡤㔵㐴收愰摣㘵捦㉦昹㤶㌵搱㙢㥦昲㥤㜲挵昱㉣ㄲ〳㍥㈶㤳㜵搳搶㐵㘴〹㘶慢捣〱㔶扤㕥㝢摥㌷扤㘰搹㘴㐲㜱㙤㜷挳㥤愴㐵㜲昶㤸攳〵㜸㡤㔰㤱攵㍥㝢㙥愹㝡〵ㄹ摢ㄵ搷㍢㘵㉥〷摢㠲㉡㘴㝡㝤〹㘹㔴㔶㘵戳慡㤰㉤戴㑢ㅦ㙥挸㌳ㄹ捡㕥㈷㠱搰㉡㤳㘳捣㍣挵㝡搳慦㡦㜲㌴昴搳㌹愶ㅥ㘴㡦㙡挸㡥㔴㉤㑣㐹㌵敥㘷㥦㑦〲㍣㜸敡晣㔴㍤㌳昷㥥㜲搶㌹㐶昹㔳㜴扣戰㐵㉤ㄱ挲ㄸ摤㉥捤㉡挴㤱㜳㈰㠱愰㌸敦㥡搹慦㘸㑢ㅢ㜲摦慥㝡㜱ㄲ㤹愴ㅥ㝢摡㕣戴㉡挸㐷扢㘶戸㑢摦搰㡤㜵捤㑡㄰搵㡤㔷㕤搷㈴㙢㤱㉤攷㑡㈶㌹㜸㜴㈵慣㥥㜱㍣挳〶㄰晥㡢㔰收㔵愰捣慢㠲敡戱捦㌱㌵㈸㘵㍥慢㝡搱昴㥤㜰挹㜵㑡〵摥㌰㝤户㉤㜸ㄲ㐲㑥捤ㅢ㕦戱捥ㄸ㙣昲收捦挳㘵ぢ㠶㐱敥㘱攸㔱㉥ㅤ挹て捥捤慡㍣晥㔳㙤〶㤶愰㘰㈴㔲㙡㍣㠰愷攵攴㜴〴㔴㡥㕣搷攲㌳ㄸ搷㥥〲㐶㉢㈱㔲㍤㠵㐵㄰ㄵ㑣㈸㜹㠶戸昳昶㜹捦〹㐱㍤㔲㙣搲〹㈷〲㤰ㅣ〰㐵搹摥ㅥㄴ慡㈶㍡つ搵慣挲㑤敢慢ㅡ捣挴㡤敢敢㤳㜶攳攳ㅢ㔴㙢㡢㤲㌰㈴㥢㌵ㄲ换戲挱ㄸ户㤳愹㔱㘲戸㘳㙢愳搲挲愶昵㜵愷ㄶ㜹て㠶㐹㜸㈶㘳㝣㑡ㄸ〵㠹摥挸㐶㌱㘶㥦捥ㅥ㠹㡣つ㝤㠰㈲敤㤴挶昵㐶㈹挱㈹ㅣ㍢㈹㕢挵攸づ昲扤㉢㉡捥慣㠴つ㌵收搵㠱愸㘶戴㔲㤹昱攰㈵㤴㑣扦扣㑤㐴ㅡ㜳搳ㄶ㐶愴戳㕤敢慦㤷㌷㈱㠸㤱ㄸ㌲㉤㤲ㄲ〷㠶ㄸ㐲戸ㄲㄹ㔵㝡㘷扤㕣敡ㅡ扡挰扢㌳㤶改〹〵收挲昲㠴戵㉡㙥㔸摤㤳ㅦ㤰づ戵摤愲攸㔱挳ㅥ㕤っ㘰搲㐳敡昱愸㈴〲㙥搸攷ㄸ㤶挲㈱〶愸摤愸㌴㕢ち㤱摡慤㍤㠰㍢㠳敤㐳ㅤ慣㠸㑥㥤搰㍢愳〶捤愷㌰㙥攳㈴㈸㍢㙤㔲ㄴ㡡搴㤶敢扦㑥愸敦㍣捦敢昷㑥㘴攲㐲㈴㐴㑣㜷愵㜸て㈰㙥㌲㌳㐹㈹ㅡ㠸ㄳ收㕡戳㠹搲敡㠹㜱㜴㌱㝡改昲昹㈱㑥昱㌰㤷搵㐷戱愹攰㥣㕢攸挰㥡㔶搶㜶搹㔳㕥愹戲㔲戶挴ㄴ挷扡㕡㉣昲戶愰㤷ㅣ〱搴搲㤴戲㉥搱愲㑣㘱㉢挵㈹㤳㐸敤晢摤挶〹㜴ㄷ㈵㠷㘷㘸搳挷〴㘴㑡㔸㑥ㄲ㘲敢捥㈹搰㍦摣㕤㍦挰㈰㠷攷愰搲搶愱愸换愶㜱ㅥ慦㤶㐵ㄶ㘹㑢㌴㥢慥㑥㔷改戳㈷㔰愷ㅤ㡤摡ㄶ㌴挲㍣戵挲换攷攱㡣戴㈹ㅤ㝣㐸收㕡㤴摤扤昶㤴摣㘶慥㠱ㄴ㐲〱挵ㅣ㉦㜷㐱ㄹ慣㉡〴㠹づ㜷戶敥㜵㉢㘶㝦改㜹ㅢ愳〰㡡㘹㘰㍡戴㘸愹ㅤ㥣㜱㤴㌷㜷㜰㙥㐲慢㤴っ㘹㌲㤹捡ㅣ攵〰〲昶㈰ㅡ愴㠹ㅢ改昹㉡㡣㔰戸㐷づ㠶挵㘷ㄳ㠷㕣㙣㠱慡晥扥㈶攴慣ㄹ攲昸㡢㜷愰〹㍤㕡㉥搳摤㐵㝣㙥㕢㔰ㄵ㐷㌷戴㍢扡愷改㔰㤶捣㠹晥摤㉤㑤ㄵ搱㘱挱㈳ㄳ挳愷捤戰戴㌴ㄷ慥改㠳㕢㙤戲㐴㌶昷㍤挴㈳㌶㝣㍢㝤收㑥㡦〷㔱㔷戹昶挵换㕥昵㡡㈷攳捡〵㍣昵〷づ挱ㄱ捡㉥づ戲㤸㜹〷晦挹㤵捤攴晥ㄴ㑦摣捡戰昹㠰㝡㠰㠴捦攱愵㡡挶㈴晥㌰㐹㍤㠸扦㈹扣〲晦扤㜶㜲㠰扣戲愷㠹㔷㐴ㄹ散㌰㡢㜷昱晤㘲㤶㡣㝡つ愴㈵挳㠰攰昱㈱㤱㙣㐶㝤ㄷ㌷㈴㍡㘸〰挲ㄹ㔳㠴㈰摦捤昸㥢㐲㍥㔱攸搱㔱てㅥっ昹晦㐳愹㔸慡㌷ㄴ慢晦〵愱㔶慦㠲ㄸ㐲㈶搰愴㈶㤷敡㑦ㅡ挹㌴慤挹愴㜸㈴㐴㘴昹㑣㔴攰㑤㡥愹摡㜷㤵ㄴ攷扣㜶㌶愳ㅦ昸攱摦晦挳捤攸っ㈸捣㑢晣㌵愴摤㙥㐵戹收㉥㜴慣㜳ㄷ㤸挸ㄷ㜷㘱㤶㝤㤸搱搷敥㐲ㄴて㌹〷挴收敥〲昳㝣㈹㑥㘱㈲敤㥡〸㜱㜰㌷戶捦㘵慣散㌴づ攱㕡〱㜲晢㌰㘰挱㌸愲㔳晢搷愳㘷㑤摦㜴て〸晥㤴㙦挱戰昹昳㌸搵㉤㕤搸攳攰㠶㌵搲㘹㠳戸㐵ㅣ㜱摦㠹慤㙣敤㉣㍢㈸愵㉦ㅤ捡㔷〵㤵㝦て㔱ㄳ挵㍤㐴收昳㝢晥昰搴扦㝣敥换㈷㜸㜲㉤攲搵ㅣ㔳挵敤愴敦改㔷㈰挱㥢㌸㌴戲㤷ㅦ改㥣挱攷㑡捥㜲挵ㅡ㌳㝤昱㠸〲挳㡤㡢㥡昱ㄲ㡣愹㤹㙦㍢戸㥢㌸〳愱摤捤攱愶搰愷㝣攴㈴攱挲攱挴挰㈵扥ㄷ愷㄰㔵㑢㘳搶愶攷㤹晢〳㤸愳㜷㌹㤰㐶㡦㤱㍢㔰㕥㑡晤㝥㙣敦㌴㈲㤳㌹ち㡢愶户㤵㡡㐷〰㘲㉤㠵㕣〴㌹㈴戹愹攱攱〰搱㔲攷㔱挸摤〵㤰㤲㘵㙢㑥昷㌲㌶戰愳〴慣摡〱挰㌶㍦㘸挱㉡㠲㡡㜱㕣扥摤摤㉤㐳〱戱㘹㘲摡㔶㝣㥡ぢ㈸挸㐶㠶㠸㤱ㄸ晢〸ち昱㤵㍢㠲搲㤶㐳㔳㝣㐹慦慢㤳㜰㕡戰㜳㉥攳㙥㐵昷愴户㠲㔳㈰戰㌳㜹㌱ㄸ摥㙥愲戱㌹㤵㝣㥤㙥㕡搴㈸挲㍥㕤慣㜵敡㡥慡㘰戳扣〳搸愱㈲ㄱ挸慦㠶㔸㍦㔴㝦昴摥收ㅡ摡㌸慦ぢㄳ攴て晥搷㡤㈹㠲㡤户㔲㘲愰㘱户搴慡愰㡦㡡㍦㡡㉥㥣㜴㐶ㄹ昵愲摣㉢收慢㘳挹敡挸慥戳晦捣㘴㡢㘴㝤㥡扤㤹搲㙥戰晦㥦〱㘲㔳晢慦敥㘷㕦晣㡣挷愲㠲㌸愷捣愵㙣㥡扥攱㡡㈰捡㡤㐴㡥㙣㤲つ㈹㌲晤慤㑢㜳昸㤰㔵㔷㡢〶㐷っ慣戳昹㤸㐴慤㉦㝤摢敥㤶ち㤰㜹愲摣㙦㐱〵戵散摦愸户攲㥤㙥晥攷搱㜱捦ㄹ愷攴㔷㠳慡ㅤづ捥㈱〱㍣挸敦搰㙣昸㍣愳敡攵㘶愵㜶ぢ㔶愲攷㜱昴㌹㍢〳㠵㝤搶ち摦慦扣㈴戳っ㕢换㙡昰㥢愴晥㐴慡㠹搶㈱戸捥㝥㜸挵慣攰㌳搶ㄹ挴㍤㐳愲戶㠵戱搳搱攷收搳ㅡ㕣㍡㥣搷㝡〸戱㈱慢㌲㡣㐴㤹㑣攱㌳㥦攵扡㌶慦㐱㘳摢㘸㙥〱㕢戶ㄷ㝦㉢收㕥〴㑤户昶㤶㐶㤶攱㍢昹㜵㜲搱㔸㈴挴收晡〴晥㙥㍤㔸换愷つ㠰捦愳㡦扢ㄹㄴㅢ慡㈰㤴戶㠵㑣㜸〹㕤搵㈸〱㝥㐶㌹㉡昰㐶㌱攲㐷㔱㔴扦㠱㘹㔱〰㔰挶ㅥ㄰愰㌵㔷㍦㡦㘶㍡㠲挰挶戸挸搵㙡ㄲ〵㜹晥ㄲち㘴㌲晥ㄴ〳〹㠲㜵㤲㔸敥㕢〵㝢㈹㠱敤攷收㤵ㄲ㙦㕣〶攸敤㔰摣慣㤰慦㡢敡㔷昱挶ㄷ昱搳敢攷ㄲ㠷捤㡢㙣㑡㔰㌶㤲戶㐰㜱㔳㈲㌳晡ㄶ㍡搴㘶戴っ㙣敢ㄹ㝤ㄳ㑤搷捦㠸敥㠴㡣㌲昹晣晥搸ㅣㄹ〱㕦ㅤㄲ慣㄰慣〲昴挷㉤晢愸㘸㌹㤷扣㑥㕣扣㐶㕡攳晡㠷攸敦㕢㈷摥㝣㠳搷㑦㑥㈸㔱慤愸㙡㥣〵㔵慢捣攲搹攴㉣搶㠰㙤㍤㡢㘷㌶㥡㐵晦㘳攸㈳慢晡㜹ㄴ戰慡攴㍥㤹搵㤳㈸㜰㐱昹㔳愵ㄸㅢ捦〰昷㤹㝥戲㡡昴晤〵ㄴ㝡㍢晡㐹㕡挶㜹㡣愷〸㥥㈶昸〲挱ㄷ〹扥㐴昰㘵㠲慦〰ㄴ晢㐹㜱㘹晣っ㜱扦㐸昰㉣挱㉦ㄱ㝣㤵攰㙢〴扦っ㔰散㈷㈳㐸攳慦ㄳ昷つ㠲㙦ㄲ晣ち挱户〸㥥㈳昸㌶㐰㌱㐷晥昸搹搶㘶㤲㕥㜰晣㝤㉦㌲ㅥつㅦ昲㥥挴㠷戹㙢㔹昴敦挰扦㑢㤰ㄳ㥢摥㤹晤㘴㝢捦㡡晤㙡㥡攴㕣〵㡢晦ㅥ㥥㐳㡡搴〳愹㝣攲㐱晣ち挸慣㤰摢㠵㕥扦㠶㐲㑣慦ㅣ㤹㉦攵㜳㉤昱㜲㜹戴㤵㙢㥡搷攱昵扣昶㙤ち㙥ㄴ㔷摦ㄶㅡㅥ㔳攲昷捦㉤つ㜳扥捤㌳ㅢ敡㔲㉣っ愷㑦㐷㔱捤㑣㌶捡㈲㐲ㄸ㜵戲㠴挲换㠵㔴㑥摣昸㡦㕥慤〷摢㔰㠱ぢㄲ慢ㅢ㔳挸愵昱㔲摣昸〸扥戳㤳㌶㜸戲扥摥㡡ㅢ㔳ㄹ㐸攳㡢㜱攳晦㍣㜲愰搶㌸㤶㝤晤攴ㅣ〵㌳㘵挷㈲㝢戸挴㌷昷㝤㘸㥥戳改〵㜵摢ㅡ㑤㐶㤴挳〰ㄵ昱㠳㝡㜰扣挷挷㔷敦搳㌸慤㠶㐳㍤㌰㤵晡ㅦ扦㤸挲㈹戶〹㌳㌴昱㔱晢㉡㡥て昸㠶摣戱㜳摥㥥昱㠱攸戲愷〲散㡣换摢㡡㐵攰搴㜵敡昵摤㈴捤㤲戲〱愸慦㐷㥣昶捣昲㔴㔰㝢㉥㠰愴捡㍡㤵ㄵ㔳㌶昳㜴㥤㘷㡣ㄷ㐰ㅣ㤸㈶㐰ㄶ㡣摦〴搴愹㌵㥥㍦捦昴㔳攷㡡㐲㝤㤱ㄵ㉦ㄱ扣っ㔰㔴㔴戰攴㠳晣㉢〰㝢愱㤷昰㡦㡦〴㠳㘵㙢㜰搹户㔶昱㡦㤹晣攵ㅦ㝢㔹昵搹昸㤵㐹㘶㌲㝥㥢摤㝥〷愰〳攱㜸ㄵ戱㘲搱昸㕤㘰ㄲ慦㔶㔴搹㔴㥣敡㔱㍣㠵摡㡡扡愴愸㥥㡥搱㡦㐴㘸㙥〷㡡敡ぢ㌱晡㐲㠴摥㈷攸㉦挶攸昳ㄱ㝡扦愰愹晡攵搹昳ㄱ晡㜶㐱搳ㄸ〸㝡㉥㐲摦㈱攸慦挴攸㜳ㄱ㥡㈶戰㤰〷挰昵昶㍢㡡昶㐲扡㍤ㅣ搵敢㤱搲㠲〸㝡㌶㐲敢㤱搲愶〸㝡㈶㐲敢㤱搲捡〸晡㙣㠴搶㈳愵摤ㄱ昴㤹〸慤㐷晡戵ㄸ㍤ㅤ愱昵㐸㘹㥢愴昵㐳ㄱ㥡㈳㉤㉡摡㈸㐱㍦ㄸ愱昵〰㘹戵〴㍤ㄵ愱昵〰㘹挷〴つ㐵㈴ぢ慦〷㐸换㈶攸㔳ㄱ㕡て㤰戶㑥搰㤳ㄱ㕡て㤰搶㑦搰㈷㈳戴ㅥ攰户㘳昴㐴㠴㤶〱昶搳㔴〸㥢晤ㄹち挶㥦ㄳ晣〵㐰㌱㐷昶摣戲㥣㤰㡢摢昴㌸扦㡦慥㡡捣捦㘷ㄸ慦㐷〵摥㈸㜲扥捣攴㔳搱㤰ㅦ〰愲㤰捤慢㤷攲㡡攳㔱挵㜱愹㔰敡攵戸攲㠱愸攲〴㄰挶㕦〳㈸昲㍥攷㘴晣つ敦挸昲昲挲ㅦ㐴〵㜹㈱搷㐰㕥㜸㕦搳ぢ戹㉥㔲㜱慣改㠵㕣㉢愹戸㌷昹挲扦攳㐳扦㑦㠰㕦㠳户搶晦㍡㌰戲摥㙦愲搰摢搱挷戱搱㤱捡㕥㔵愵挷换㡦㍦晥㜶㕦攷攰挱捥㐷㝦慥攷昹户㝥昸攳攷㝥昴搸昱晦昸改ぢ㉦晣攸摦㥥㝢攳愷摦㕢㍣晥㠳㔷㕥昹慢〷㕦㝣攳挷扢敤㤷戲慦扥㍤晤搲㤳㈳㤷㥦㝣挲㍥㝦攷愹㈷㍦㝤改攱㤱搹敢㠶㍡㍡扡扡㙥ㅢ昸摢敢㙦敦㝦晡㠹敦慡搷晦㘹扦愷㘴扡㜸㐱攳㌰㌸㙤ㄹ挶摦愳㠰㘱㜰挴ㅦ攸㌰㌸㕤㔹愸挳搱㐲㡤〱㔱挰㘶㠰〳㤰㡡扢ㅡ㉢扡晦〷㜱㔹㠱㝢</t>
  </si>
  <si>
    <t>Decisioneering:7.0.0.0</t>
  </si>
  <si>
    <t>76967ade-3d5a-4891-8492-c269c97e5745</t>
  </si>
  <si>
    <t>CB_Block_7.0.0.0:1</t>
  </si>
  <si>
    <t>㜸〱敤㕣㙢㙣ㅣ搷㜵摥扢攴㉥㜷㤶愴㐸㡢㝡㔸㡡㘳㌳㜱ㅣ㍦愸搲愲㙣㔹㜶㙡㐵攵㐳㤴㘸㔳㈲㉤㔲戲㠳㌸愵㠷扢㌳攲㐸㍢戳昴捣㤰ㄲㄳ㈳㔶搲㍣㥢戶㘹㥣昶㠷㕢ㄷ㝥㈴㉤㔰愰㉤㔰戴㜵㤳㌶㙤㘳昴㤱愲戵搱晣㜰㠱ㄶ攸て㌷㈸摡ㅦ㉤ち〱晤㘳愰〱摣敦㍢㜷㘶㜷㜶挹ㅤ搲㙢扢愵ぢ㡥扤㠷㜷捥扤㜷收摥㝢㥥昷㥣㍢捡愸㑣㈶昳ㄶ㉥晥攵搵挹挲㑤㜳㙢㐱㘸戹挳攳搵㑡挵㉡㠵㑥搵ぢ㠶㐷㝤摦㕣㥢㜶㠲戰〳つ昲ぢづ敡㠳摣㐲攰㝣摡㉡㉣慣㕡㝥㠰㐶戹㑣愶㔰㌰戲愸攷㐳昸敢㡦㙦っ昶敡改〴㤸ㅦㅦ㥢㔹扣㠴愷捥㠵㔵摦㍡㌴㜸㐱昷㍤㍥㌲㌲㍣㌲㝣敦戱㤱晢㠶てㅦㅡㅣ㕦愹㠴㉢扥㜵摣戳㔶㐲摦慣ㅣㅡ㥣㕤㔹慣㌸愵㠷慤戵昹敡㘵换㍢㙥㉤ㅥ扥㘷搱扣昷晥㤱㝢㡦ㅥ戵ㅦ㜸攰晥ㅥ扣㍡㜳㜶㝣㙣搶户散攰㕤㝡㘶㡥㐳扥㜷挲㉡㌹㥣㥢㘵昹㡥㜷㜱㜸㝣っ晦㈷挶㡦扢㘳挳㜳㑢㤶ㄵ昲搵㤶㙦㜹㈵㉢㌰搰戱摢ㅤつ㠲ㄵ㜷㤹㡢㘷戸㤳㤸㙡挹っ挲㥣㍢㙥㔵㉡㠶ㅢ㍦戵攰捥㘰敤㉡收㕡㡦㍢㘷㜹㠱ㄳ㍡慢㑥戸㤶㜷攷昱愰㜲慦㝢㍥戰捥㤹摥㐵敢慣改㕡㌹昷搴㡡㔳敥搴㔷愶攳昶昸ㄱ挹㠱挹昴㠷㐷〳㜷㝣挹昴㘵㐴〱ㄷ㈶愵敤愴㕦㙡㙣㝢㙢敢攷㜲攸昲〶㍥昳戶搶敤㔰㜳挱昴㙢㉤㠷㕡户㡣㈶摦㌸㠲扢㕢户㑦慣㔱㘳㥦㍢㕢昷㤱愵㙣㙣慤扡㈳晥㤶ㄵ挵㘴㡣㍣㐱ㄷ㐱㠱㠰〴㌴㡡〴摤〴㍤〰慡昳扦㈰㈵挹㡥慣捡㉥㤸搹㠵挵散㐲㈹扢㔰捥㉥㔸搹〵㍢扢㜰㌱扢戰㤴㕤㜰戲ぢ㤷戲ぢ㤷搱㈶扥ち㕤㕤搹攸晡挳㝦昸晤ㅦ敥㜵㙥㤹扣㜶戸昷昵晦晥愳捦㔶㝡㜶愱搱㈳搱愰㈶㝣昳ち㔸慤捥挵㐷㠶て昳扦捤愵〲㐲㘱ㅦ戵㡦搹㈳㈳攵愳㠷捤㝢捣ㅣ愷㤵㐲晣〶㐶改㐷摢ㅥ晢㔱挷㉢㔷慦〸敤㙥ㅡ㌳〳慢扥㜰㐳㔱摤㔸㜵挵㉢〷ㅦ搸戸㜲㉥㌴㐳敢㘰㜳㕤晤㈱敢扡捤㐱慣慣㐰摥㜷㜳㜳户ぢ㘶㘵挵ㅡ扤敡攸敡て㌶㔵扢戳㝥㜵戱㜵敤愴㙦㍤㔹慢㕤㌷愲㔱㈸戵㔵㜹昶扡㔹敡㉡㍤慥挱昱愵㙡㘰㜹㌲扣㈱㜷搶㈹㕤戶晣㌹㡢㉡搱㉡换㔴昷戲㉡㤲晡愱ㄹてㄳ㠵戴㤶㍦㥣挴摡㈷慦㠶㄰㘶慢㡣昱㉥㕢㝥戸㌶㙦㉥㔶慣㝤つ㑤昴㍢㔱㜱愰〱㍤㔹㉤慤〴攳㔵㉦昴慢㤵挶㥡搱昲慡〹㑤㔳㍥㔳㉤㕢㥤㥤ㄹ㔱ち㔰戸ㅤㅤ㑡㘵敥㙡㉤ぢ㐲㠸〴㠹㈹挸㌷㌶戲摤昰㌹捣づ戳愸㔸攴挹散㐷㌶㜹ㄸ挷㉢㍡㈶㐵〲ㄳ㜳愲晤攰㑢敦搸攴戱㌵捡扤户㡤戳搹㠱㘸昶㈷㔷㉤㉦㍣㙤㝡攵㡡攵愷㕡㍦挵ㄱㄹ㝤〰戹敢㔰〸㉤㔷㡦愶㑥㕤㔵㙢戹㉢㑥㌹㕣捡㉦㔹捥挵愵㄰㌸㔸挸㐲㠱㑢扢敥㌲㙥〰捡搸㑤㌰〰㔰㉣㘶昲㝢搸㈸㕦挴㤵挹㔱㍢愵挸㜲㠳㈲㘷扦〶㔹敥戱㈷㥤㑡㘸㘹愵摣㘷㠳㈲摡慡〹昹㝡挹愲扥㔹搲〶㘳㡦㍤づ㉥㌵ㅤ㉦㕣慢换敤㍡㈹搱㑣戴愳ぢ戶㥤㉥愰㉡㘸搴〷㈹戲〶愶㘹搲〶改㡤ㄳ㑣㐴㌱㐸戱散㜸㜲㈳㤳戱㝤㡡㡥㐰晢㈴ㄳ戲昵攱搶㍡㠲捣扥㥥㐹搹愹愵㍣敥㘸戳㡤㝣㜹慤捤昶㘲攱㡣㝤〴晢〹㙥㈴㌸〰愰晥ㄵㅡ㡥㕡づ攵挶换昸〰敥㡤㥢〸㍥〸〰晤㘴㔰攷㐴慡㡡㍥搴㔶晣㐸戶敢㠵㥦㉣㑥戱㔶㐵昴㡣㙢㝥㘶慦㉢㠴㡥扣捥敤㘱㙢㍢挵挶㝥戴㌵㙦㈶愷㐳㡥㑣㘹㥡㥣敢㈶㑤㤳ぢ挱愶㙤摡慤㕢搰搵ㄸ㈴昸㄰㐰搱昸㌰㈱㡣ぢㅤ摥慤㜹昴㜴㈹摦ㄷ㙥㤱㜶㠶摡㌴昰ㄱ㈳㜳ぢ㤰愲攴搶㙤㕦㜶㝣㘸扡㠳㐳昶晢摥㠷㍥搴㕡扥㈳愲㌷搹捤ㅤ扢挳㜸搱摢昴愲㙦㠵㜸愹㝦㙡㘹㘳㙥㐳戵昱㔱㠲摢〱㥡㙣っ㜷摦㙦㌷㔲㈰㙥戱㥢愰摣㙥㐶㕤挴换㥤㕦㕢戶挴〲昵搸昳愶㝦搱ちㄱ挱㤸㥡㠰㉦㕣昵㝤慢㠲㑤㙤㔹㄰摣扦散㙦㐴〶㤳㝥搵㈵㝥挷㐷づ摥ㄷ㠶愱戳㌳摢㤱㘹昲㤱㔳㝣捤㐴捣㈹挱㌹戴挱昷戴㔶ㄲ㠹㑥㡤散挵㝥改晢换ㅤ㑤搲㠶㈶戹ㄳ换㙡摣〵〰㉤愱晥扥愵㐶㌹挴㘶㍦㈱捤ㅡ㍤㔶㐶昸㔲㜶㈷㑤㌱挴㜵㝡愴㕢〷㙣挷㄰㍦〸㝡摤㌹挷慤㈹㡢㙥㜷搶昲㑢㠸㉤㌸ㄵ慢愸挳戲㔴㌵㍢扡攲㝤愲㉢㍡㍡搶敤愷㔳攲㙢挲㈷㑤㕡㈲㔵摡㔳㉢㔳昶攲㜵愶㘲ㄸ㤲㑡㈵㈵㌴㔴搳㐰攴㍣戶摤㔱㌱㙤愸㤸扢戱㜰挶㘱㠲ㄱ㠲㈳〰戹搷愰㘹戶扡昰㑣㠷㜵慤㌲愴扤戰㤰㈹㤰っㄲ㈲㝣戵愵戲㍡捡搷摣㐷㜰っ愰挹晤㘱〰㌲㠵ㄱ㠵攴〹㐶㤴㌴㠶㝤挱戱慥㤰〷㜶搹㐸㉣㡤慦〴㘱搵㘵㘶愹搷㥥愸㥥慤㠶ㄳ㑥戰㡣㑣搴㠰ㅤㄵㅥ㕤戲㍣㜰㤷て摦愷〹㔷㕤㕥戶捡㠶㍤㔷㕤㠱㙡㥢㥡搸づㅢ㜳㉣〷㝣㐹搹㥢㘷ㄵ慥昶昶挷㜸㠴挲㑡㑢扣㤵搱搸㉤㐵扦戹改敢慢慦攸扣ㄳ㔶慣㙥㕢ぢㅤ换〵ㅢ慢㠸捣㐱戹换㥥㕦昲㉤㙢愲搷㍥攵㍢攵㡡攳㔹㈴〶㝣㑣㈶敢愶慤㡢挸ㄲ捣㔶㤹〳慣㝡扤昶扣㙦㝡挱戲挹㠴攲摡敥㠶㍢㐹㡢攴散㌱挷ぢ昰ㅡ愱㈲换㝤昶摣㔲昵ち㌲戶㉢慥㜷捡㕣づ戶〵㔵挸昴晡ㄲ搲愸慣捡㘶㔵㈱㕢㘸㤷㍥摣㤰㘷㌲㤴扤㑥〲愱㔵㈶挷㤸㜹㡡昵愶㕦ㅦ攵㘸攸愷㜳㑣㍤挸ㅥ搵㤰ㅤ愹㕡㤸㤲㙡㍣挰㍥ㅦ〳㜸攸搴昹愹㝡㘶敥ㅤ攵慣㜳㡣昲愷攸㜸㘱㡢㕡㈲㠴㌱扡㕤㥡㔵㠸㈳攷㐰〲㐱㜱摥㌵戳㕦搱㤶㌶攴扥㕤昵攲㈴㌲㐹㍤昶戴戹㘸㔵㤰㡦㜶捤㜰㤷扥愱ㅢ敢㥡㤵㈰慡ㅢ慦扡慥㐹搶㈲㕢捥㤵㑣㜲昰攸㑡㔸㍤攳㜸㠶つ㈰晣ㄷ愱捣慢㐰㤹㔷〵搵㘳㥦㘳㙡㔰捡㝣㔶昵愲改㍢攱㤲敢㤴ち扣㘱晡㙥㕢昰㈴㠴㥣㥡㌷扥㘲㥤㌱搸攴捤㥦㠷换ㄶっ㠳摣挳搰愳㕣㍡㤲ㅦ㥣㥢㔵㜹晣愷摡っ㉣㐱挱㐸愴搴㜸㄰㑦换挹改〸愸ㅣ戹慥挷㘷㌰慥㍦つ㡣㔶㐲愴㝡ち㡢㈰㉡㤸㔰昲っ㜱攷敤昳㥥ㄳ㠲㝡愴搸愴ㄳ㑥〴㈰㌹〰㡡戲扤㍤㈸㔴㑤㜴ㅡ慡㔹㠵㕢搶㔷㌵㤸㠹㥢搷搷㈷敤挶㐷㌶愸搶ㄶ㈵㘱㐸㌶㙢㈴㤶㘵㠳㌱㙥㈷㔳愳挴㜰挷搶㐶愵㠵㑤敢敢㑥㉤昲づっ㤳昰㑣挶昸戸㌰ちㄲ扤㤱㡤㘲捣㍥㥤㍤ㄲㄹㅢ晡〰㐵摡㈹㡤敢㡤㔲㠲㔳㌸㜶㔲戶㡡搱ㅤ攴㝢㔷㔴㥣㔹〹ㅢ㙡捣慢〳㔱捤㘸愵㌲攳挱㑢㈸㤹㝥㜹㥢㠸㌴收愶㉤㡣㐸㘷扢搶㕦㉦㙦㐲㄰㈳㌱㘴㕡㈴㈵づっ㌱㠴㜰㈵㌲慡昴捥㝡戹搴㌵㜴㠱㜷㘷㉣搳ㄳち捣㠵攵〹㙢㔵摣戰扡㈷㍦㈰ㅤ㙡扢㐵搱愳㠶㍤扡ㄸ挰愴㠷搴攳㔱㐹〴摣戰捦㌱㉣㠵㐳っ㔰扢㔱㘹戶ㄴ㈲戵㕢㝢〰㜷〶摢㠷㍡㔸ㄱ㥤㍡愱㜷㐶つ㥡㑦㘱摣挶㐹㔰㜶摡愴㈸ㄴ愹㉤搷㝦㥥㔰扦昲㉣慦摦㍣㤱㠹ぢ㤱㄰㌱摤㤵攲㍤㠰戸挹捣㈴愵㘸㈰㑥㤸㙢捤㈶㑡慢㈷挶搱挵攸愵换攷㠷㌸挵挳㕣㔶ㅦ挵愶㠲㜳㙥愱〳㙢㕡㔹摢㘵㑦㜹愵捡㑡搹ㄲ㔳ㅣ敢㙡戱挸摢㠲㕥㜲〴㔰㑢㔳捡扡㐴㡢㌲㠵慤ㄴ愷㑣㈲戵敦㜷ㅢ㈷搰㕤㤴ㅣ㥥愱㑤ㅦㄳ㤰㈹㘱㌹㐹㠸慤㍢愷㐰晦㜰㜷晤〰㠳ㅣ㥥㠳㑡㕢㠷愲㉥㥢挶㜹扣㕡ㄶ㔹愴㉤搱㙣扡㍡㕤愵捦㥥㐰㥤㜶㌴㙡㕢搰〸昳搴ち㉦㥦㠷㌳搲愶㜴昰㈱㤹敢㔱㜶昷晡搳㜲㥢戹づ㔲〸〵ㄴ㜳扣摣〵㘵戰慡㄰㈴㍡摣搹扡搷慤㤸晤愵攷㙤㡣〲㈸愶㠱改搰愲愵㜶㜰挶㔱摥摣挱戹〵慤㔲㌲愴挹㘴㉡㜳㤴〳〸搸㠳㘸㤰㈶㙥愴攷慢㌰㐲攱ㅥ㌹ㄸㄶ㥦㑤ㅣ㜲戱〵慡晡晢㥡㤰戳㘶㠸攳㉦摥㠱㈶昴㘸戹㑣㜷ㄷ昱戹㙤㐱㔵ㅣ摤搰敥攸㥥愶㐳㔹㌲㈷晡㜷户㌶㔵㐴㠷〵㡦㑣っ㥦㌶挳搲搲㕣戸愶て㙥戵挹ㄲ搹摣昷㄰㡦搸昰敤昴㤹㍢㍤ㅥ㐴㕤攵摡ㄷ㉦㝢搵㉢㥥㡣㉢ㄷ昰搴ㅦ㌸〴㐷㈸扢㌸挸㘲收㉤晣㈷㔷㌶㤳晢㘳㍣㜱㉢挳收〳敡〱ㄲ㍥㠷㤷㉡ㅡ㤳昸挳㈴昵㈰晥愶昰ち晣昷摡挹〱昲捡㥥㈶㕥ㄱ㘵戰挳㉣摥挵㜷㡢㔹㌲敡扢㈰㉤ㄹ〶〴㡦て㠹㘴㌳敡㍢戸㈱搱㐱〳㄰捥㤸㈲〴昹㍥㠴扦㈹攴ㄳ㠵ㅥㅤ昵攰挱㤰晦㍦㤴㡡愵㝡㐳戱晡㕦㄰㙡昵㌲㠸㈱㘴〲㑤㙡㜲愹晥愰㤱㑣搳㥡㑣㡡㐷㐲㐴㤶捦㐴〵摥攴㤸慡㝤㕢㐹㜱捥㙢㘷㌳晡㥥ㅦ晥晤㍦摣㡣捥㠰挲扣挴㕦㐳摡敤㌶㤴㙢敥㐲挷㍡㜷㠱㠹㝣㜱ㄷ㘶搹㠷ㄹ㝤敤㉥㐴昱㤰㜳㐰㙣敥㉥㌰捦㤷攲ㄴ㈶搲慥㠹㄰〷㜷㘳晢㕣挶捡㑥攳㄰慥ㄵ㈰户て〳ㄶ㡣㈳㍡戵㝦㍤㝡搶昴㑤昷㠰攰㑦昹ㄶっ㥢㍦㡦㔳摤搲㠵㍤づ㙥㔸㈳㥤㌶㠸㕢挴ㄱ昷㥤搸捡搶捥戲㠳㔲晡搲愱㝣㔵㔰昹㜷㄰㌵㔱摣㐳㘴㍥戳攷㜷㑥晤昳愷扦㜰㠲㈷搷㈲㕥捤㌱㔵摣㑥晡㥥㝥〵ㄲ扣㠹㐳㈳㝢昹㤱捥ㄹ㝣慥攴㉣㔷慣㌱搳ㄷ㡦㈸㌰摣戸愸ㄹ㉦挱㤸㥡昹戶㠳扢㠹㌳㄰摡摤ㅣ㙥ち㝤捡㐷㑥ㄲ㉥ㅣ㑥っ㕣攲㝢㜱ち㔱戵㌴㘶㙤㝡㥥戹摦㠶㌹㝡㥢〳㘹昴ㄸ戹〳攵愵搴㙦挵昶㑥㈳㌲㤹愳戰㘸㝡㕢愹㜸〴㈰搶㔲挸㐵㤰㐳㤲㥢ㅡㅥづ㄰㉤㜵ㅥ㠵摣摤〰㈹㔹戶收㜴㉦㘳〳㍢㑡挰慡ㅤ〰㙣昳㠳ㄶ慣㈲愸ㄸ挷攵摢摤摤㌲ㄴ㄰㥢㈶愶㙤挵愷戹㠰㠲㙣㘴㠸ㄸ㠹戱㡦愲㄰㕦戹㈳㈸㙤㌹㌴挵㤷昴扡㍡〹愷〵㍢攷㌲敥㔶㜴㑦㝡㉢㌸〵〲㍢㤳ㄷ㠳攱敤㈶ㅡ㥢㔳挹搷改愶㐵㡤㈲散搳挵㕡愷敥愸ち㌶换㍢㠰ㅤ㉡ㄲ㠱晣㙡㠸昵㐳昵㐷敦㙤慥愱㡤昳扡㌰㐱晥攰㝦摤㥣㈲搸㜸㉢㈵〶ㅡ㜶㑢慤ち晡愸昸㘳攸挲㐹㘷㤴㔱㉦捡扤㘲扥㍡㤶慣㡥散㍡晢捦㑣戶㐸搶㈷搸㥢㈹敤〶晢晦㐹㈰㌶戵晦敡〱昶挵捦㜸㍣㉡㠸㜳捡㕣捡愶改ㅢ慥〸愲摣㐸攴挸㈶搹㤰㈲搳摦扡㌴㠷て㔹㜵戵㘸㜰挴挰㍡㥢㡦㐹搴晡搲户敤㙥愹〰㤹㈷捡㝤ぢ㉡愸㘵晦㐶扤ㄵ敦㜴昳㍦㡤㡥㝢捥㌸㈵扦ㅡ㔴敤㜰㜰づ〹攰㐱㝥㠷㘶挳攷ㄹ㔵㉦㌶㉢戵㕢戱ㄲ㍤㑦愰捦搹ㄹ㈸散戳㔶昸㙥攵㈵㤹㘵搸㕡㔶㠳摦㈴昵㈷㔲㑤戴づ挱つ昶㈳㉢㘶〵㥦戱捥㈰敥ㄹㄲ戵㉤㡣㥤㡥㍥㌷㥦搶攰搲攱扣搶挳㠸つ㔹㤵㘱㈴捡㘴ち㥦晣ㄴ搷戵㜹つㅡ摢㐶㜳ぢ搸戲扤昸㕢㌱昷㍣㘸扡戵户㌴戲っ摦挹慦㤳㡢挶㈲㈱㌶搷㈷昰㜷敢挱㕡㍥㙤〰㝣ㅥ㝤摣捤愰搸㔰〵愱戴㉤㘴挲㑢攸慡㐶〹昰㌳捡㔱㠱㌷㡡ㄱ㍦㡡愲晡㔵㑣㡢〲㠰㌲昶㠰〰慤戹晡㔹㌴搳ㄱ〴㌶挶㐵慥㔶㤳㈸挸昳㤷㔰㈰㤳昱愷ㄸ㐸㄰慣㤳挴㜲摦㉡搸㑢〹㙣㍦㌷慦㤴㜸攳㌲㐰㙦㠷攲㘶㠵㝣㕤㔴扦㠴㌷㍥㡦㥦㕥㍦㤷㌸㙣㕥㘴㔳㠲戲㤱戴〵㡡㥢ㄲ㤹搱㌷搰愱㌶愳㘵㘰㕢捦攸敢㘸扡㝥㐶㜴㈷㘴㤴挹攷昷挷收挸〸昸敡㤰㘰㠵㘰ㄵ愰㍦㙥搹㐷㐵换戹攴㜵攲攲扢愴㌵慥ㅦ㐶㝦摦㌸昱摡慢扣晥攳㠴ㄲ搵㡡慡挶㔹㔰戵捡㉣扥㤲㥣挵ㅡ戰慤㘷昱愵㡤㘶搱晦㌸晡挸慡㝥〶〵慣㉡戹㑦㘶昵ㄴち㕣㔰晥㔴㈹挶挶㌳挰㝤愶㥦慣㈲㝤㍦㡢㐲㙦㐷㍦㐹换㌸㡦昱㌴挱㌵㠲捦ㄱ㝣㥥攰㘷〸扥㐰昰㐵㠰㘲㍦㈹㉥㡤扦㐴摣㤷〹扥㐲昰㔵㠲㥦㈵昸ㅡ挱捦〱ㄴ晢挹〸搲昸攷㠹晢〵㠲慦ㄳ晣㈲挱㌷〸㥥㈱昸㈶㐰㌱㐷晥昸挹搶㘶㤲㕥㜰晣㝤㉦㌲ㅥつㅦ昲㥥挴㠷戹㙢㔹昴敦挰扦㑢㤰ㄳ㥢摥㤹晤㔸㝢捦㡡晤㙡㥡攴㕣〵㡢晦づ㥥㐳㡡搴〳愹㝣攲㐱晣ち挸慣㤰摢㠵㕥扦㡣㐲㑣慦ㅣ㤹㉦攵㜳㉤昱㜲㜹戴㤵㙢㥡搷攱昵扣昶㙤ち㙥ㄴ㔷摦ㄶㅡㅥ㔳攲昷捦㉤つ㜳扥捤㌳ㅢ敡㔲㉣っ愷㑦㐷㔱捤㑣㌶捡㈲㐲ㄸ㜵戲㠴挲换㠵㔴㑥摣昸㜷㕦慥〷摢㔰㠱ぢㄲ慢ㅢ㔳挸愵昱㔲摣昸〸扥戳㤳㌶㜸戲扥摥㠸ㅢ㔳ㄹ㐸攳㡢㜱攳㝦㍦㜲愰搶㌸㤶㝤晤攴ㅣ〵㌳㘵挷㈲㝢戸挴㌷昷㝤㘸㥥戳改〵㜵摢ㅡ㑤㐶㤴挳〰ㄵ昱㠳㝡㜰扣挷挷㔷敦搳㌸慤㠶㐳㍤㌰㤵晡ㅦ扦㤸挲㈹戶〹㌳㌴昱㔱晢㉡㡥て昸㠶摣戱㜳摥㥥昱㠱攸戲愷〲散㡣换摢㡡㐵攰搴㜵敡昵摤㈴捤㤲戲〱愸慦㐷㥣昶捣昲㔴㔰㝢㉥㠰愴捡㍡㤵ㄵ㔳㌶㜳慤捥㌳挶㜳㈰づ㑣ㄳ㈰ぢ挶慦〱敡搴ㅡ捦㥦㘷晡愹㜳㐵愱㍥捦㡡ㄷ〸㕥〴㈸㉡㉡㔸昲㐱晥㈵㠰扤搰㑢昸挷㐷㠲挱戲㌵戸散㕢慢昸挷㑣晥晣昷扣慣晡㔴晣捡㈴㌳ㄹ摦㘶户㕦〷攸㐰㌸㕥㐵慣㔸㌴㝥〳㤸挴慢ㄵ㔵㌶ㄵ愷㝡っ㑦愱戶愲㉥㈹慡㙢㌱晡搱〸捤敤㐰㔱㝤㉥㐶㕦㠸搰晢〴晤昹ㄸ㝤㍥㐲敦ㄷ㌴㔵扦㍣㝢㍥㐲摦㈱㘸ㅡ〳㐱捦㐵攸㍢〵晤挵ㄸ㝤㉥㐲搳〴ㄶ昲〰戸摥㝣㑢搱㕥㐸户㐷愲㝡㍤㔲㕡㄰㐱捦㐶㘸㍤㔲摡ㄴ㐱捦㐴㘸㍤㔲㕡ㄹ㐱㥦㡤搰㝡愴戴㍢㠲㍥ㄳ愱昵㐸扦ㄶ愳愷㈳戴ㅥ㈹㙤㤳戴㝥㌸㐲㜳愴㐵㐵ㅢ㈵攸㠷㈲戴ㅥ㈰慤㤶愰愷㈲戴ㅥ㈰敤㤸愰愱㠸㘴攱昵〰㘹搹〴㝤㉡㐲敢〱搲搶〹㝡㌲㐲敢〱搲晡〹晡㘴㠴搶〳晣㘶㡣㥥㠸搰㌲挰㝥㥡ち㘱戳㍦㐱挱昸㔳㠲㍦〳㈸收挸㥥㕢㤶ㄳ㜲㜱㥢ㅥ攷昷搱㔵㤱昹昹っ攳㤵愸挰ㅢ㐵捥㤷㤹㝣㍣ㅡ昲㠳㐰ㄴ戲㜹昵㐲㕣㜱㍣慡㌸㉥ㄵ㑡扤ㄸ㔷㍣ㄸ㔵㥣〰挲昸㑢〰㐵摥攷㥣㡣扦攲ㅤ㔹㕥㕥昸㠳愸㈰㉦攴ㅡ挸ぢ敦㙦㝡㈱搷㐵㉡㡥㌵扤㤰㙢㈵ㄵ昷㈵㕦昸户㝣攸昷〹昰㙢昰搶晡㕦〱㐶搶晢㌵ㄴ㝡㍢晡㌸㌶㍡㔲搹慢慡昴㐴昹㠹㈷摥散敢ㅣ㍣搸昹搸㑦昵㍣晢挶摦晣攸㤹搷ㅦ㍦晥㙦㍦㝥敥戹搷晦攵㤹㔷㝦晣扤挵攳㍦㜸改愵扦㜸攸昹㔷㝦戴摢㝥㈱晢昲㥢搳㉦㍣㌵㜲昹愹㈷敤昳㜷㥤㝡敡ㄳ㤷ㅥㄹ㤹扤㘱愸愳愳慢敢昶㠱扦扥昱㡥晥㙢㑦㝥㐷扤昲㡦晢㍤㈵搳挵ぢㅡ㠷挱㘹换㌰晥づ〵っ㠳㈳㝥㑦㠷挱改捡㐲ㅤ㡥ㄶ㙡っ㠸〲㌶〳ㅣ㠰㔴摣摤㔸搱晤㍦㌸愱㠰㍥</t>
  </si>
  <si>
    <t>㜸〱敤㕢㙢㜴㕣搵㜵㥥㌳㥡㝢㌵㘷昴ㅡ㍦㌰㌶㄰ㄸ摥〶㌹㡡攴户〹挶㤶㈵换ㄲ㤶㉤摢㤲㙤㐲㈰攲㙡收㡥㌵㜸ㅥ㘲敥㡣㉣㔱㌷㈴㙤〲㜴㘵㐱挰㔰ㄲ愷愱㄰摡㠶㠶愶㈱㈴扣摡㈴扣㕢㈰㠱㍥㔹㈴愴㈹㡢戲㘸扡愰㘹㐳㥡㤶愴㕤愴敥昷敤㝢攷愹搱搸㈸捥慡㝦攴摡㜷捦㍥敦戳昷㍥㝢㥦㝤昶戹昲㈹㥦捦㜷〴て㝦昹〴㠸㥣㌶㍣敤攴散㔴㐷㑦㈶㤹戴愳戹㐴㈶敤㜴㜴㘷戳搶昴㘰挲挹㌵愰㠲㌹㥡㐰戹㘳㡣㍡㠹㙢敤攰攸愴㥤㜵㔰挹昰昹㠲㐱敤㘷㉦摥ㅢ㉥㈴㌴㕢㘹㘶㙢搴昲㘹ㄳ愰戹ㄱ㘰愴㘷搳搰搸搵ㄸ㘴㌸㤷挹摡换㈲㝢摣慥搶㜷㜵㜵㜴㜵慣㕣搳戵扡愳㜳㔹愴㈷㥦捣攵戳昶晡戴㥤捦㘵慤攴戲挸㡥晣㔸㌲ㄱ摤㙡㑦㡦㘴昶摢改昵昶㔸攷㡡㌱㙢攵摡慥㤵慢㔶挵搷慤㕢摢ㅣ㐴捦摢㝢㌶敤挸摡㜱攷㜸昵愹搹攷㔰捦愶㡥敤㜶敥㜸昵ㄹ㐲㥦攸戲㌷㤳戲ㄲ改攳搴愹㐱㔶慦攸戵愳〹捡挴戶戳㠹昴扥づ㑣扢㠲搱㐸慤改攸〳挷愳㤶㤳敢戱㤳挹㕤㜶㥣攲㘸㑥㤱㘷㜶搶㑥㐷㙤愷㌵戵㜹㉡㙡㈷扤㘲㈷㤸摡㘳㘵户㕢㈹㍢㐰愴㉤攵捡㙤㈰㘶愷㜳㠹摣㜴㑢㙡户㘳敦戲搲晢㙣㔶㌱㔲㕢昲㠹㔸㈰愰〲〱㕦挳昹戵㈶㈳戲改攸换㐶㝢挶慤㙣㑥㔲㤴㕡㔷慤扡㘵㉢㐴㈶㕥㌱㉤㑥㍢㔲搵㡡㘲ㅡ㑥愴戶摡搹戴㥤攴㈰ㄴ㕥㝢㔵㈵攱㠹换晡㈲㜳ち搴㔰㌰慡挹㔳〳㤲挲㔱㜴ㄳ㐱㌳㠰搹〲搰戰㘷㐷户㙥㘵㔶ㅢ㠰ち扣つ㌵㉡㙦挲摡晥㔱换㍦㍡收ㅦ㡤晡㐷㘳晥㔱摢㍦ㅡ昷㡦敥昳㡦㡥晢㐷ㄳ晥搱慢晤愳晢㔱愷昰〴ㅢㅢ晤摥戳㌴㜷昳㍢㡢扦ㅤ摦昲昱㈳㝦戹扤敤昱捤㙤〶㌵㘷㔵慤昹㔷戳愶摢㜱昲愹〹慡慣㈷㌶㌲㔵愷㝡㥤摣づ㉢㥢㜲㡥慦㝣㈱摤愳〹戸摢㐹晤敡〵㡣㐱㡥㡢㠰捤㜹㘰搶ㄹ扢搳㠹㜸㈶㥢㕡戶㉤㤱㕥扦㝡攵昲ㄵ敢㍡㔶㉣摢㘶㑤慤㕦戳㜶㔵搷捡㡥㌵㝡㍥㌹扡〰挰㕣〸㄰敥敢改敢㡢㔸㑦㍦㤰㠹慣㡥㉣敦㕣扥㑡㥦挴昲㐵〰㑡扤㠹㈵挱㘵戱㘸㥢昱晣搶搶攱晥㠷㍥晤摤㘷户晦昴摥愷ㄴ㡤㈰㘵㙡㉥〶㜸晦㜶っ〷戳戶捤戶搲敢㍢㍢扡扡搶㉤ㅢ捥挵㝡敤㐹㈴㍡扢扡搶慥慢㜸昴ㄲ㌴搱愷戰昱愹〴㝢扢㝢㝡㈲敢昵㘹捣㝤ㅦ㠰㔲慦㝢愳摥㌹晥挸㡡慦摤戳㜴敢㙦晤㙣晥㘳㝡敤㐰慢愲搵㤵㔱捦〰搲㌹㤲㑤㐰㕤昳㐹㉢㉢愴㘲慣㔵换〶ㄳ晢敤㘴挲㜶㜲ㅣ㝡昵扡攵㐲㌸搰㌵慢扢㤶敢〸㕡改㌳〱捣戳〰ㅡ昶㘱搴戳㤹㜵づ㠰㔲晦攰㡤晡㕦㠷㕦晥㤳攷㤷散摣㜶晢㤱敦㕦扣攱扦㝦㜰戸昹㍣ㄴ敦昴㔴愹㌷㙢ㅤ㠰㍤㉡㤹扡攵ㅤ攸晤㔸㙣㍣㑣㝣㝣㔵㝣㑤扣慢㉢戶慡搳㕡㘱ㄹ㔴慦㘳戵㉣ㄴ㔴㜳㝣㙦㈲ㅤ换ㅣ㄰㔳搳ㅣ敦㑢㈴㜳㜶㔶ㄲ㙤㜱晣戸收㔲搲㉤昱捤㔳搸㘷愲慥㔵㕡ㄸ敦戱戳㌹搸攷摣㜴㘹㈵㥦戶挹㜲散㔲戲摤敢㝢㔳㈶㥦㡥㌹愷搶㉥ㅣ捥㔹㌹晢㤴敡戲㔲㈷㌳㥡つ挳㜶摢㡥㑣改昴敡㘶㝢慣㘴摥敥㥥㑡戸挵敦慢㉡㠶ㄵ捦㡣捤㕥摡㤷戵慦㈹㤶捥㤸㔱㌷㜶晣㐹改㝢〶㤵㙥㤱㍢慦㐸捦㜸挶戱搳㌲扤昶搴㡥㐴㜴扦㥤ㅤ戶改㉦搸㌱㈱昵㈴ㄶ㜹㕢㐹晢㔰ㅡ㠴㘲㜳㠸㥤㔵㥥㑢㐶摢改㤸ㅤ挳㝣㈷挰攵改ㄱ㙢㉣㘹㉦慡愸攲㡥㠹㠲㈵ㄵ搹㝤㤹㘸摥改挹愴㜳搹㑣戲戲愴㍢㌶㘹㘱晢㡡㙤换挴散㠰㍣㍥ㄷ㉡㕦㐳㠳㔲扥愵戵散㈸晢㜶戸㔳㤴㉤ㄲ㥡捥晡㤵换ㄶㄱ㉢搷摣㘱㡡㍤〳㈹㕢㘴慣㝦㐱摤㤹㤴㉦㐲搶敥慣㕢扢挶㈲㘵愳挵㤵㡡搷戱ぢ昲㠱ㅣ㤲㌶戵搲㝦捥散㕤㤶搶攵㔱㘶㕡㈶ㄵ扡㠷慣㕤㠷㘹搲㙤㜱敤晤㙡㉢晢晤ぢ㍣敡㌷㑦挲㐹改户搲戱愴㥤慤敢摣㉡捥㐸㥦㑦戰㤴攰〲㠲ぢ〹摡〱㡣㤷㘰攳㘶攵㈸㉤慢㥡㔲搳挶㠱㐴㉣㌷㙥㡥摢㠹㝤攳㌹攴挱㈹づ〶挹敥敦攲晤㉢昸搷捦挰㉢㝥㠳㝥戶㝥㍦㐱〷挱〷〰㐲㈱㥦搹㠹㕦㥦ㄹ搲㕤晣㔹づ㄰㠸㙣扥摡づ㈹㠳㙥挷㝢㜷㡥攸㝦㙢昱挵攰㉣㍢㐶ち㉥㥦搳搰㔰㡢〵晤㤶㌳㥥愳昶搵㉤ㄴ㌷㘸〵㍢㕤〹搰扣ち㘰㝢扦㥤㠴敥ㅥ㉦㍦摢愰㐷㜵㔴㝦㡥㝢昰愲搴昰㜴㍡㍡㥥捤愴㜱〸改戵㜲㔶㜷ㄴ㑥慢愳㉣㌳㌵㤸改挹攷捣㔴㝦〲㍦捤愹㕤昶㠴㙤攵㝡㘰㥢㜳㉤愹㐱㌸扣㘲㍣〷㘲㔳㐶捡昵㔵㝢㙤㈷慡改搴づ挰ㄶ㑤㤹挰㘰㕣㥢㔳戴㉥昶㔴㡥㕤㌷愶攰㍥㘱つ㘹㔴㙡㤷㔶㉥挶㤶㉤㤲㔷㘸ㅤ昲㔲攸㈱㉣㘸㔹㉦㑤㤲攱昶㈴ㅢ㌱戶㑤㙣愴〱て㔶慢捤敥㕣㈲改㜴㜸散敤攸捤攰搰㘳换㌱㡣㙣㌷㑤慣㉡戳慥戰慡戵㥢㕥昱㔰㜴捣敤ㄶ㔳搹㤲捤攴㈷攸㌸ㅤ慦㝥搸㤷㑦慦〶戸敢㈷昷㝤昰摣㍢敦㍦攲晤㕥〷扤㤱㐷搳㜱搶㕣攴㑣攲㐷ㅥ扤づ㍦愱㝡㘵〶㕤散㥡收㜵ㄶ〷㥥づ㔶㜳ち搴㡥㘴㙤㌹㤱〴㈵㌱㍤㘱户愴昶㘶戲晢挷㌲㤹晤ㄴ㝥慢愴㥣㜱摢捥搱捤㙦昲㑥㌵挴㤵㔲つつㄵづ㝤搹㜹㠰〷〴㜳㍤㐰㜸㈴ㄳ换㌸㤱㈴摦挴㔸㌶攳㤸㤷㈰户〱㍢㠹戹〱挸搲㠱㜴㍣ㄳ搹摢㍤戸慤㝢搷㐸〴ぢぢ㍥㘲搷扡搱㥥㥥ㅤ摢㈲搱愴攵挰㘳散散㤸㑡㍡㔳敡〹㌰㠴扥攲慢搷摥㌱㜹昹晡㕢晢㍦㜱攸愹挴昳ㅦ摤扢㔹㍤敥ㄵ捣㌸ㄴ㔰〹敡㜸㐰ㄵ慥㜷ㄸ㜵㉢㍣愰ㄹ㝢扢扢昱晤摡㠳㌹攱㍣㤸㑡敦攵挲愳㙣搹㔵晥换慣扢搵慦昷晦㕡挱㉤㜷晦摦〴㘵㔱摦㠲摡㜱扦〷㕥昹攸㕥愴昵㘶㠲㍥〰散摡㘲搰戰㘹昷扢㐹挵挳㈱昷㙢㍤㐰㜰㈹㠰挱㐳㘱晤㕤つ敡㑡㈳ㄷ攰㔹扤㈵搵㙢挷㉤㐴扤㘴㈷㔲搶晦攷㐶ㄵ㐰㑣戰㙣㤷慡㑦〴收捥㑤挰慣昶㙣㉢〳㌲〸ㄳ挵戶搸改ㄱ㔸㘳攷㜸敥㍦挷㜳ㅦ搳㕢㐱㐷攱㌱ㅥ挴㐲㌸㜶㥡攸摢㌵㑥搲㠹ㄸㅤ昵〵㐹愱㜸㝢㍣㠵捥摣晢㠶㤰ㅢ搲㜵捡ㄴ㘳〹㕣ㅡ㥡晢㡤㌹〲搰挰㠸〷户ㄷ㜵㥦户㌹捣搸㌵扥攴ㄵ捣〸㍤㌰㝣㈰㈱㡣换搸晥㕥㔴攳㉡㕦㠳ㄹ摥㡡㡣㤲㙦㝡㌹㔲晡挳〴㔷〰㤴慤昲㡦㌰㡦慥㘹㐸㈹㠶㈱㘴愵㕦挵㑣ぢ㐰㌱㄰㈱㈱㤰㌱㈰㠵㐷摤㠹㌱挸㐴㘱〴攳ㄶ㌳ㄹㄱ㐷㙥㐸搷㈹㔳っ㙦ㄴㄹ愱挹〸㤷〹户愱攳㥡㕢攷㈱慦㘰㐶㈴㈴㠲戶挲㠴っ㄰㜵ぢ慡搵㔶昵㙢㌸㐶㤶挰〱㈸㘳㐲摥㑤慡㌳昱㉢っ㤸㘴愵〳〰㡡㌱ㄱ㘱挰ㄴ㤰挲愳㙥挰ㄸ㐵〶㥣㠵散㤹っ㌸㠸摣㤰慥㔳愶ㄸ㘹愹挵㠰摦㥣㡤〱〷扤㠲敡愰㡣挱㈳㑥戵扦㈹〱搱攲㜱戵㙣㈳愱㑢㙥挶ㄱㄷ换㌹㑤昱敥㝣㉥搳㤷挸㐱搳㥢攳〰㐰愵挹㈹㜲戲㉢㙢搴ㅥ摦㤳戰て㔰挷捦㤸㔹㠴㔸㜱㑦摥挹㘵挴㤵㍥㝤㘶㜹㙦㘶㝢㈶搷㥢㜰㈶㤲搶昴㌹㌵㡡摤㤲扤攳㜶ㅡ愱㠶㉣㈲づ㐷慢㤴㤹㤸戰㘳㌵收㌸㥣挹㘷愳昶㐰敦㠹㄰慣㔰敥㤹挰〷户ㄳㄶ㔷㥤㍢晢㑥㕦挶㜷ㅥ㔸晤㜰㔵搵摣捥扡收㈷搱ㅥ敢㑡㕦㡦㕦㤸㈹㠵㐵慥㙦〰㡡戵㙥昰〸㕣㝦㤱㤴〵㐰ㄸ㡦ぢ挵㈱㔸㌷慦挵㡢戰つ愴㥤㐴捣づ㜹㈹挴㔴㕢㍤㜴㈸㥦慢㈸戱愶ㄶ㜸㈵摤挹攴㔰ㅡ挲㡦㕡搹搸㠹㈰ㄷ㄰㠶挷ㄵ㡡㌲昱㙦㙥慣㜶扢昱昹摥㉥㕣戶扤㝤ㅤ搴晤㐶㘴㤳搷ㄷ攰户收〱愷愸㤰㐰捡攲㐷㌴〳㉤㘴㜷㌱㍢挸ㄴ㘳挸㈲〵㌷㠲摣㉡㌵㙣㉣㜱㕣搲㈴敤〵㤵㐹昱㉥㜴扣㝢捣挹㈴昳㌹扢戵㠸㠹慡敢昸㉥㍢㘹㌱ㄶ搸㕣挴㜶㐴㜳㠸㤶ㄶ晢㘳㥣敦挴㤱㄰㌸ㄲ昰愴愴㐴㑥㘶㥤挵㕢㐹〴戵㘸㡥㔲挵㡥ㄶ㤷攷摦㌷愸捦ㅤ收昳愵つ扥〲ㄲ攲攳㌳ㄸ㐱慡㜶ㅦ㉡慤㙤㜹戰㡦㥡戴愰㄰㠳㜶㙤㥣㤸慦收㐲ㅥ攳㙣㉤㜱戱㝣〸愶昳愲愷㡤慡㤳挴攵㘹㉥ㄱ戵㤲挹改搶昸㐰㍡㥡捣挷散㐱㙢捣㑥ㄶ慣㌶慦ㄹ㑥っ㜹挹㌵戳㉢慢㍡㝣昱㤸㌲㠰扢收㐲㘸㜱捥㠶捥愷㝦〷㙣㤵㑤ㄷ㝤㠴昴愷㤰愲㘸摡昱晢㥥㈳慢㍣晤捦㉦摤ぢ挸戵㈷㑣摢㡣㉣摡㌴〶㥣㡡挱㔹搱戸戲㙡㠳㤹挱っ〲攷戱戲慣晥㠴㥢㜵挲攸㤵㠸挹㌴捤戹㙥㌱㥦㜹昱搱㤷㕦㔹摣扢㜱搹㤷扢晦昰㍢晤㍢㌶づ扦㜵昷挹捦昶晦昳〶㐸㐱㤴㠳㐱搰敡㔰㔵㤹㜲挸敥㉦㐶㤰㌱㡣㌶㕡㌰搷㜵ㄸ㐹攴㤲㜶㔳㕣捡〵て㔲㈵挸捤挶昸挸㌸挲㍥扤㉤昱㉤搹㐴㉣㤹㐸摢㜴㐳㜰㤱挳慢收㐱㝢ㅦ慥ㅣ㜶㘴㥣〴㙦㐹㕢攲㈳㔹㉢敤㑣㌰扡ㄷ㥤㥥㕦㤱ㄲ㘱ㄹ昱㑤㠹㌴ㄴ挸ㅤ㤳㜸㕢㝣㜸㍣㜳〰摦㐶攴㔳改㉤搶㠴㜳㐲〸㡡㝥戵晢戸㕡攵㔷㝥扦ち晡㠳㜳摤慢㈴ㄸ挷昰愴愲愷敦㈷㠰扡㔰㘱ㄸ慥慥愳戳㤴㤴㜷改㐳㥤攵扣㉡㉥㥤㙢〶㥦㡢ㅦ㤷搰づ敢㥢搸收㘶㠰㑢户散ㅥ㈸㕤ㄵ晥㔲㥦㠴ㄸㅦ㐰㝦㜵戶〳㔹ㅡ挵㝢〹扡敦慤敥㜲㘱ㅥ㔷㡦ㄶ愹㌳㔵扤〴㐳㜱愹挳搵㠸ㅤ㤴搵㠹昶㈱㜸摣っ攵㠷昹㐵搰ㅤ㜶户搵㑤搰愹挳㘵慦攳㤵昵㘴㔲㈹㡢换㡢㑢㜳ㄸ戶摢づ㡡㠷つ㙢愲攳〰戲〶扤㉣㙢ち㔹搶㤴㘴㘱㑢收㕤愳攰散㉢戳捦捡㈶㜲攳愹㐴㌴挸〴敦〳㑦㠸㜵〹㥦㤲昷㈲㠵㐷ㄶ㈷摣搵敡㈸㠲ㅢ㤳㠶戸㍢㜰㠲㈰敢㈸㝥慣㕥扦散攳㙡㡥ㄷ㌹昰㘶㌵晤㕢㝤ぢ㝢昳〳挰昴〳攲㈹㜳挲㤰㈳㉢㕢昱捥㠵挵㥡〷㘱㈲㝣〳扣敤愸ㅢ㘶攷㥤㐸㘸㌰㘳挵晡㜰㘵㥣挹㌶㝡㥦㌰〵㈱㕡㥡㤵㙣㤸㔷㉢㍤戸㡣挴㈵攷㈴㝣攱㙣㤰ㄹ挳戸戴〸昰㔲挶㜴㘵㐸〷搳㘷ㄸ㑤挱㕡㘳つㄴ晡㍡挷ぢ㐱㤷㝦㤹㌵㌰愳晦ㅦ敤㕣换攰〰挸㤲捦慥づ〱搵户〱愸㤵〰愴愷慡挲敤慣昰扢〰〶㘳昷搵㕡㌲敢㌵〴㍢㌷㔲扣ㅥ〹愶㐸づ㕣づㄳ㤷㈶戸㘶〱㑢捣愶攰㉡㜶㝢〷挰㡢㉦扣挰搰㠵㑦㌱捥㕦ㄸ㥦ㄱ晡㔰㠸捣搳㥦㈱昸㉣㠰戱〹攰㍤㐴㌸改㈹改攲㌹㔳㥣摤搲戱戲㈵㕥㝥㡡㕣㄰昷㡥㤳㘵㠷挶慡㍣㜱戲愰攷㈷搰㤱㄰昴㠱㙤〵慤㤹敢づ㉣换摥㍣㡣慥㕡㜸㕢搱攱㝤攱㘲扢换㥥攱㑣敥挱㍥昳㜳〰㡢挰愶㕣㌶㌱㤶㡦㈶㥥晥㝡㍡㔲愸捡㜲ㅦ㜷㠱㐰㘹㉢㔰㡣㠱㜲㍢搰扦〷愰ㄸっ愵㤵挵㘸攲㘶改㍢㠱ㅢ㐷搵扡㝥戶挰慢㝦摦㐳㐴昳〶㤰㈸慣ㄴ愰㠵愵㝣ㄷ㔰㝤㌷㠰㘲㔴戵㐶㠵㉦戰挲㍤〰挶㔶㠰㙡㌳㔳ㄹ㠶昴㠲㤵〱昹愶㡤㌷㜹㐱㕣㡡挹ㄵ愰㈱㍡搹㔴㜶㜵㘷扡户㜶㐱戴〱㤶㜲捣㘱ㄸ㙣㍢ㄶ㜲㤷ㅢ㜵㠰㤶挵敦て挰㙡㤹搵㤷㌲㌳㠶㘵ㄷ挳戶㠴㑡ㄵ挳㠳收ㅦ〰捣㘳㘴〵晤㡦捡ㄷ㐵㑦㍤ㄲ㔹㌳㈳㐴㠴戳昹ㅦ愱㈶㈲㙦㐳㠰〵昲㑤收戸㥡昴㐵愰晡㕥〰挵攸ㅥ戵挹㤵晤ㅦ〳㘹ㄲ搹扢摦ㅡ戹㤲㘷㠸㑦㈴㉦㔱㌷㑡㐱㜶晢㜲ㄱ㌳〰㈸㈲扥㡦㕤㌱ㄲ㔸㈱攲㉦㈳㈳㜰㔴ㄱ㌳㘲㐸愹敡㍦昵㄰㈶搴㔵〰〵ㄲ㠰ㄶ㐴晣ㄵ愰晡㝥〰㘵〱搴愸昰㔵㔶㜸㠰ㄵ挶〰㈸㘶昳㙢〰慤〵昶㜹ㅦ㐴㜵㈲て搱慦㘲晣ㅥ扣㝢㄰㔹攰㕤ㅣ戰搰㙦ㄹ敦ㅥ㐲戶㝥ㄸ㐰㘵〰㑡扣㝢〴愹㌶攱㕤改㡢㈹㤷㝦㡣づ扡㥡昳㈸戰挵㤵㥡㔳慡㡣戲㤹扡㤳㐵㥥㌰昶捦㠰㈸〷愰㠲戱摦㐰挶搱㜵㈷捦戶㜸昵㌷㍤㐴ㄸ换㔰㘴㠱㍥愰〵挶㝥ぢ愸㝥っ㐰㌱㑣㔹愳挲攳慣昰〴㉢㌰㜲㈹㡣㝤ㄲ㐸㔳㠱戱晣攰慢〶㔷㥦㐶ㅤ㜰㤵搱换㐲愷㘵㕣㝤〶搹晡㉦〰㡣敢〱㡥㉤愶挵㑤㈱㕣ㄶ㘸㤴㡢㠲㜹昱㥤㜹㉢㠹㉦㑤㠷㜰搶捤㌱敢㐴㜰㜰〲㙥挴攱愸ㅡ㉦㈴㝣昸㑡㉡㝢㌵て㉡慤㠳㐷㥢摣㡢捣㉤㈲ㄱ㌲㉥挲戲㍦戶㔱戸㕥㉡㙦㉡戸愹㠷昴戳㠴㈱㥦扡〱扦戲挰㥥〳㔲㜸搴㡤挰㘶攴ㅡ㍣㕦搷㌹ㄸ㔴ㅤ收搹㝥㐱挹㡤愱挳摡㥥挴搶㜳っ攷㠳攷㌹晣愷㙡捤㐱摤㔴挸晤㡥㠷搰昹㌴攸晥㔵㙦〵㌳㍣㑥搶㐴㤸ㄲ扥攷㜰㙥㍡〹㝦㥦㈸户〶ㄷ愳㠳攳ㄶ㘳搲㤹㉣〲ㄸ㠱敡扢搵㘲摢昳搰㔵搳挲慡㉦慦愴ㄹ㑢㙥挶㙢慣㠴㠸㘶㙤㕦㈹ㄵ戶攱㘳扥〸戰㜰㕢㈲㡡㡦っ㌲昱㕣㘴ㄸ攷搶〸扦挵㡢㈳㠲搱㙤㉣㐷㡦㌵挷㈴㘱㠱㌴㍦捡㥥攴㤵㔴㘸㝦㍡㜳㈰㉤戳㌱ㅣ㝥㤲㈸㤲㙣㙣攴㌰㡣㙢挸㜳㌶攴ㅢ愶ㅢ捣挶晡慦〱㕡ㅡ挲㠷愴〸慡㜹㕢〱愱攳挸㈷㑣攷㤱㑦ㅢ摤㍤昶㘲㌲㜵㍣㥦㌰㥤㐴㉥㑥昳㙦〰㥡㝢㌶㡤捡ㅥ扤ぢ㥦敤㤹㝦㡢㥣㜹挸愹晣㈲摤晣㍢㘴户㈲扢散㐸ㅡ愶㤷挹㕥攴㌳㙥晤ㄲ戱㈶〰㈵ㅥっ㔳㉦㌳㠵㤷㤵ㄴ㍤ㄸ㉥ㅥ㜵〱㤸㑢㤱〱昷㤹摦〳㤸㔵づ敡㝣㔴愳㉣㉡㜹㐹攷㐶㜸昹㝤㈰攰㈵ㅤㄹ㍥攱扢攵〷挸ㄷち挸㍤ㅥ㘲㜰慢㍦慡㘱昱㕣〹昶慤挶㔴㔴挵㤴ㅤ㘸㙣㥣㜱㜹㔰㘹㘴攰㘵㠸㐱ㄲ摦挳㈴㌴捥挵㤴敢摢㡣㐲愳捡搵挹挶戲㠲㝥〰㐴晦㈳㐰㈸晣㐵㐰㑥挸㝣ㄵ㘰㍥㈴㠰敢捡昲㡦㙥㌴㐵愸㈹㌵㑤ㄹ㠵改戰〸㜳㌶㌰㙢〱挱ㅢ〴昳〱㤴㌸ㅥ㑣晤㄰挰㡦㌷挸㕣㍡ㅥ㈲㤹㈵㤸㜷㐱㌲㥡㤲愱㌲愸㤳㙢ち㠱敥㠷㡣昳ㄶ㄰〸㠱慥〶㥦昰晤敥慦㉦晣搵〲昲㠰㠷㈸晡っㄴ㠴㍡㠹っ挲㉢慢攷㐷挸搱晦〶㄰ち搳㙤㤰㑥㐹㙣㌵㘵㜴㈷㑡㤴昱戶㔴晦㈷〱㉦㘱㤵散晣㑣扤挳ㄴ㕥㔹㜳摣昹㠵㌲㕤㤳戲挶㥡㤴㜱晦㤷㜱晥〷〸㈸攳㕥捦㈷捣晤㥥㑦㤸㥢㍢㥦昰ㄳ昲㠳〱㥦〶㈲㤴ㄹㅥ㘵㘴慥㝥㤷攰ㄷ〰愱昰㌳㠰戳㔲挶㉤扤㐴搹㤹㙣挵愰慥㡥〰㔳摣㍥㘴㔱㤸㠰愴㡡㙦戸戰㠷㈸㌱攰挸搱挵ㅣㄶ搳㘴㑢㡦㐱㌴㙡㘹㌰㘸㜵㍥㌸晢ㅤ㔸㤹㔶户㘳㙦愹昸㡣㜸㌳㍥ぢ㥥㈶㌹つ㌸㘱扢捥㝣挰㝦搱摣晡愲愲㜰挹昱㌵㝥昶扦㐷㡥晣ㄲ晤㤰㈷愵敤㤶㍤㥥㠱㔷㠷㤰慦㘸㡢摡㤸㕡㑦㜰〹〱搵㐱晤〷㠶慣㜹戹晤ㄳ慦愰晡扢戰㌰㑤㤸㌰㌲㉣㡣㔴㌴㌹㘴愶晡㌱㕡㤰〲ㄹ㜴㍥ち摢愸戴〶摥㉡㜳晤㌶㐷收戳㔱愰㉦攸晤㠶㌷戶㔱挳愵挵㤵敡捣㐳摤挶㙢搷㔵㝦敡挷慢㡦㌷慦晣昱挶ㄵ㜸摡摢㝦扡㔱扤㠱ㄶ㈵挲㐶㤰㜲〹㝢㙢㌶挲摥昴ち慡㍦㕤〸搳〲〸㘱㡢㌱㜷扤㠴搴昹ㄵ㜵㔹愸晢㘱㌹㜵愷㤲㍡㙡改㝢愳㡥㉡㕤㤷扡昰㘵敢ㅥ㝣㙥昲戱つ㑥摦敤敦㤸愳㌷㙥㔰㔴攷㕡搴晤搳㙣搴扤收ㄵ㔴㝦㤳㄰愶ㄵ㄰敡捥㈴㘱つ㡡慡㉣㠴扤㕡㑥搸搹㈴㡣㑡㑡㤱ㅤ戳搸㔰ㄷ捦挲㡤㙤搴㙣㘹㔹㑦㝣扣挲戲㤷扣㝥搹挹㡦㍣戰攱慣愱㐳㕦㌹㝣昰敢ㅢㄴ戵扢ㄶ愱慦捣㐶攸昷扣㠲敡㙦て挲㌴ち㐲攸〵㐰昴㠵〴敤〰㈱㠳㡡㝦戴攸㑦搹ㅦ㐵㜰㌶㐶㥣㉥㕡㔳摣捤愶慥捡㔵㜳㔲晣㥢㘶㠴㑢戳昸戳㠴㐱摣〰㈰㐸㡡扦〸昳㍣〴摣っ昰挸㕥〸挸㘹㐹戱戱ㄹㅦ捡㈲㐲搷ㄸㅦ㜰㜰捦㄰ぢ攲戳摦ㅣ晥㑣㈴㝤㈲ㅣ㌵攰㜱捡㔱ㅢ㔶㡤摦〷昸㙢㍡㝢攷㠱㈷搵〱扣戲换㤴ㄲ㍦ちㄷ㙡㝥㐶㔹攷㜶搰㌰㤷㐱㕥㈷挱つ挳摦ㄱ㍡㤱㤸ㅤ㤹挸摡㤳昸慢㐳挴㡤晣敡敦㈱㝤㜱㠳晥㜵昹㤲㈳㤸ㄴㅥ㍦扥㜵愷戰㘹摢ㄴ慤㌳昶㠸㤰敥㘴㔶㈷ㄲ〲㝣〶㡤㘱㌵㘹㜴扥晢搸愲敡摢晡愶㈶搲㍢㝣昸捦㌷晥㘲挵㤵摤㡡昶㡥㙢挸㕣づ㌰㑢㈰㉢愰㕥㉣捣捣昷㌱㕦㘹㘶㉢搱㐴㍥㈹㤲㡤㑢㘶戶㥡㔹愵㤹㈹㕡㑣捥慥昰㈸㥡㈱ㄹ㙦㉤㤰㐵㘵㡣㜰昲ㄳ戸㕦㤲〸㥡㕦㍤㕢ㄸ慦㠲ㄳㄷ愱㠹㍢㕥㤱ㄳㄷ㌳慢㙣㍣ㅡ㌸改晥ㄲ㈰ぢ㉢愳ぢ㙥ㄸ㈷愰㥥㉣㜴㕥㐱捣挶㘲攷ㄲ敦㈶㥢㌷㔵㜵㑥〳㐹㘲㡡捣愳搵㤱搱㝡㠱捣ㅡ换〸愸㙦搴ㅣ戱て㡤慡搸搷捦慣㌲㜲㘸戹㉡搸㐷昵ㄷ〳昷㌰扡攴扥㜴㌱㌸ㅢ昴㥢敡挲㐲挱㐳㕥〱户挴㈰慥つ㘸㈶愴挵㠳㕥〱昷㈹扤つ戹〶㔷搶㌱㉦㝣搴㥤敢攱㜳㍢摡㉡慥㔹昶愱㠷〰㈹㍦扥㡡㑢㐸ㄶ昸づㄶ㜳昵攰扦㑦敦昴㄰㈶ㄴ挵㉥㜵㜶㌱㤷ㄲ㘷戶ㅥ〶㉣昶㐳改㐹㥤ㄱㄶ㔳㜰昸敦搳扢〱㡢㜵挸㙦愹戳㠷挵㘴㌵晥晢昴㕥て㘱愲㡤㝣搹ぢ挴㍦愵愲㔷挵慥扡敡攷㙤㠱挸㈹㠱换㌶㌶ㅦ㝥敤摢慦ㅦ㝡改㡡昵晦昲敥攷㍦晦搲ㅢ㠷㕥㜸昷㥢㘳敢㥦扤攷㥥㘷㉥扤敢㠵搷攷挷敦昶㍦晣昳挱扢て㜶敤㍦㜸㑤㝣昷㠵㕢づ㝥攸敡㥤㕤㍢收戵㌷㌴㌴㌶㥥扦攰戹挵㑢挳ㅦ扢收㔱昵攴㉢㈷愷搵㜶㙦㌴㝤ㄹ㄰㑥㡤㐷愹㌰㜹㈲收晤㐳㐰昴攵〰搸愵㠵㈵㈸㉤扡㝣挰㝤㘱戲㐶慡㕥挱㕡つ㑡㤸挲㕡㔷㈲捤づ㔹ㄸ㈶㜳愴搶㐷㠰攸㔱㔶昵㉢攱つ慢㔶昸㤰攴㤱㔴戵㔸㜵捣慤㉡㉣㉡慦ち摣ㄷ㈶慢愴㙡㡣戵ㅡ挲愴㐱搲㍣㄰敢㌸㌳晤㡡㈴挸㠲㍢散㉤戸㑤㘸ち㉤㔱㈴㑢ち㍥敢ㄵ㠴㌹㐰〲戹㡡戴㐸搱ㅤ㤵㙤挲㈴㑡㐶搸て㐴㈷〱㌰〲㘹㤲摡户㤵㜷㤴㐶慥㈲愵㔲㜴㙢㘵㐷㡡挴㐹挱㉤㔵〵㈴㔸ち㍥㕤摥㔹㤶㥤㤱㑡㈹扡愹戲㡤㐱㜲敢㕣扦㤷㜶っ扡慢㍡挵㑦㝥戸㜷㠴㔲㥢搳㜹昷㉦㘵捣ㄴ㉦挴搳昳扣〸㑦㝢戱捥晣㘲㑥戱㙥㙢㌱㑢摡㉣㜱㉦戶昸㜷㐷慣搲㕥敡昴愴敡ㄲ愹て昶㤱㠳扥戳㘶昷攵ぢㄳ攴㜴㠳敡㤸㉢〶摤㑦扦㜳攴ㄵ㕡㉡㕤挴㈴愹戸㈰㘴㘵攴㠱㜰づ㑡ㄷ㌱㐹㉡ち㕦㔴㜲ㄲ㠸愲㡣愵晥〱㈰㝣㤴㉥㘲㤲㔴㕣〰㔲㘳ち㠸摢㘳ㄱ㜳㝢攴㉡㤰ㅥ愷㠱㈸㡡㔱㔲搷〲㌱㌸扤㘳㈰づ戵收㙡改㝥〳㙤ㄵ㘹攴㔰晡㈰㔳㐲ㄹ㝡慣㔰㍡㐵扡愴捥㐷㔹㠷㌴㐸敡㍡愶㘴收攵㉤愸搵㡡ㄴ攰㝦㔵㍦㌲㘰㜹㉥㜰㥦㤲㠱㤹晢㜱慦ㄱㅢ㉡ㄹ㡡戹〵昵〷敥㔳㌲㈴㜳㝦扢慣㙥㤸つ挹㔰晤〹㈰搰㜴ㄶ㑡晡㤳㤲㌶㤸㕤㘷敢愸晣㔲㉣㠴㡥㕡㔲敥戵㡦㐴愰昰㔷㜵㕣㜲㌳昵㘱㍥戳摢㉢慡㠶摣㉣挲㌶ㄷ㉤㉡㐶㤳㔷㐴㑤㝡慦㕡搱〸㙡昸挲昳㌹扤扥㘲戸㑡㜱㙣戵㍣㡤戸ㅥ摣㈱搱㔸挰㈵㔴搲㡡晣㈳昳昴つ慣㠳ㄷ㜵㑡愸愴摢搸㠶㡦搹挶ㄲ挱㥡晥て昹㘶ㅢ愹</t>
  </si>
  <si>
    <t>2024E</t>
  </si>
  <si>
    <t>2025E</t>
  </si>
  <si>
    <t>Coeficientes</t>
  </si>
  <si>
    <t>Inferior 95%</t>
  </si>
  <si>
    <t>Superior 95%</t>
  </si>
  <si>
    <t>X1</t>
  </si>
  <si>
    <t>Ventas/ retail Tot</t>
  </si>
  <si>
    <t>CapEx =</t>
  </si>
  <si>
    <r>
      <t xml:space="preserve">CapEx </t>
    </r>
    <r>
      <rPr>
        <vertAlign val="subscript"/>
        <sz val="11"/>
        <color theme="1"/>
        <rFont val="Calibri"/>
        <family val="2"/>
        <scheme val="minor"/>
      </rPr>
      <t>n</t>
    </r>
    <r>
      <rPr>
        <sz val="11"/>
        <color theme="1"/>
        <rFont val="Calibri"/>
        <family val="2"/>
        <scheme val="minor"/>
      </rPr>
      <t xml:space="preserve"> / Ventas </t>
    </r>
    <r>
      <rPr>
        <vertAlign val="subscript"/>
        <sz val="11"/>
        <color theme="1"/>
        <rFont val="Calibri"/>
        <family val="2"/>
        <scheme val="minor"/>
      </rPr>
      <t>n</t>
    </r>
    <r>
      <rPr>
        <sz val="11"/>
        <color theme="1"/>
        <rFont val="Calibri"/>
        <family val="2"/>
        <scheme val="minor"/>
      </rPr>
      <t xml:space="preserve"> =</t>
    </r>
  </si>
  <si>
    <t>Ventas 2007 =</t>
  </si>
  <si>
    <r>
      <t xml:space="preserve">CapEx </t>
    </r>
    <r>
      <rPr>
        <b/>
        <vertAlign val="subscript"/>
        <sz val="11"/>
        <color theme="1"/>
        <rFont val="Calibri"/>
        <family val="2"/>
        <scheme val="minor"/>
      </rPr>
      <t>n</t>
    </r>
    <r>
      <rPr>
        <b/>
        <sz val="11"/>
        <color theme="1"/>
        <rFont val="Calibri"/>
        <family val="2"/>
        <scheme val="minor"/>
      </rPr>
      <t xml:space="preserve"> / Ventas </t>
    </r>
    <r>
      <rPr>
        <b/>
        <vertAlign val="subscript"/>
        <sz val="11"/>
        <color theme="1"/>
        <rFont val="Calibri"/>
        <family val="2"/>
        <scheme val="minor"/>
      </rPr>
      <t>n-1</t>
    </r>
    <r>
      <rPr>
        <b/>
        <sz val="11"/>
        <color theme="1"/>
        <rFont val="Calibri"/>
        <family val="2"/>
        <scheme val="minor"/>
      </rPr>
      <t xml:space="preserve"> =</t>
    </r>
  </si>
  <si>
    <t>Factor=</t>
  </si>
  <si>
    <t>X2</t>
  </si>
  <si>
    <t>AP net</t>
  </si>
  <si>
    <t>DyAn / APn-1</t>
  </si>
  <si>
    <t>DyA</t>
  </si>
  <si>
    <t>Ventas = a + b1*Sector + b2* AP</t>
  </si>
  <si>
    <t>Ventas Walmex</t>
  </si>
  <si>
    <t>Y</t>
  </si>
  <si>
    <t>Ventas</t>
  </si>
  <si>
    <t>Retail</t>
  </si>
  <si>
    <t>Resumen</t>
  </si>
  <si>
    <t>Error típico</t>
  </si>
  <si>
    <t>Estadístico t</t>
  </si>
  <si>
    <t>Probabilidad</t>
  </si>
  <si>
    <t>(Activo fijo e intangible)</t>
  </si>
  <si>
    <t>Y = Bo + B1*X1 + B2*X2</t>
  </si>
  <si>
    <t>Ventas = Bo +B1*Retail + B2*AP n</t>
  </si>
  <si>
    <t>a) Expansión</t>
  </si>
  <si>
    <t>b) Mantenimiento</t>
  </si>
  <si>
    <t>2019/IFRS16</t>
  </si>
  <si>
    <t>Bo</t>
  </si>
  <si>
    <t>B1</t>
  </si>
  <si>
    <t>B2</t>
  </si>
  <si>
    <t>2026E</t>
  </si>
  <si>
    <t>Y = a + b1X1 + b2X2</t>
  </si>
  <si>
    <t>Ventas Walmex = a + b1*Sector + b2*AP</t>
  </si>
  <si>
    <r>
      <t xml:space="preserve">AP net 2022 = AP 2021+ </t>
    </r>
    <r>
      <rPr>
        <b/>
        <sz val="24"/>
        <color rgb="FFFF0000"/>
        <rFont val="Calibri"/>
        <family val="2"/>
        <scheme val="minor"/>
      </rPr>
      <t>CapEx2022</t>
    </r>
    <r>
      <rPr>
        <b/>
        <sz val="24"/>
        <color theme="1"/>
        <rFont val="Calibri"/>
        <family val="2"/>
        <scheme val="minor"/>
      </rPr>
      <t>-</t>
    </r>
    <r>
      <rPr>
        <b/>
        <sz val="24"/>
        <color rgb="FFFF0000"/>
        <rFont val="Calibri"/>
        <family val="2"/>
        <scheme val="minor"/>
      </rPr>
      <t>DyA2022</t>
    </r>
  </si>
  <si>
    <t>CapEx ----&gt;  ¿?% ---&gt; Mtto</t>
  </si>
  <si>
    <t>Supuesto a largo plazo "g"   ----2027  ---&gt; ¿?%</t>
  </si>
  <si>
    <t>g Largo L.P.</t>
  </si>
  <si>
    <r>
      <t xml:space="preserve">2027 ---&gt; </t>
    </r>
    <r>
      <rPr>
        <b/>
        <sz val="11"/>
        <color theme="1"/>
        <rFont val="Calibri"/>
        <family val="2"/>
      </rPr>
      <t>∞</t>
    </r>
  </si>
  <si>
    <t>Ventas Walmex Mex y CA</t>
  </si>
  <si>
    <t>Retail Total México</t>
  </si>
  <si>
    <t>Nicaragua</t>
  </si>
  <si>
    <t>Salvador</t>
  </si>
  <si>
    <t>Honduras</t>
  </si>
  <si>
    <t>CostaRica</t>
  </si>
  <si>
    <t>Guatemala</t>
  </si>
  <si>
    <t>10 años CAGR</t>
  </si>
  <si>
    <t>Walmex</t>
  </si>
  <si>
    <t>5 años CAGR</t>
  </si>
  <si>
    <t>Factor</t>
  </si>
  <si>
    <t>Lo mismo que el sector   6.84%</t>
  </si>
  <si>
    <t>% sector</t>
  </si>
  <si>
    <t>Ventas Walm</t>
  </si>
  <si>
    <t>Cfrec anual</t>
  </si>
  <si>
    <t>Var % de par sector</t>
  </si>
  <si>
    <t>Optimista conservador</t>
  </si>
  <si>
    <t>Optimista agresivo</t>
  </si>
  <si>
    <t>Optimista moderado</t>
  </si>
  <si>
    <r>
      <t>Ventas Walmex  f(</t>
    </r>
    <r>
      <rPr>
        <b/>
        <u/>
        <sz val="11"/>
        <color theme="1"/>
        <rFont val="Calibri"/>
        <family val="2"/>
        <scheme val="minor"/>
      </rPr>
      <t>Sector Retail</t>
    </r>
    <r>
      <rPr>
        <sz val="11"/>
        <color theme="1"/>
        <rFont val="Calibri"/>
        <family val="2"/>
        <scheme val="minor"/>
      </rPr>
      <t xml:space="preserve">, </t>
    </r>
    <r>
      <rPr>
        <b/>
        <sz val="11"/>
        <color theme="1"/>
        <rFont val="Calibri"/>
        <family val="2"/>
        <scheme val="minor"/>
      </rPr>
      <t>AP n</t>
    </r>
    <r>
      <rPr>
        <sz val="11"/>
        <color theme="1"/>
        <rFont val="Calibri"/>
        <family val="2"/>
        <scheme val="minor"/>
      </rPr>
      <t>)</t>
    </r>
  </si>
  <si>
    <t>Estadísticas de la regresión</t>
  </si>
  <si>
    <t>Coeficiente de correlación múltiple</t>
  </si>
  <si>
    <t>Coeficiente de determinación R^2</t>
  </si>
  <si>
    <t>R^2  ajustado</t>
  </si>
  <si>
    <t>Observaciones</t>
  </si>
  <si>
    <t>ANÁLISIS DE VARIANZA</t>
  </si>
  <si>
    <t>Regresión</t>
  </si>
  <si>
    <t>Residuos</t>
  </si>
  <si>
    <t>Total</t>
  </si>
  <si>
    <t>Intercepción</t>
  </si>
  <si>
    <t>Grados de libertad</t>
  </si>
  <si>
    <t>Suma de cuadrados</t>
  </si>
  <si>
    <t>Promedio de los cuadrados</t>
  </si>
  <si>
    <t>F</t>
  </si>
  <si>
    <t>Valor crítico de F</t>
  </si>
  <si>
    <t>Inferior 95.0%</t>
  </si>
  <si>
    <t>Superior 95.0%</t>
  </si>
  <si>
    <t>AP o AnC</t>
  </si>
  <si>
    <t>Ventas Walmex= -148081.38+  0.13965*Sector+ 1.18016* AP</t>
  </si>
  <si>
    <t>Y = Ventas Walmex</t>
  </si>
  <si>
    <t>Intercepción (a)</t>
  </si>
  <si>
    <t>Retail (b1)</t>
  </si>
  <si>
    <t>AP o AnC (b2 )</t>
  </si>
  <si>
    <r>
      <t>AP net 2023 = AP net 2022+</t>
    </r>
    <r>
      <rPr>
        <b/>
        <sz val="14"/>
        <color rgb="FFFF0000"/>
        <rFont val="Calibri"/>
        <family val="2"/>
        <scheme val="minor"/>
      </rPr>
      <t>CapEx2023</t>
    </r>
    <r>
      <rPr>
        <b/>
        <sz val="14"/>
        <color theme="1"/>
        <rFont val="Calibri"/>
        <family val="2"/>
        <scheme val="minor"/>
      </rPr>
      <t xml:space="preserve">- </t>
    </r>
    <r>
      <rPr>
        <b/>
        <sz val="14"/>
        <color rgb="FFFF0000"/>
        <rFont val="Calibri"/>
        <family val="2"/>
        <scheme val="minor"/>
      </rPr>
      <t>DyA2023</t>
    </r>
  </si>
  <si>
    <t>Base</t>
  </si>
  <si>
    <t>Pesimista</t>
  </si>
  <si>
    <t>Optimista</t>
  </si>
  <si>
    <r>
      <rPr>
        <b/>
        <sz val="11"/>
        <color rgb="FFFF0000"/>
        <rFont val="Calibri"/>
        <family val="2"/>
        <scheme val="minor"/>
      </rPr>
      <t>AP</t>
    </r>
    <r>
      <rPr>
        <b/>
        <sz val="11"/>
        <color theme="1"/>
        <rFont val="Calibri"/>
        <family val="2"/>
        <scheme val="minor"/>
      </rPr>
      <t xml:space="preserve"> o AnC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</si>
</sst>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 #,##0.00_-;_-* &quot;-&quot;??_-;_-@_-"/>
    <numFmt numFmtId="165" formatCode="_-* #,##0_-;\-* #,##0_-;_-* &quot;-&quot;??_-;_-@_-"/>
    <numFmt numFmtId="166" formatCode="0.000%"/>
    <numFmt numFmtId="167" formatCode="0.0%"/>
    <numFmt numFmtId="168" formatCode="0.0000%"/>
    <numFmt numFmtId="169" formatCode="_-* #,##0.0000000_-;\-* #,##0.0000000_-;_-* &quot;-&quot;??_-;_-@_-"/>
    <numFmt numFmtId="170" formatCode="_-* #,##0.00000000_-;\-* #,##0.00000000_-;_-* &quot;-&quot;??_-;_-@_-"/>
    <numFmt numFmtId="171" formatCode="_-* #,##0.000000_-;\-* #,##0.000000_-;_-* &quot;-&quot;??_-;_-@_-"/>
    <numFmt numFmtId="172" formatCode="0.000000%"/>
    <numFmt numFmtId="174" formatCode="_(* #,##0_);_(* \(#,##0\);_(* &quot;-&quot;??_);_(@_)"/>
  </numFmts>
  <fonts count="32"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9"/>
      <color theme="1"/>
      <name val="Calibri"/>
      <family val="2"/>
    </font>
    <font>
      <b/>
      <sz val="10"/>
      <color theme="1"/>
      <name val="Calibri"/>
      <family val="2"/>
      <scheme val="minor"/>
    </font>
    <font>
      <sz val="11"/>
      <name val="Calibri"/>
      <family val="2"/>
      <scheme val="minor"/>
    </font>
    <font>
      <b/>
      <sz val="14"/>
      <color rgb="FFFF0000"/>
      <name val="Calibri"/>
      <family val="2"/>
      <scheme val="minor"/>
    </font>
    <font>
      <b/>
      <sz val="11"/>
      <color rgb="FFFF0000"/>
      <name val="Calibri"/>
      <family val="2"/>
      <scheme val="minor"/>
    </font>
    <font>
      <b/>
      <sz val="11"/>
      <name val="Calibri"/>
      <family val="2"/>
      <scheme val="minor"/>
    </font>
    <font>
      <i/>
      <sz val="11"/>
      <color theme="1"/>
      <name val="Calibri"/>
      <family val="2"/>
      <scheme val="minor"/>
    </font>
    <font>
      <vertAlign val="subscript"/>
      <sz val="11"/>
      <color theme="1"/>
      <name val="Calibri"/>
      <family val="2"/>
      <scheme val="minor"/>
    </font>
    <font>
      <b/>
      <vertAlign val="subscript"/>
      <sz val="11"/>
      <color theme="1"/>
      <name val="Calibri"/>
      <family val="2"/>
      <scheme val="minor"/>
    </font>
    <font>
      <b/>
      <sz val="11"/>
      <color rgb="FF000000"/>
      <name val="Calibri"/>
      <family val="2"/>
    </font>
    <font>
      <b/>
      <sz val="14"/>
      <color theme="1"/>
      <name val="Calibri"/>
      <family val="2"/>
      <scheme val="minor"/>
    </font>
    <font>
      <sz val="16"/>
      <color theme="1"/>
      <name val="Calibri"/>
      <family val="2"/>
    </font>
    <font>
      <sz val="16"/>
      <color theme="1"/>
      <name val="Calibri"/>
      <family val="2"/>
      <scheme val="minor"/>
    </font>
    <font>
      <b/>
      <sz val="16"/>
      <color theme="1"/>
      <name val="Calibri"/>
      <family val="2"/>
      <scheme val="minor"/>
    </font>
    <font>
      <b/>
      <sz val="14"/>
      <color rgb="FFFF0000"/>
      <name val="Calibri"/>
      <family val="2"/>
    </font>
    <font>
      <b/>
      <u val="singleAccounting"/>
      <sz val="14"/>
      <color rgb="FFFF0000"/>
      <name val="Calibri"/>
      <family val="2"/>
      <scheme val="minor"/>
    </font>
    <font>
      <b/>
      <sz val="18"/>
      <color theme="1"/>
      <name val="Calibri"/>
      <family val="2"/>
      <scheme val="minor"/>
    </font>
    <font>
      <b/>
      <u/>
      <sz val="11"/>
      <color theme="1"/>
      <name val="Calibri"/>
      <family val="2"/>
      <scheme val="minor"/>
    </font>
    <font>
      <b/>
      <u/>
      <sz val="11"/>
      <color rgb="FFFF0000"/>
      <name val="Calibri"/>
      <family val="2"/>
      <scheme val="minor"/>
    </font>
    <font>
      <b/>
      <i/>
      <sz val="11"/>
      <color theme="1"/>
      <name val="Calibri"/>
      <family val="2"/>
      <scheme val="minor"/>
    </font>
    <font>
      <b/>
      <sz val="26"/>
      <color rgb="FFFF0000"/>
      <name val="Calibri"/>
      <family val="2"/>
      <scheme val="minor"/>
    </font>
    <font>
      <b/>
      <sz val="24"/>
      <color theme="1"/>
      <name val="Calibri"/>
      <family val="2"/>
      <scheme val="minor"/>
    </font>
    <font>
      <b/>
      <sz val="24"/>
      <color rgb="FFFF0000"/>
      <name val="Calibri"/>
      <family val="2"/>
      <scheme val="minor"/>
    </font>
    <font>
      <b/>
      <sz val="11"/>
      <color theme="1"/>
      <name val="Calibri"/>
      <family val="2"/>
    </font>
    <font>
      <sz val="14"/>
      <color theme="1"/>
      <name val="Calibri"/>
      <family val="2"/>
      <scheme val="minor"/>
    </font>
    <font>
      <b/>
      <u/>
      <sz val="11"/>
      <color theme="8" tint="-0.249977111117893"/>
      <name val="Calibri"/>
      <family val="2"/>
      <scheme val="minor"/>
    </font>
    <font>
      <b/>
      <u val="singleAccounting"/>
      <sz val="14"/>
      <color theme="1"/>
      <name val="Calibri"/>
      <family val="2"/>
      <scheme val="minor"/>
    </font>
    <font>
      <b/>
      <sz val="16"/>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39997558519241921"/>
        <bgColor indexed="64"/>
      </patternFill>
    </fill>
  </fills>
  <borders count="6">
    <border>
      <left/>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applyAlignment="0"/>
  </cellStyleXfs>
  <cellXfs count="121">
    <xf numFmtId="0" fontId="0" fillId="0" borderId="0" xfId="0"/>
    <xf numFmtId="0" fontId="2" fillId="0" borderId="0" xfId="0" applyFont="1"/>
    <xf numFmtId="0" fontId="0" fillId="0" borderId="0" xfId="0" applyFill="1"/>
    <xf numFmtId="10" fontId="0" fillId="0" borderId="0" xfId="2" applyNumberFormat="1" applyFont="1" applyFill="1"/>
    <xf numFmtId="10" fontId="0" fillId="0" borderId="0" xfId="0" applyNumberFormat="1" applyFill="1"/>
    <xf numFmtId="10" fontId="2" fillId="0" borderId="0" xfId="0" applyNumberFormat="1" applyFont="1" applyFill="1"/>
    <xf numFmtId="10" fontId="2" fillId="0" borderId="0" xfId="2" applyNumberFormat="1" applyFont="1" applyFill="1"/>
    <xf numFmtId="165" fontId="2" fillId="0" borderId="0" xfId="0" applyNumberFormat="1" applyFont="1" applyFill="1"/>
    <xf numFmtId="0" fontId="0" fillId="0" borderId="0" xfId="0" quotePrefix="1"/>
    <xf numFmtId="164" fontId="0" fillId="0" borderId="0" xfId="1" applyFont="1" applyFill="1"/>
    <xf numFmtId="0" fontId="5" fillId="0" borderId="0" xfId="0" applyFont="1" applyFill="1"/>
    <xf numFmtId="166" fontId="0" fillId="0" borderId="0" xfId="2" applyNumberFormat="1" applyFont="1" applyFill="1"/>
    <xf numFmtId="0" fontId="4" fillId="0" borderId="0" xfId="0" applyFont="1" applyFill="1" applyAlignment="1">
      <alignment horizontal="right"/>
    </xf>
    <xf numFmtId="0" fontId="0" fillId="0" borderId="0" xfId="0" applyFill="1" applyBorder="1" applyAlignment="1"/>
    <xf numFmtId="0" fontId="0" fillId="0" borderId="1" xfId="0" applyFill="1" applyBorder="1" applyAlignment="1"/>
    <xf numFmtId="0" fontId="10" fillId="0" borderId="2" xfId="0" applyFont="1" applyFill="1" applyBorder="1" applyAlignment="1">
      <alignment horizontal="center"/>
    </xf>
    <xf numFmtId="0" fontId="2" fillId="0" borderId="0" xfId="0" applyFont="1" applyFill="1"/>
    <xf numFmtId="10" fontId="13" fillId="0" borderId="0" xfId="2" applyNumberFormat="1" applyFont="1" applyFill="1" applyBorder="1"/>
    <xf numFmtId="0" fontId="2" fillId="0" borderId="0" xfId="0" applyFont="1" applyFill="1" applyAlignment="1">
      <alignment horizontal="center"/>
    </xf>
    <xf numFmtId="9" fontId="0" fillId="0" borderId="0" xfId="0" applyNumberFormat="1" applyFill="1"/>
    <xf numFmtId="166" fontId="0" fillId="0" borderId="0" xfId="0" applyNumberFormat="1" applyFill="1"/>
    <xf numFmtId="0" fontId="0" fillId="2" borderId="0" xfId="0" applyFill="1"/>
    <xf numFmtId="0" fontId="2" fillId="2" borderId="0" xfId="0" applyFont="1" applyFill="1" applyAlignment="1">
      <alignment horizontal="center"/>
    </xf>
    <xf numFmtId="165" fontId="0" fillId="2" borderId="0" xfId="0" applyNumberFormat="1" applyFill="1"/>
    <xf numFmtId="0" fontId="4" fillId="2" borderId="0" xfId="0" applyFont="1" applyFill="1" applyAlignment="1">
      <alignment horizontal="right"/>
    </xf>
    <xf numFmtId="10" fontId="2" fillId="2" borderId="0" xfId="2" applyNumberFormat="1" applyFont="1" applyFill="1"/>
    <xf numFmtId="0" fontId="2" fillId="4" borderId="0" xfId="0" applyFont="1" applyFill="1" applyAlignment="1">
      <alignment horizontal="center"/>
    </xf>
    <xf numFmtId="165" fontId="0" fillId="4" borderId="0" xfId="1" applyNumberFormat="1" applyFont="1" applyFill="1"/>
    <xf numFmtId="0" fontId="0" fillId="3" borderId="0" xfId="0" applyFill="1"/>
    <xf numFmtId="165" fontId="0" fillId="3" borderId="0" xfId="1" applyNumberFormat="1" applyFont="1" applyFill="1"/>
    <xf numFmtId="10" fontId="0" fillId="3" borderId="0" xfId="2" applyNumberFormat="1" applyFont="1" applyFill="1"/>
    <xf numFmtId="10" fontId="2" fillId="3" borderId="0" xfId="2" applyNumberFormat="1" applyFont="1" applyFill="1"/>
    <xf numFmtId="167" fontId="0" fillId="3" borderId="0" xfId="2" applyNumberFormat="1" applyFont="1" applyFill="1"/>
    <xf numFmtId="0" fontId="2" fillId="3" borderId="0" xfId="0" applyFont="1" applyFill="1"/>
    <xf numFmtId="0" fontId="2" fillId="3" borderId="0" xfId="0" applyFont="1" applyFill="1" applyAlignment="1">
      <alignment horizontal="center"/>
    </xf>
    <xf numFmtId="10" fontId="2" fillId="4" borderId="0" xfId="2" applyNumberFormat="1" applyFont="1" applyFill="1"/>
    <xf numFmtId="165" fontId="2" fillId="2" borderId="0" xfId="1" applyNumberFormat="1" applyFont="1" applyFill="1" applyAlignment="1">
      <alignment horizontal="center"/>
    </xf>
    <xf numFmtId="10" fontId="8" fillId="2" borderId="0" xfId="2" applyNumberFormat="1" applyFont="1" applyFill="1"/>
    <xf numFmtId="0" fontId="15" fillId="5" borderId="0" xfId="0" applyFont="1" applyFill="1"/>
    <xf numFmtId="165" fontId="17" fillId="5" borderId="0" xfId="0" applyNumberFormat="1" applyFont="1" applyFill="1"/>
    <xf numFmtId="0" fontId="16" fillId="5" borderId="0" xfId="0" applyFont="1" applyFill="1"/>
    <xf numFmtId="165" fontId="0" fillId="0" borderId="0" xfId="0" applyNumberFormat="1"/>
    <xf numFmtId="165" fontId="0" fillId="0" borderId="0" xfId="1" applyNumberFormat="1" applyFont="1"/>
    <xf numFmtId="0" fontId="10" fillId="0" borderId="2" xfId="0" applyFont="1" applyFill="1" applyBorder="1" applyAlignment="1">
      <alignment horizontal="centerContinuous"/>
    </xf>
    <xf numFmtId="0" fontId="10" fillId="3" borderId="2" xfId="0" applyFont="1" applyFill="1" applyBorder="1" applyAlignment="1">
      <alignment horizontal="center"/>
    </xf>
    <xf numFmtId="165" fontId="2" fillId="0" borderId="0" xfId="1" applyNumberFormat="1" applyFont="1" applyFill="1"/>
    <xf numFmtId="0" fontId="14" fillId="0" borderId="0" xfId="0" applyFont="1" applyFill="1"/>
    <xf numFmtId="0" fontId="20" fillId="0" borderId="0" xfId="0" applyFont="1" applyFill="1"/>
    <xf numFmtId="0" fontId="2" fillId="6" borderId="0" xfId="0" applyFont="1" applyFill="1"/>
    <xf numFmtId="0" fontId="0" fillId="6" borderId="0" xfId="0" applyFill="1"/>
    <xf numFmtId="0" fontId="8" fillId="6" borderId="0" xfId="0" applyFont="1" applyFill="1"/>
    <xf numFmtId="165" fontId="8" fillId="6" borderId="0" xfId="1" applyNumberFormat="1" applyFont="1" applyFill="1"/>
    <xf numFmtId="10" fontId="21" fillId="3" borderId="0" xfId="2" applyNumberFormat="1" applyFont="1" applyFill="1"/>
    <xf numFmtId="10" fontId="22" fillId="3" borderId="0" xfId="2" applyNumberFormat="1" applyFont="1" applyFill="1"/>
    <xf numFmtId="10" fontId="2" fillId="6" borderId="0" xfId="2" applyNumberFormat="1" applyFont="1" applyFill="1"/>
    <xf numFmtId="0" fontId="18" fillId="3" borderId="3" xfId="0" applyFont="1" applyFill="1" applyBorder="1"/>
    <xf numFmtId="165" fontId="7" fillId="3" borderId="4" xfId="1" applyNumberFormat="1" applyFont="1" applyFill="1" applyBorder="1"/>
    <xf numFmtId="165" fontId="19" fillId="3" borderId="5" xfId="0" applyNumberFormat="1" applyFont="1" applyFill="1" applyBorder="1"/>
    <xf numFmtId="165" fontId="8" fillId="6" borderId="0" xfId="0" applyNumberFormat="1" applyFont="1" applyFill="1"/>
    <xf numFmtId="165" fontId="2" fillId="6" borderId="0" xfId="0" applyNumberFormat="1" applyFont="1" applyFill="1"/>
    <xf numFmtId="0" fontId="8" fillId="0" borderId="0" xfId="0" applyFont="1" applyFill="1"/>
    <xf numFmtId="0" fontId="8" fillId="6" borderId="0" xfId="0" applyFont="1" applyFill="1" applyAlignment="1">
      <alignment horizontal="center"/>
    </xf>
    <xf numFmtId="167" fontId="0" fillId="0" borderId="0" xfId="2" applyNumberFormat="1" applyFont="1" applyFill="1"/>
    <xf numFmtId="165" fontId="2" fillId="6" borderId="0" xfId="1" applyNumberFormat="1" applyFont="1" applyFill="1"/>
    <xf numFmtId="0" fontId="24" fillId="0" borderId="0" xfId="0" applyFont="1" applyFill="1" applyAlignment="1">
      <alignment horizontal="center"/>
    </xf>
    <xf numFmtId="0" fontId="25" fillId="6" borderId="0" xfId="0" applyFont="1" applyFill="1"/>
    <xf numFmtId="0" fontId="24" fillId="3" borderId="0" xfId="0" applyFont="1" applyFill="1" applyAlignment="1">
      <alignment horizontal="center"/>
    </xf>
    <xf numFmtId="165" fontId="6" fillId="0" borderId="0" xfId="1" applyNumberFormat="1" applyFont="1" applyFill="1"/>
    <xf numFmtId="165" fontId="9" fillId="0" borderId="0" xfId="1" applyNumberFormat="1" applyFont="1" applyFill="1"/>
    <xf numFmtId="10" fontId="2" fillId="2" borderId="0" xfId="0" applyNumberFormat="1" applyFont="1" applyFill="1" applyAlignment="1">
      <alignment horizontal="center"/>
    </xf>
    <xf numFmtId="10" fontId="0" fillId="3" borderId="0" xfId="0" applyNumberFormat="1" applyFill="1"/>
    <xf numFmtId="10" fontId="8" fillId="3" borderId="0" xfId="0" applyNumberFormat="1" applyFont="1" applyFill="1"/>
    <xf numFmtId="10" fontId="2" fillId="3" borderId="0" xfId="0" applyNumberFormat="1" applyFont="1" applyFill="1"/>
    <xf numFmtId="10" fontId="2" fillId="7" borderId="0" xfId="0" applyNumberFormat="1" applyFont="1" applyFill="1"/>
    <xf numFmtId="10" fontId="2" fillId="7" borderId="0" xfId="2" applyNumberFormat="1" applyFont="1" applyFill="1"/>
    <xf numFmtId="0" fontId="2" fillId="7" borderId="0" xfId="0" applyFont="1" applyFill="1" applyAlignment="1">
      <alignment horizontal="center"/>
    </xf>
    <xf numFmtId="165" fontId="0" fillId="7" borderId="0" xfId="0" applyNumberFormat="1" applyFill="1"/>
    <xf numFmtId="0" fontId="0" fillId="7" borderId="0" xfId="0" applyFill="1"/>
    <xf numFmtId="165" fontId="6" fillId="7" borderId="0" xfId="1" applyNumberFormat="1" applyFont="1" applyFill="1"/>
    <xf numFmtId="10" fontId="0" fillId="7" borderId="0" xfId="0" applyNumberFormat="1" applyFill="1"/>
    <xf numFmtId="165" fontId="2" fillId="7" borderId="0" xfId="1" applyNumberFormat="1" applyFont="1" applyFill="1" applyAlignment="1">
      <alignment horizontal="center"/>
    </xf>
    <xf numFmtId="10" fontId="8" fillId="7" borderId="0" xfId="0" applyNumberFormat="1" applyFont="1" applyFill="1"/>
    <xf numFmtId="9" fontId="0" fillId="0" borderId="0" xfId="2" applyFont="1" applyFill="1"/>
    <xf numFmtId="166" fontId="2" fillId="0" borderId="0" xfId="2" applyNumberFormat="1" applyFont="1" applyFill="1"/>
    <xf numFmtId="168" fontId="0" fillId="0" borderId="0" xfId="2" applyNumberFormat="1" applyFont="1" applyFill="1"/>
    <xf numFmtId="168" fontId="0" fillId="0" borderId="0" xfId="0" applyNumberFormat="1" applyFill="1"/>
    <xf numFmtId="0" fontId="2" fillId="0" borderId="0" xfId="0" applyFont="1" applyFill="1" applyAlignment="1">
      <alignment horizontal="right"/>
    </xf>
    <xf numFmtId="166" fontId="2" fillId="0" borderId="0" xfId="0" applyNumberFormat="1" applyFont="1" applyFill="1"/>
    <xf numFmtId="164" fontId="0" fillId="0" borderId="0" xfId="0" applyNumberFormat="1" applyFill="1"/>
    <xf numFmtId="0" fontId="0" fillId="4" borderId="0" xfId="0" applyFill="1"/>
    <xf numFmtId="10" fontId="0" fillId="4" borderId="0" xfId="2" applyNumberFormat="1" applyFont="1" applyFill="1"/>
    <xf numFmtId="164" fontId="0" fillId="3" borderId="0" xfId="1" applyFont="1" applyFill="1" applyBorder="1" applyAlignment="1"/>
    <xf numFmtId="169" fontId="0" fillId="3" borderId="0" xfId="1" applyNumberFormat="1" applyFont="1" applyFill="1" applyBorder="1" applyAlignment="1"/>
    <xf numFmtId="169" fontId="0" fillId="3" borderId="1" xfId="1" applyNumberFormat="1" applyFont="1" applyFill="1" applyBorder="1" applyAlignment="1"/>
    <xf numFmtId="0" fontId="2" fillId="0" borderId="0" xfId="0" applyFont="1" applyFill="1" applyBorder="1" applyAlignment="1"/>
    <xf numFmtId="170" fontId="2" fillId="3" borderId="0" xfId="1" applyNumberFormat="1" applyFont="1" applyFill="1" applyBorder="1" applyAlignment="1"/>
    <xf numFmtId="0" fontId="2" fillId="0" borderId="1" xfId="0" applyFont="1" applyFill="1" applyBorder="1" applyAlignment="1"/>
    <xf numFmtId="170" fontId="2" fillId="3" borderId="1" xfId="1" applyNumberFormat="1" applyFont="1" applyFill="1" applyBorder="1" applyAlignment="1"/>
    <xf numFmtId="0" fontId="23" fillId="0" borderId="2" xfId="0" applyFont="1" applyFill="1" applyBorder="1" applyAlignment="1">
      <alignment horizontal="center"/>
    </xf>
    <xf numFmtId="0" fontId="14" fillId="8" borderId="0" xfId="0" applyFont="1" applyFill="1"/>
    <xf numFmtId="0" fontId="28" fillId="8" borderId="0" xfId="0" applyFont="1" applyFill="1"/>
    <xf numFmtId="10" fontId="29" fillId="6" borderId="0" xfId="2" applyNumberFormat="1" applyFont="1" applyFill="1"/>
    <xf numFmtId="165" fontId="30" fillId="6" borderId="0" xfId="0" applyNumberFormat="1" applyFont="1" applyFill="1"/>
    <xf numFmtId="165" fontId="31" fillId="0" borderId="0" xfId="0" applyNumberFormat="1" applyFont="1" applyFill="1"/>
    <xf numFmtId="10" fontId="13" fillId="0" borderId="0" xfId="2" applyNumberFormat="1" applyFont="1" applyFill="1"/>
    <xf numFmtId="0" fontId="0" fillId="3" borderId="0" xfId="0" applyFill="1" applyBorder="1" applyAlignment="1"/>
    <xf numFmtId="0" fontId="0" fillId="3" borderId="1" xfId="0" applyFill="1" applyBorder="1" applyAlignment="1"/>
    <xf numFmtId="0" fontId="10" fillId="7" borderId="2" xfId="0" applyFont="1" applyFill="1" applyBorder="1" applyAlignment="1">
      <alignment horizontal="center"/>
    </xf>
    <xf numFmtId="0" fontId="0" fillId="7" borderId="0" xfId="0" applyFill="1" applyBorder="1" applyAlignment="1"/>
    <xf numFmtId="0" fontId="0" fillId="7" borderId="1" xfId="0" applyFill="1" applyBorder="1" applyAlignment="1"/>
    <xf numFmtId="167" fontId="2" fillId="0" borderId="0" xfId="0" applyNumberFormat="1" applyFont="1" applyFill="1"/>
    <xf numFmtId="165" fontId="0" fillId="0" borderId="0" xfId="0" applyNumberFormat="1" applyFill="1"/>
    <xf numFmtId="0" fontId="2" fillId="0" borderId="0" xfId="0" applyFont="1" applyAlignment="1">
      <alignment horizontal="center"/>
    </xf>
    <xf numFmtId="171" fontId="0" fillId="3" borderId="0" xfId="1" applyNumberFormat="1" applyFont="1" applyFill="1" applyBorder="1" applyAlignment="1"/>
    <xf numFmtId="171" fontId="0" fillId="3" borderId="1" xfId="1" applyNumberFormat="1" applyFont="1" applyFill="1" applyBorder="1" applyAlignment="1"/>
    <xf numFmtId="165" fontId="2" fillId="0" borderId="0" xfId="1" applyNumberFormat="1" applyFont="1"/>
    <xf numFmtId="165" fontId="0" fillId="3" borderId="0" xfId="0" applyNumberFormat="1" applyFill="1"/>
    <xf numFmtId="167" fontId="0" fillId="0" borderId="0" xfId="0" applyNumberFormat="1" applyFill="1"/>
    <xf numFmtId="166" fontId="2" fillId="3" borderId="0" xfId="0" applyNumberFormat="1" applyFont="1" applyFill="1"/>
    <xf numFmtId="172" fontId="0" fillId="3" borderId="0" xfId="0" applyNumberFormat="1" applyFill="1"/>
    <xf numFmtId="174" fontId="31" fillId="0" borderId="0" xfId="0" applyNumberFormat="1" applyFont="1" applyFill="1"/>
  </cellXfs>
  <cellStyles count="4">
    <cellStyle name="Millares" xfId="1" builtinId="3"/>
    <cellStyle name="Normal" xfId="0" builtinId="0"/>
    <cellStyle name="Normal 2" xfId="3" xr:uid="{00000000-0005-0000-0000-000002000000}"/>
    <cellStyle name="Porcentaje" xfId="2" builtinId="5"/>
  </cellStyles>
  <dxfs count="0"/>
  <tableStyles count="0" defaultTableStyle="TableStyleMedium2" defaultPivotStyle="PivotStyleLight16"/>
  <colors>
    <mruColors>
      <color rgb="FF009900"/>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7"/>
  <sheetViews>
    <sheetView zoomScaleNormal="100" workbookViewId="0">
      <pane xSplit="6440" topLeftCell="O1" activePane="topRight"/>
      <selection activeCell="C29" sqref="C29"/>
      <selection pane="topRight" activeCell="J36" sqref="J36"/>
    </sheetView>
  </sheetViews>
  <sheetFormatPr baseColWidth="10" defaultColWidth="11.40625" defaultRowHeight="14.75" x14ac:dyDescent="0.75"/>
  <cols>
    <col min="1" max="1" width="23.86328125" style="2" customWidth="1"/>
    <col min="2" max="2" width="15.86328125" style="2" customWidth="1"/>
    <col min="3" max="3" width="15.1328125" style="2" customWidth="1"/>
    <col min="4" max="9" width="13.26953125" style="2" bestFit="1" customWidth="1"/>
    <col min="10" max="10" width="14.40625" style="2" bestFit="1" customWidth="1"/>
    <col min="11" max="12" width="13.26953125" style="2" bestFit="1" customWidth="1"/>
    <col min="13" max="13" width="15.54296875" style="2" bestFit="1" customWidth="1"/>
    <col min="14" max="14" width="25.86328125" style="2" bestFit="1" customWidth="1"/>
    <col min="15" max="15" width="13.7265625" style="2" bestFit="1" customWidth="1"/>
    <col min="16" max="16" width="15.7265625" style="2" customWidth="1"/>
    <col min="17" max="17" width="13.7265625" style="2" bestFit="1" customWidth="1"/>
    <col min="18" max="18" width="19.54296875" style="2" customWidth="1"/>
    <col min="19" max="19" width="14.1328125" style="2" bestFit="1" customWidth="1"/>
    <col min="20" max="20" width="13.86328125" style="2" bestFit="1" customWidth="1"/>
    <col min="21" max="16384" width="11.40625" style="2"/>
  </cols>
  <sheetData>
    <row r="1" spans="1:21" ht="24.75" customHeight="1" x14ac:dyDescent="1.55">
      <c r="K1" s="3"/>
      <c r="M1" s="18"/>
      <c r="N1" s="64" t="s">
        <v>29</v>
      </c>
    </row>
    <row r="2" spans="1:21" s="21" customFormat="1" x14ac:dyDescent="0.75">
      <c r="B2" s="22">
        <v>2008</v>
      </c>
      <c r="C2" s="22">
        <v>2009</v>
      </c>
      <c r="D2" s="22">
        <v>2010</v>
      </c>
      <c r="E2" s="22">
        <v>2011</v>
      </c>
      <c r="F2" s="22">
        <v>2012</v>
      </c>
      <c r="G2" s="22">
        <v>2013</v>
      </c>
      <c r="H2" s="22">
        <v>2014</v>
      </c>
      <c r="I2" s="22">
        <v>2015</v>
      </c>
      <c r="J2" s="22">
        <v>2016</v>
      </c>
      <c r="K2" s="22">
        <v>2017</v>
      </c>
      <c r="L2" s="22">
        <v>2018</v>
      </c>
      <c r="M2" s="22">
        <v>2019</v>
      </c>
      <c r="N2" s="22">
        <v>2020</v>
      </c>
      <c r="O2" s="22">
        <v>2021</v>
      </c>
      <c r="P2" s="26" t="s">
        <v>0</v>
      </c>
      <c r="Q2" s="26" t="s">
        <v>1</v>
      </c>
      <c r="R2" s="26" t="s">
        <v>24</v>
      </c>
      <c r="S2" s="26" t="s">
        <v>25</v>
      </c>
      <c r="T2" s="26" t="s">
        <v>58</v>
      </c>
    </row>
    <row r="3" spans="1:21" s="21" customFormat="1" x14ac:dyDescent="0.75">
      <c r="A3" s="21" t="s">
        <v>2</v>
      </c>
      <c r="B3" s="23">
        <v>2243854.4</v>
      </c>
      <c r="C3" s="23">
        <v>2263837.2000000002</v>
      </c>
      <c r="D3" s="23">
        <v>2366037.7000000002</v>
      </c>
      <c r="E3" s="23">
        <v>2516975</v>
      </c>
      <c r="F3" s="23">
        <v>2827167.7</v>
      </c>
      <c r="G3" s="23">
        <v>2946624.4</v>
      </c>
      <c r="H3" s="23">
        <v>3036967.1</v>
      </c>
      <c r="I3" s="23">
        <v>3234206.1</v>
      </c>
      <c r="J3" s="23">
        <v>3498471.8</v>
      </c>
      <c r="K3" s="23">
        <v>3787142.5</v>
      </c>
      <c r="L3" s="23">
        <v>4039710.9</v>
      </c>
      <c r="M3" s="36">
        <v>4293736.4000000004</v>
      </c>
      <c r="N3" s="36">
        <v>4217760.0999999996</v>
      </c>
      <c r="O3" s="36">
        <v>4583356.2</v>
      </c>
      <c r="P3" s="27">
        <v>4891429.5</v>
      </c>
      <c r="Q3" s="27">
        <v>5204076.2</v>
      </c>
      <c r="R3" s="27">
        <v>5552236.2999999998</v>
      </c>
      <c r="S3" s="27">
        <v>5947535.4000000004</v>
      </c>
      <c r="T3" s="27">
        <v>6381707</v>
      </c>
    </row>
    <row r="4" spans="1:21" s="21" customFormat="1" x14ac:dyDescent="0.75">
      <c r="B4" s="24" t="s">
        <v>3</v>
      </c>
      <c r="C4" s="37">
        <f>C3/B3-1</f>
        <v>8.9055689174841746E-3</v>
      </c>
      <c r="D4" s="25">
        <f t="shared" ref="D4:M4" si="0">D3/C3-1</f>
        <v>4.5144809882972092E-2</v>
      </c>
      <c r="E4" s="25">
        <f t="shared" si="0"/>
        <v>6.3793277681078342E-2</v>
      </c>
      <c r="F4" s="25">
        <f t="shared" si="0"/>
        <v>0.12324027850892438</v>
      </c>
      <c r="G4" s="37">
        <f t="shared" si="0"/>
        <v>4.2253135532073216E-2</v>
      </c>
      <c r="H4" s="25">
        <f t="shared" si="0"/>
        <v>3.0659727110113E-2</v>
      </c>
      <c r="I4" s="25">
        <f t="shared" si="0"/>
        <v>6.4946044361165356E-2</v>
      </c>
      <c r="J4" s="25">
        <f t="shared" si="0"/>
        <v>8.1709604097277344E-2</v>
      </c>
      <c r="K4" s="25">
        <f t="shared" si="0"/>
        <v>8.2513370552250942E-2</v>
      </c>
      <c r="L4" s="25">
        <f t="shared" si="0"/>
        <v>6.6691021000662154E-2</v>
      </c>
      <c r="M4" s="25">
        <f t="shared" si="0"/>
        <v>6.2882098815536747E-2</v>
      </c>
      <c r="N4" s="25">
        <f>N3/M3-1</f>
        <v>-1.7694681955790492E-2</v>
      </c>
      <c r="O4" s="25">
        <f t="shared" ref="O4:T4" si="1">O3/N3-1</f>
        <v>8.6680155184739149E-2</v>
      </c>
      <c r="P4" s="35">
        <f t="shared" si="1"/>
        <v>6.7215657382247551E-2</v>
      </c>
      <c r="Q4" s="35">
        <f t="shared" si="1"/>
        <v>6.3917245459635064E-2</v>
      </c>
      <c r="R4" s="35">
        <f t="shared" si="1"/>
        <v>6.6901422388857323E-2</v>
      </c>
      <c r="S4" s="35">
        <f t="shared" si="1"/>
        <v>7.1196375413632884E-2</v>
      </c>
      <c r="T4" s="35">
        <f t="shared" si="1"/>
        <v>7.3000254861870895E-2</v>
      </c>
    </row>
    <row r="6" spans="1:21" s="40" customFormat="1" ht="21" x14ac:dyDescent="1">
      <c r="A6" s="38" t="s">
        <v>41</v>
      </c>
      <c r="B6" s="67">
        <v>244917</v>
      </c>
      <c r="C6" s="67">
        <v>270451</v>
      </c>
      <c r="D6" s="68">
        <v>335857</v>
      </c>
      <c r="E6" s="67">
        <v>380907</v>
      </c>
      <c r="F6" s="67">
        <v>412060</v>
      </c>
      <c r="G6" s="67">
        <v>423823</v>
      </c>
      <c r="H6" s="67">
        <v>440988</v>
      </c>
      <c r="I6" s="67">
        <v>475911</v>
      </c>
      <c r="J6" s="67">
        <v>532384</v>
      </c>
      <c r="K6" s="67">
        <v>573371</v>
      </c>
      <c r="L6" s="67">
        <v>616910</v>
      </c>
      <c r="M6" s="67">
        <v>646846</v>
      </c>
      <c r="N6" s="67">
        <v>701734</v>
      </c>
      <c r="O6" s="67">
        <v>736044</v>
      </c>
      <c r="P6" s="120"/>
      <c r="Q6" s="103"/>
      <c r="R6" s="103"/>
      <c r="S6" s="103"/>
      <c r="T6" s="103"/>
    </row>
    <row r="7" spans="1:21" x14ac:dyDescent="0.75">
      <c r="B7" s="12" t="s">
        <v>3</v>
      </c>
      <c r="C7" s="6">
        <f>C6/B6-1</f>
        <v>0.10425572745052403</v>
      </c>
      <c r="D7" s="6">
        <f>D6/C6-1</f>
        <v>0.24184048127017466</v>
      </c>
      <c r="E7" s="6">
        <f t="shared" ref="E7:L7" si="2">E6/D6-1</f>
        <v>0.13413446794320194</v>
      </c>
      <c r="F7" s="6">
        <f t="shared" si="2"/>
        <v>8.1786367801064408E-2</v>
      </c>
      <c r="G7" s="6">
        <f t="shared" si="2"/>
        <v>2.8546813570839102E-2</v>
      </c>
      <c r="H7" s="6">
        <f t="shared" si="2"/>
        <v>4.0500397571627822E-2</v>
      </c>
      <c r="I7" s="3">
        <f t="shared" si="2"/>
        <v>7.9192631092002586E-2</v>
      </c>
      <c r="J7" s="6">
        <f t="shared" si="2"/>
        <v>0.11866294328141191</v>
      </c>
      <c r="K7" s="3">
        <f t="shared" si="2"/>
        <v>7.698766304021154E-2</v>
      </c>
      <c r="L7" s="11">
        <f t="shared" si="2"/>
        <v>7.5935127517785084E-2</v>
      </c>
      <c r="M7" s="6">
        <f>M6/L6-1</f>
        <v>4.8525716879285419E-2</v>
      </c>
      <c r="N7" s="6">
        <f>N6/M6-1</f>
        <v>8.4854818612158045E-2</v>
      </c>
      <c r="O7" s="6">
        <f>O6/N6-1</f>
        <v>4.8893170346598458E-2</v>
      </c>
      <c r="P7" s="6"/>
      <c r="Q7" s="6"/>
      <c r="R7" s="6"/>
      <c r="S7" s="6"/>
      <c r="T7" s="6"/>
      <c r="U7" s="110"/>
    </row>
    <row r="8" spans="1:21" x14ac:dyDescent="0.75">
      <c r="U8" s="4"/>
    </row>
    <row r="9" spans="1:21" x14ac:dyDescent="0.75">
      <c r="A9" s="2" t="s">
        <v>30</v>
      </c>
      <c r="B9" s="6">
        <f t="shared" ref="B9:M9" si="3">B6/B3</f>
        <v>0.10915013024017958</v>
      </c>
      <c r="C9" s="6">
        <f t="shared" si="3"/>
        <v>0.11946574603509474</v>
      </c>
      <c r="D9" s="6">
        <f t="shared" si="3"/>
        <v>0.14194913293224362</v>
      </c>
      <c r="E9" s="6">
        <f t="shared" si="3"/>
        <v>0.15133523376275093</v>
      </c>
      <c r="F9" s="6">
        <f t="shared" si="3"/>
        <v>0.14575010884568326</v>
      </c>
      <c r="G9" s="6">
        <f t="shared" si="3"/>
        <v>0.14383339797226957</v>
      </c>
      <c r="H9" s="6">
        <f t="shared" si="3"/>
        <v>0.14520670968085231</v>
      </c>
      <c r="I9" s="6">
        <f t="shared" si="3"/>
        <v>0.1471492493938466</v>
      </c>
      <c r="J9" s="6">
        <f t="shared" si="3"/>
        <v>0.1521761587445124</v>
      </c>
      <c r="K9" s="6">
        <f t="shared" si="3"/>
        <v>0.15139937301012571</v>
      </c>
      <c r="L9" s="6">
        <f t="shared" si="3"/>
        <v>0.15271142298821433</v>
      </c>
      <c r="M9" s="6">
        <f t="shared" si="3"/>
        <v>0.15064874499515152</v>
      </c>
      <c r="N9" s="6">
        <f t="shared" ref="N9:O9" si="4">N6/N3</f>
        <v>0.16637598710272783</v>
      </c>
      <c r="O9" s="6">
        <f t="shared" si="4"/>
        <v>0.1605906169806309</v>
      </c>
      <c r="P9" s="4"/>
      <c r="Q9" s="4"/>
      <c r="R9" s="4"/>
      <c r="S9" s="9"/>
      <c r="U9" s="20"/>
    </row>
    <row r="10" spans="1:21" x14ac:dyDescent="0.75">
      <c r="C10" s="4">
        <f t="shared" ref="C10:M10" si="5">C9-B9</f>
        <v>1.0315615794915162E-2</v>
      </c>
      <c r="D10" s="4">
        <f t="shared" si="5"/>
        <v>2.2483386897148877E-2</v>
      </c>
      <c r="E10" s="4">
        <f t="shared" si="5"/>
        <v>9.3861008305073101E-3</v>
      </c>
      <c r="F10" s="4">
        <f t="shared" si="5"/>
        <v>-5.5851249170676687E-3</v>
      </c>
      <c r="G10" s="4">
        <f t="shared" si="5"/>
        <v>-1.9167108734136906E-3</v>
      </c>
      <c r="H10" s="5">
        <f t="shared" si="5"/>
        <v>1.3733117085827362E-3</v>
      </c>
      <c r="I10" s="5">
        <f t="shared" si="5"/>
        <v>1.9425397129942956E-3</v>
      </c>
      <c r="J10" s="5">
        <f t="shared" si="5"/>
        <v>5.026909350665798E-3</v>
      </c>
      <c r="K10" s="5">
        <f t="shared" si="5"/>
        <v>-7.7678573438669241E-4</v>
      </c>
      <c r="L10" s="5">
        <f t="shared" si="5"/>
        <v>1.3120499780886197E-3</v>
      </c>
      <c r="M10" s="5">
        <f t="shared" si="5"/>
        <v>-2.0626779930628114E-3</v>
      </c>
      <c r="N10" s="5">
        <f t="shared" ref="N10" si="6">N9-M9</f>
        <v>1.5727242107576311E-2</v>
      </c>
      <c r="O10" s="5">
        <f t="shared" ref="O10" si="7">O9-N9</f>
        <v>-5.7853701220969278E-3</v>
      </c>
      <c r="P10" s="3"/>
      <c r="Q10" s="3"/>
    </row>
    <row r="11" spans="1:21" x14ac:dyDescent="0.75">
      <c r="M11" s="10"/>
      <c r="N11" s="11"/>
    </row>
    <row r="12" spans="1:21" x14ac:dyDescent="0.75">
      <c r="O12" s="16" t="s">
        <v>52</v>
      </c>
    </row>
    <row r="13" spans="1:21" s="49" customFormat="1" ht="19.5" customHeight="1" x14ac:dyDescent="1.5">
      <c r="A13" s="50" t="s">
        <v>31</v>
      </c>
      <c r="B13" s="51">
        <v>11316</v>
      </c>
      <c r="C13" s="51">
        <v>9735</v>
      </c>
      <c r="D13" s="51">
        <v>13130</v>
      </c>
      <c r="E13" s="51">
        <v>18352</v>
      </c>
      <c r="F13" s="51">
        <v>14660</v>
      </c>
      <c r="G13" s="51">
        <v>13987</v>
      </c>
      <c r="H13" s="51">
        <v>12691</v>
      </c>
      <c r="I13" s="51">
        <v>12526</v>
      </c>
      <c r="J13" s="51">
        <v>14335</v>
      </c>
      <c r="K13" s="51">
        <v>17426</v>
      </c>
      <c r="L13" s="51">
        <v>17933</v>
      </c>
      <c r="M13" s="58">
        <v>20575</v>
      </c>
      <c r="N13" s="59">
        <v>16728</v>
      </c>
      <c r="O13" s="59">
        <v>20466</v>
      </c>
      <c r="P13" s="102"/>
      <c r="Q13" s="59"/>
      <c r="R13" s="59"/>
      <c r="S13" s="59"/>
      <c r="T13" s="59"/>
    </row>
    <row r="14" spans="1:21" x14ac:dyDescent="0.75">
      <c r="A14" s="28"/>
      <c r="B14" s="28"/>
      <c r="C14" s="28"/>
      <c r="D14" s="28"/>
      <c r="E14" s="28"/>
      <c r="F14" s="28"/>
      <c r="G14" s="28"/>
      <c r="H14" s="28"/>
      <c r="I14" s="28"/>
      <c r="J14" s="28"/>
      <c r="K14" s="28"/>
      <c r="L14" s="28"/>
      <c r="N14" s="3"/>
      <c r="O14" s="31" t="s">
        <v>53</v>
      </c>
      <c r="P14" s="3"/>
      <c r="Q14" s="3"/>
      <c r="R14" s="3"/>
    </row>
    <row r="15" spans="1:21" ht="16.75" x14ac:dyDescent="0.95">
      <c r="A15" s="28" t="s">
        <v>32</v>
      </c>
      <c r="B15" s="31">
        <f>B13/B6</f>
        <v>4.6203407685052489E-2</v>
      </c>
      <c r="C15" s="31">
        <f>C13/C6</f>
        <v>3.5995429856055257E-2</v>
      </c>
      <c r="D15" s="31">
        <f>D13/D6</f>
        <v>3.90940191807823E-2</v>
      </c>
      <c r="E15" s="31">
        <f t="shared" ref="E15:K15" si="8">E13/E6</f>
        <v>4.8179739411457388E-2</v>
      </c>
      <c r="F15" s="30">
        <f t="shared" si="8"/>
        <v>3.5577343105373006E-2</v>
      </c>
      <c r="G15" s="32">
        <f t="shared" si="8"/>
        <v>3.3001984318925592E-2</v>
      </c>
      <c r="H15" s="32">
        <f t="shared" si="8"/>
        <v>2.877856086786942E-2</v>
      </c>
      <c r="I15" s="32">
        <f t="shared" si="8"/>
        <v>2.6320047235722645E-2</v>
      </c>
      <c r="J15" s="32">
        <f t="shared" si="8"/>
        <v>2.6926053375007513E-2</v>
      </c>
      <c r="K15" s="32">
        <f t="shared" si="8"/>
        <v>3.0392189350350821E-2</v>
      </c>
      <c r="L15" s="32">
        <f>L13/L6</f>
        <v>2.9069070042631828E-2</v>
      </c>
      <c r="M15" s="32">
        <f>M13/M6</f>
        <v>3.1808189275345289E-2</v>
      </c>
      <c r="N15" s="32">
        <f>N13/N6</f>
        <v>2.3838092496587027E-2</v>
      </c>
      <c r="O15" s="32">
        <f>O13/O6</f>
        <v>2.7805402937867846E-2</v>
      </c>
      <c r="Q15" s="16"/>
      <c r="R15" s="16"/>
    </row>
    <row r="16" spans="1:21" x14ac:dyDescent="0.75">
      <c r="A16" s="28"/>
      <c r="B16" s="28"/>
      <c r="C16" s="28"/>
      <c r="D16" s="28"/>
      <c r="E16" s="28"/>
      <c r="F16" s="28"/>
      <c r="G16" s="28"/>
      <c r="H16" s="28"/>
      <c r="I16" s="28"/>
      <c r="J16" s="28"/>
      <c r="K16" s="28"/>
      <c r="L16" s="28"/>
      <c r="M16" s="28"/>
      <c r="Q16" s="16"/>
      <c r="R16" s="16"/>
    </row>
    <row r="17" spans="1:24" x14ac:dyDescent="0.75">
      <c r="A17" s="28" t="s">
        <v>33</v>
      </c>
      <c r="B17" s="29">
        <v>224976</v>
      </c>
      <c r="C17" s="28"/>
      <c r="D17" s="28"/>
      <c r="E17" s="28"/>
      <c r="F17" s="28"/>
      <c r="G17" s="28"/>
      <c r="H17" s="28"/>
      <c r="I17" s="28"/>
      <c r="J17" s="28"/>
      <c r="K17" s="28"/>
      <c r="L17" s="28"/>
      <c r="M17" s="28"/>
      <c r="Q17" s="16"/>
      <c r="R17" s="16"/>
    </row>
    <row r="18" spans="1:24" x14ac:dyDescent="0.75">
      <c r="A18" s="28"/>
      <c r="B18" s="28"/>
      <c r="C18" s="28"/>
      <c r="D18" s="28"/>
      <c r="E18" s="28"/>
      <c r="F18" s="28"/>
      <c r="G18" s="28"/>
      <c r="H18" s="28"/>
      <c r="I18" s="28"/>
      <c r="J18" s="28"/>
      <c r="K18" s="28"/>
      <c r="L18" s="28"/>
      <c r="M18" s="28"/>
      <c r="U18" s="2" t="s">
        <v>63</v>
      </c>
      <c r="V18" s="60"/>
      <c r="W18" s="60"/>
      <c r="X18" s="60"/>
    </row>
    <row r="19" spans="1:24" ht="16.75" x14ac:dyDescent="0.95">
      <c r="A19" s="33" t="s">
        <v>34</v>
      </c>
      <c r="B19" s="53">
        <f>B13/B17</f>
        <v>5.0298698527842967E-2</v>
      </c>
      <c r="C19" s="53">
        <f>C13/B6</f>
        <v>3.9748159580592607E-2</v>
      </c>
      <c r="D19" s="53">
        <f t="shared" ref="D19:N19" si="9">D13/C6</f>
        <v>4.8548535594248127E-2</v>
      </c>
      <c r="E19" s="53">
        <f t="shared" si="9"/>
        <v>5.4642303123055347E-2</v>
      </c>
      <c r="F19" s="30">
        <f t="shared" si="9"/>
        <v>3.8487084773973702E-2</v>
      </c>
      <c r="G19" s="30">
        <f t="shared" si="9"/>
        <v>3.3944085812745717E-2</v>
      </c>
      <c r="H19" s="30">
        <f t="shared" si="9"/>
        <v>2.9944104024557421E-2</v>
      </c>
      <c r="I19" s="30">
        <f t="shared" si="9"/>
        <v>2.8404401026785309E-2</v>
      </c>
      <c r="J19" s="52">
        <f t="shared" si="9"/>
        <v>3.0121178119438298E-2</v>
      </c>
      <c r="K19" s="52">
        <f t="shared" si="9"/>
        <v>3.2732012983109939E-2</v>
      </c>
      <c r="L19" s="52">
        <f t="shared" si="9"/>
        <v>3.1276433583142506E-2</v>
      </c>
      <c r="M19" s="52">
        <f t="shared" si="9"/>
        <v>3.3351704462563421E-2</v>
      </c>
      <c r="N19" s="52">
        <f t="shared" si="9"/>
        <v>2.5860869511444763E-2</v>
      </c>
      <c r="O19" s="52">
        <f>O13/N6</f>
        <v>2.9164897240264831E-2</v>
      </c>
      <c r="P19" s="104">
        <v>3.3468769894980474E-2</v>
      </c>
      <c r="Q19" s="17">
        <v>3.0750667277948424E-2</v>
      </c>
      <c r="R19" s="17">
        <v>2.8633778185298948E-2</v>
      </c>
      <c r="S19" s="17">
        <v>2.6516889092649473E-2</v>
      </c>
      <c r="T19" s="6">
        <v>2.4399999999999998E-2</v>
      </c>
      <c r="U19" s="5"/>
      <c r="V19" s="60" t="s">
        <v>62</v>
      </c>
      <c r="W19" s="60"/>
      <c r="X19" s="60"/>
    </row>
    <row r="20" spans="1:24" x14ac:dyDescent="0.75">
      <c r="A20" s="28"/>
      <c r="B20" s="28"/>
      <c r="C20" s="28"/>
      <c r="D20" s="28"/>
      <c r="E20" s="28"/>
      <c r="F20" s="28"/>
      <c r="G20" s="28"/>
      <c r="H20" s="28"/>
      <c r="I20" s="28"/>
      <c r="J20" s="28"/>
      <c r="K20" s="28"/>
      <c r="L20" s="28"/>
      <c r="N20" s="6"/>
      <c r="R20" s="34" t="s">
        <v>35</v>
      </c>
    </row>
    <row r="21" spans="1:24" ht="34.5" thickBot="1" x14ac:dyDescent="1.7">
      <c r="A21" s="28"/>
      <c r="B21" s="28"/>
      <c r="C21" s="28"/>
      <c r="D21" s="28"/>
      <c r="E21" s="28"/>
      <c r="F21" s="28"/>
      <c r="G21" s="28"/>
      <c r="H21" s="28"/>
      <c r="I21" s="28"/>
      <c r="J21" s="28"/>
      <c r="K21" s="28"/>
      <c r="L21" s="28"/>
      <c r="M21" s="66" t="s">
        <v>36</v>
      </c>
      <c r="N21" s="65" t="s">
        <v>61</v>
      </c>
      <c r="O21" s="49"/>
      <c r="P21" s="49"/>
      <c r="Q21" s="49"/>
      <c r="R21" s="49"/>
      <c r="S21" s="99" t="s">
        <v>109</v>
      </c>
      <c r="T21" s="100"/>
      <c r="U21" s="100"/>
      <c r="V21" s="100"/>
    </row>
    <row r="22" spans="1:24" s="16" customFormat="1" ht="22.25" thickBot="1" x14ac:dyDescent="1.65">
      <c r="A22" s="55" t="s">
        <v>37</v>
      </c>
      <c r="B22" s="56">
        <v>73701</v>
      </c>
      <c r="C22" s="56">
        <v>79265</v>
      </c>
      <c r="D22" s="56">
        <v>125695</v>
      </c>
      <c r="E22" s="56">
        <v>135820</v>
      </c>
      <c r="F22" s="56">
        <v>135991</v>
      </c>
      <c r="G22" s="56">
        <v>139270</v>
      </c>
      <c r="H22" s="56">
        <v>147892</v>
      </c>
      <c r="I22" s="56">
        <v>157385</v>
      </c>
      <c r="J22" s="56">
        <v>171238</v>
      </c>
      <c r="K22" s="56">
        <v>175088</v>
      </c>
      <c r="L22" s="56">
        <v>178594</v>
      </c>
      <c r="M22" s="57">
        <v>183547.80499999999</v>
      </c>
      <c r="N22" s="56">
        <v>186985.24622500001</v>
      </c>
      <c r="O22" s="56">
        <v>195037.70230512501</v>
      </c>
      <c r="P22" s="7"/>
      <c r="Q22" s="7"/>
      <c r="R22" s="7"/>
      <c r="S22" s="7"/>
      <c r="T22" s="7"/>
    </row>
    <row r="23" spans="1:24" x14ac:dyDescent="0.75">
      <c r="A23" s="16" t="s">
        <v>49</v>
      </c>
      <c r="O23" s="7"/>
    </row>
    <row r="24" spans="1:24" x14ac:dyDescent="0.75">
      <c r="C24" s="18">
        <v>2009</v>
      </c>
      <c r="D24" s="18">
        <v>2010</v>
      </c>
      <c r="E24" s="18">
        <v>2011</v>
      </c>
      <c r="F24" s="18">
        <v>2012</v>
      </c>
      <c r="G24" s="18">
        <v>2013</v>
      </c>
      <c r="H24" s="18">
        <v>2014</v>
      </c>
      <c r="I24" s="18">
        <v>2015</v>
      </c>
      <c r="J24" s="18">
        <v>2016</v>
      </c>
      <c r="K24" s="18">
        <v>2017</v>
      </c>
      <c r="L24" s="18">
        <v>2018</v>
      </c>
      <c r="M24" s="61" t="s">
        <v>54</v>
      </c>
      <c r="N24" s="18">
        <v>2020</v>
      </c>
      <c r="O24" s="18">
        <v>2021</v>
      </c>
      <c r="P24" s="18" t="s">
        <v>0</v>
      </c>
      <c r="Q24" s="18" t="s">
        <v>1</v>
      </c>
      <c r="R24" s="18" t="s">
        <v>24</v>
      </c>
      <c r="S24" s="18"/>
    </row>
    <row r="25" spans="1:24" x14ac:dyDescent="0.75">
      <c r="A25" s="2" t="s">
        <v>38</v>
      </c>
      <c r="C25" s="6">
        <f t="shared" ref="C25:I25" si="10">C27/B22</f>
        <v>6.3038493371867413E-2</v>
      </c>
      <c r="D25" s="6">
        <f t="shared" si="10"/>
        <v>7.8836813221472277E-2</v>
      </c>
      <c r="E25" s="6">
        <f t="shared" si="10"/>
        <v>5.8363498945861014E-2</v>
      </c>
      <c r="F25" s="54">
        <f t="shared" si="10"/>
        <v>6.1795022824326314E-2</v>
      </c>
      <c r="G25" s="54">
        <f t="shared" si="10"/>
        <v>6.3901287585207842E-2</v>
      </c>
      <c r="H25" s="54">
        <f t="shared" si="10"/>
        <v>6.6625978315502266E-2</v>
      </c>
      <c r="I25" s="54">
        <f t="shared" si="10"/>
        <v>6.7785951910853862E-2</v>
      </c>
      <c r="J25" s="54">
        <f t="shared" ref="J25:O25" si="11">J27/I22</f>
        <v>6.7948025542459572E-2</v>
      </c>
      <c r="K25" s="54">
        <f t="shared" si="11"/>
        <v>6.8004765297422304E-2</v>
      </c>
      <c r="L25" s="54">
        <f t="shared" si="11"/>
        <v>7.1723933107922869E-2</v>
      </c>
      <c r="M25" s="101">
        <f t="shared" si="11"/>
        <v>9.5204766117562734E-2</v>
      </c>
      <c r="N25" s="101">
        <f t="shared" si="11"/>
        <v>9.7740204520560731E-2</v>
      </c>
      <c r="O25" s="101">
        <f t="shared" si="11"/>
        <v>9.7900772224415636E-2</v>
      </c>
      <c r="P25" s="5">
        <f>AVERAGE(M25:O25)</f>
        <v>9.69485809541797E-2</v>
      </c>
      <c r="Q25" s="5">
        <f>AVERAGE(N25:P25)</f>
        <v>9.7529852566385355E-2</v>
      </c>
      <c r="R25" s="5">
        <f>AVERAGE(O25:Q25)</f>
        <v>9.7459735248326892E-2</v>
      </c>
      <c r="S25" s="5">
        <f>AVERAGE(P25:R25)</f>
        <v>9.7312722922963987E-2</v>
      </c>
      <c r="T25" s="5">
        <f t="shared" ref="T25" si="12">AVERAGE(Q25:S25)</f>
        <v>9.7434103579225426E-2</v>
      </c>
    </row>
    <row r="26" spans="1:24" x14ac:dyDescent="0.75">
      <c r="C26" s="62">
        <f>C27/C22</f>
        <v>5.8613511638175742E-2</v>
      </c>
      <c r="D26" s="62">
        <f t="shared" ref="D26:O26" si="13">D27/D22</f>
        <v>4.9715581367596164E-2</v>
      </c>
      <c r="E26" s="62">
        <f t="shared" si="13"/>
        <v>5.4012663819761449E-2</v>
      </c>
      <c r="F26" s="62">
        <f t="shared" si="13"/>
        <v>6.171731952849821E-2</v>
      </c>
      <c r="G26" s="62">
        <f t="shared" si="13"/>
        <v>6.239678322682559E-2</v>
      </c>
      <c r="H26" s="62">
        <f t="shared" si="13"/>
        <v>6.274173045195143E-2</v>
      </c>
      <c r="I26" s="62">
        <f t="shared" si="13"/>
        <v>6.3697302792515176E-2</v>
      </c>
      <c r="J26" s="62">
        <f t="shared" si="13"/>
        <v>6.2451091463343419E-2</v>
      </c>
      <c r="K26" s="62">
        <f t="shared" si="13"/>
        <v>6.6509412409759661E-2</v>
      </c>
      <c r="L26" s="62">
        <f t="shared" si="13"/>
        <v>7.0315912068714514E-2</v>
      </c>
      <c r="M26" s="62">
        <f t="shared" si="13"/>
        <v>9.2635267417117848E-2</v>
      </c>
      <c r="N26" s="62">
        <f t="shared" si="13"/>
        <v>9.5943398541790487E-2</v>
      </c>
      <c r="O26" s="62">
        <f t="shared" si="13"/>
        <v>9.3858775937389477E-2</v>
      </c>
    </row>
    <row r="27" spans="1:24" x14ac:dyDescent="0.75">
      <c r="A27" s="50" t="s">
        <v>39</v>
      </c>
      <c r="B27" s="51">
        <v>4136</v>
      </c>
      <c r="C27" s="51">
        <v>4646</v>
      </c>
      <c r="D27" s="51">
        <v>6249</v>
      </c>
      <c r="E27" s="51">
        <v>7336</v>
      </c>
      <c r="F27" s="51">
        <v>8393</v>
      </c>
      <c r="G27" s="51">
        <v>8690</v>
      </c>
      <c r="H27" s="51">
        <v>9279</v>
      </c>
      <c r="I27" s="51">
        <v>10025</v>
      </c>
      <c r="J27" s="51">
        <v>10694</v>
      </c>
      <c r="K27" s="51">
        <v>11645</v>
      </c>
      <c r="L27" s="51">
        <v>12558</v>
      </c>
      <c r="M27" s="58">
        <v>17003</v>
      </c>
      <c r="N27" s="58">
        <v>17940</v>
      </c>
      <c r="O27" s="58">
        <v>18306</v>
      </c>
      <c r="P27" s="45"/>
      <c r="Q27" s="45"/>
      <c r="R27" s="45"/>
      <c r="S27" s="45"/>
      <c r="T27" s="45"/>
    </row>
    <row r="28" spans="1:24" ht="15.5" thickBot="1" x14ac:dyDescent="0.9">
      <c r="B28" s="111">
        <f t="shared" ref="B28:O28" si="14">B13-B27</f>
        <v>7180</v>
      </c>
      <c r="C28" s="111">
        <f t="shared" si="14"/>
        <v>5089</v>
      </c>
      <c r="D28" s="111">
        <f t="shared" si="14"/>
        <v>6881</v>
      </c>
      <c r="E28" s="111">
        <f t="shared" si="14"/>
        <v>11016</v>
      </c>
      <c r="F28" s="111">
        <f t="shared" si="14"/>
        <v>6267</v>
      </c>
      <c r="G28" s="111">
        <f t="shared" si="14"/>
        <v>5297</v>
      </c>
      <c r="H28" s="111">
        <f t="shared" si="14"/>
        <v>3412</v>
      </c>
      <c r="I28" s="111">
        <f t="shared" si="14"/>
        <v>2501</v>
      </c>
      <c r="J28" s="111">
        <f t="shared" si="14"/>
        <v>3641</v>
      </c>
      <c r="K28" s="111">
        <f t="shared" si="14"/>
        <v>5781</v>
      </c>
      <c r="L28" s="111">
        <f t="shared" si="14"/>
        <v>5375</v>
      </c>
      <c r="M28" s="111">
        <f t="shared" si="14"/>
        <v>3572</v>
      </c>
      <c r="N28" s="111">
        <f t="shared" si="14"/>
        <v>-1212</v>
      </c>
      <c r="O28" s="111">
        <f t="shared" si="14"/>
        <v>2160</v>
      </c>
      <c r="P28" s="111"/>
      <c r="Q28" s="111"/>
      <c r="R28" s="111"/>
      <c r="S28" s="111"/>
      <c r="T28" s="111"/>
    </row>
    <row r="29" spans="1:24" ht="17.25" customHeight="1" x14ac:dyDescent="0.75">
      <c r="A29" s="98" t="s">
        <v>105</v>
      </c>
      <c r="B29" s="44" t="s">
        <v>26</v>
      </c>
      <c r="C29" s="15" t="s">
        <v>46</v>
      </c>
      <c r="D29" s="15" t="s">
        <v>47</v>
      </c>
      <c r="E29" s="44" t="s">
        <v>48</v>
      </c>
      <c r="F29" s="107" t="s">
        <v>27</v>
      </c>
      <c r="G29" s="44" t="s">
        <v>28</v>
      </c>
    </row>
    <row r="30" spans="1:24" x14ac:dyDescent="0.75">
      <c r="A30" s="13" t="s">
        <v>106</v>
      </c>
      <c r="B30" s="91">
        <v>-148081.37700834899</v>
      </c>
      <c r="C30" s="13">
        <v>20672.73829637875</v>
      </c>
      <c r="D30" s="13">
        <v>-7.1631234762106217</v>
      </c>
      <c r="E30" s="92">
        <v>1.8374515510804739E-5</v>
      </c>
      <c r="F30" s="108">
        <v>-193581.76721713672</v>
      </c>
      <c r="G30" s="105">
        <v>-102580.98679956127</v>
      </c>
    </row>
    <row r="31" spans="1:24" ht="18.5" x14ac:dyDescent="0.9">
      <c r="A31" s="94" t="s">
        <v>107</v>
      </c>
      <c r="B31" s="95">
        <v>0.13965735144464014</v>
      </c>
      <c r="C31" s="13">
        <v>1.5332382645948019E-2</v>
      </c>
      <c r="D31" s="13">
        <v>9.1086528864806429</v>
      </c>
      <c r="E31" s="92">
        <v>1.8636530629922629E-6</v>
      </c>
      <c r="F31" s="108">
        <v>0.10591100477206199</v>
      </c>
      <c r="G31" s="105">
        <v>0.17340369811721829</v>
      </c>
      <c r="L31" s="46" t="s">
        <v>50</v>
      </c>
    </row>
    <row r="32" spans="1:24" ht="24.25" thickBot="1" x14ac:dyDescent="1.25">
      <c r="A32" s="96" t="s">
        <v>108</v>
      </c>
      <c r="B32" s="97">
        <v>1.1801604206604395</v>
      </c>
      <c r="C32" s="14">
        <v>0.32744745311191298</v>
      </c>
      <c r="D32" s="14">
        <v>3.6041215451356452</v>
      </c>
      <c r="E32" s="93">
        <v>4.1399385683291859E-3</v>
      </c>
      <c r="F32" s="109">
        <v>0.45945343565131647</v>
      </c>
      <c r="G32" s="106">
        <v>1.9008674056695625</v>
      </c>
      <c r="L32" s="47" t="s">
        <v>51</v>
      </c>
    </row>
    <row r="33" spans="2:20" ht="23.5" x14ac:dyDescent="1.1000000000000001">
      <c r="B33" s="16" t="s">
        <v>40</v>
      </c>
      <c r="L33" s="47"/>
    </row>
    <row r="34" spans="2:20" x14ac:dyDescent="0.75">
      <c r="B34" s="1" t="s">
        <v>104</v>
      </c>
    </row>
    <row r="35" spans="2:20" x14ac:dyDescent="0.75">
      <c r="G35" s="48" t="s">
        <v>55</v>
      </c>
      <c r="H35" s="63">
        <f>(B30+G30)/2</f>
        <v>-125331.18190395513</v>
      </c>
    </row>
    <row r="36" spans="2:20" x14ac:dyDescent="0.75">
      <c r="G36" s="48" t="s">
        <v>56</v>
      </c>
      <c r="H36" s="48">
        <f>(B31+G31)/2</f>
        <v>0.15653052478092921</v>
      </c>
      <c r="P36" s="111"/>
      <c r="Q36" s="111"/>
      <c r="R36" s="111"/>
      <c r="S36" s="111"/>
      <c r="T36" s="111"/>
    </row>
    <row r="37" spans="2:20" x14ac:dyDescent="0.75">
      <c r="G37" s="48" t="s">
        <v>57</v>
      </c>
      <c r="H37" s="48">
        <f>(B32+G32)/2</f>
        <v>1.540513913165001</v>
      </c>
      <c r="P37" s="3"/>
      <c r="Q37" s="3"/>
      <c r="R37" s="3"/>
      <c r="S37" s="3"/>
      <c r="T3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topLeftCell="A13" zoomScale="200" zoomScaleNormal="200" workbookViewId="0">
      <selection activeCell="C19" sqref="C19"/>
    </sheetView>
  </sheetViews>
  <sheetFormatPr baseColWidth="10" defaultRowHeight="14.75" x14ac:dyDescent="0.75"/>
  <cols>
    <col min="3" max="3" width="13.1328125" bestFit="1" customWidth="1"/>
    <col min="6" max="6" width="13.54296875" customWidth="1"/>
    <col min="8" max="8" width="5.7265625" customWidth="1"/>
    <col min="9" max="9" width="4.54296875" customWidth="1"/>
  </cols>
  <sheetData>
    <row r="1" spans="1:15" x14ac:dyDescent="0.75">
      <c r="F1" t="s">
        <v>45</v>
      </c>
      <c r="H1" t="s">
        <v>60</v>
      </c>
    </row>
    <row r="2" spans="1:15" ht="15.5" thickBot="1" x14ac:dyDescent="0.9">
      <c r="B2" s="112" t="s">
        <v>42</v>
      </c>
      <c r="C2" s="112" t="s">
        <v>29</v>
      </c>
      <c r="D2" s="112" t="s">
        <v>36</v>
      </c>
      <c r="H2" s="1" t="s">
        <v>104</v>
      </c>
      <c r="I2" s="1"/>
      <c r="J2" s="1"/>
      <c r="K2" s="1"/>
      <c r="L2" s="1"/>
      <c r="O2" t="s">
        <v>59</v>
      </c>
    </row>
    <row r="3" spans="1:15" x14ac:dyDescent="0.75">
      <c r="B3" s="112" t="s">
        <v>43</v>
      </c>
      <c r="C3" s="112" t="s">
        <v>44</v>
      </c>
      <c r="D3" s="112" t="s">
        <v>113</v>
      </c>
      <c r="F3" s="43" t="s">
        <v>86</v>
      </c>
      <c r="G3" s="43"/>
      <c r="O3" t="s">
        <v>85</v>
      </c>
    </row>
    <row r="4" spans="1:15" x14ac:dyDescent="0.75">
      <c r="A4">
        <v>2008</v>
      </c>
      <c r="B4" s="42">
        <v>244917</v>
      </c>
      <c r="C4" s="41">
        <v>2243854.4</v>
      </c>
      <c r="D4" s="41">
        <v>73701</v>
      </c>
      <c r="F4" s="13" t="s">
        <v>87</v>
      </c>
      <c r="G4" s="13">
        <v>0.9944910307064504</v>
      </c>
    </row>
    <row r="5" spans="1:15" x14ac:dyDescent="0.75">
      <c r="A5">
        <v>2009</v>
      </c>
      <c r="B5" s="42">
        <v>270451</v>
      </c>
      <c r="C5" s="41">
        <v>2263837.2000000002</v>
      </c>
      <c r="D5" s="41">
        <v>79265</v>
      </c>
      <c r="F5" s="13" t="s">
        <v>88</v>
      </c>
      <c r="G5" s="13">
        <v>0.98901241015557806</v>
      </c>
      <c r="O5" t="s">
        <v>60</v>
      </c>
    </row>
    <row r="6" spans="1:15" x14ac:dyDescent="0.75">
      <c r="A6">
        <v>2010</v>
      </c>
      <c r="B6" s="42">
        <v>335857</v>
      </c>
      <c r="C6" s="41">
        <v>2366037.7000000002</v>
      </c>
      <c r="D6" s="41">
        <v>125695</v>
      </c>
      <c r="F6" s="13" t="s">
        <v>89</v>
      </c>
      <c r="G6" s="13">
        <v>0.98701466654750125</v>
      </c>
    </row>
    <row r="7" spans="1:15" x14ac:dyDescent="0.75">
      <c r="A7">
        <v>2011</v>
      </c>
      <c r="B7" s="42">
        <v>380907</v>
      </c>
      <c r="C7" s="41">
        <v>2516975</v>
      </c>
      <c r="D7" s="41">
        <v>135820</v>
      </c>
      <c r="F7" s="13" t="s">
        <v>46</v>
      </c>
      <c r="G7" s="13">
        <v>17638.782753743726</v>
      </c>
    </row>
    <row r="8" spans="1:15" ht="15.5" thickBot="1" x14ac:dyDescent="0.9">
      <c r="A8">
        <v>2012</v>
      </c>
      <c r="B8" s="42">
        <v>412060</v>
      </c>
      <c r="C8" s="41">
        <v>2827167.7</v>
      </c>
      <c r="D8" s="41">
        <v>135991</v>
      </c>
      <c r="F8" s="14" t="s">
        <v>90</v>
      </c>
      <c r="G8" s="14">
        <v>14</v>
      </c>
    </row>
    <row r="9" spans="1:15" x14ac:dyDescent="0.75">
      <c r="A9">
        <v>2013</v>
      </c>
      <c r="B9" s="42">
        <v>423823</v>
      </c>
      <c r="C9" s="41">
        <v>2946624.4</v>
      </c>
      <c r="D9" s="41">
        <v>139270</v>
      </c>
    </row>
    <row r="10" spans="1:15" ht="15.5" thickBot="1" x14ac:dyDescent="0.9">
      <c r="A10">
        <v>2014</v>
      </c>
      <c r="B10" s="42">
        <v>440988</v>
      </c>
      <c r="C10" s="41">
        <v>3036967.1</v>
      </c>
      <c r="D10" s="41">
        <v>147892</v>
      </c>
      <c r="F10" t="s">
        <v>91</v>
      </c>
    </row>
    <row r="11" spans="1:15" x14ac:dyDescent="0.75">
      <c r="A11">
        <v>2015</v>
      </c>
      <c r="B11" s="42">
        <v>475911</v>
      </c>
      <c r="C11" s="41">
        <v>3234206.1</v>
      </c>
      <c r="D11" s="41">
        <v>157385</v>
      </c>
      <c r="F11" s="15"/>
      <c r="G11" s="15" t="s">
        <v>96</v>
      </c>
      <c r="H11" s="15" t="s">
        <v>97</v>
      </c>
      <c r="I11" s="15" t="s">
        <v>98</v>
      </c>
      <c r="J11" s="15" t="s">
        <v>99</v>
      </c>
      <c r="K11" s="15" t="s">
        <v>100</v>
      </c>
    </row>
    <row r="12" spans="1:15" x14ac:dyDescent="0.75">
      <c r="A12">
        <v>2016</v>
      </c>
      <c r="B12" s="42">
        <v>532384</v>
      </c>
      <c r="C12" s="41">
        <v>3498471.8</v>
      </c>
      <c r="D12" s="41">
        <v>171238</v>
      </c>
      <c r="F12" s="13" t="s">
        <v>92</v>
      </c>
      <c r="G12" s="13">
        <v>2</v>
      </c>
      <c r="H12" s="13">
        <v>308055672101.84283</v>
      </c>
      <c r="I12" s="13">
        <v>154027836050.92142</v>
      </c>
      <c r="J12" s="13">
        <v>495.06473511269894</v>
      </c>
      <c r="K12" s="13">
        <v>1.6786626054967701E-11</v>
      </c>
    </row>
    <row r="13" spans="1:15" x14ac:dyDescent="0.75">
      <c r="A13">
        <v>2017</v>
      </c>
      <c r="B13" s="42">
        <v>573371</v>
      </c>
      <c r="C13" s="41">
        <v>3787142.5</v>
      </c>
      <c r="D13" s="41">
        <v>175088</v>
      </c>
      <c r="F13" s="13" t="s">
        <v>93</v>
      </c>
      <c r="G13" s="13">
        <v>11</v>
      </c>
      <c r="H13" s="13">
        <v>3422393227.3714375</v>
      </c>
      <c r="I13" s="13">
        <v>311126657.03376704</v>
      </c>
      <c r="J13" s="13"/>
      <c r="K13" s="13"/>
    </row>
    <row r="14" spans="1:15" ht="15.5" thickBot="1" x14ac:dyDescent="0.9">
      <c r="A14">
        <v>2018</v>
      </c>
      <c r="B14" s="42">
        <v>616910</v>
      </c>
      <c r="C14" s="41">
        <v>4039710.9</v>
      </c>
      <c r="D14" s="41">
        <v>178594</v>
      </c>
      <c r="F14" s="14" t="s">
        <v>94</v>
      </c>
      <c r="G14" s="14">
        <v>13</v>
      </c>
      <c r="H14" s="14">
        <v>311478065329.21429</v>
      </c>
      <c r="I14" s="14"/>
      <c r="J14" s="14"/>
      <c r="K14" s="14"/>
    </row>
    <row r="15" spans="1:15" ht="15.5" thickBot="1" x14ac:dyDescent="0.9">
      <c r="A15">
        <v>2019</v>
      </c>
      <c r="B15" s="42">
        <v>646846</v>
      </c>
      <c r="C15" s="41">
        <v>4293736.4000000004</v>
      </c>
      <c r="D15" s="41">
        <v>183547.80499999999</v>
      </c>
    </row>
    <row r="16" spans="1:15" x14ac:dyDescent="0.75">
      <c r="A16">
        <v>2020</v>
      </c>
      <c r="B16" s="41">
        <v>701734</v>
      </c>
      <c r="C16" s="41">
        <v>4217760.0999999996</v>
      </c>
      <c r="D16" s="41">
        <v>186985.24622500001</v>
      </c>
      <c r="F16" s="44"/>
      <c r="G16" s="44" t="s">
        <v>26</v>
      </c>
      <c r="H16" s="15" t="s">
        <v>46</v>
      </c>
      <c r="I16" s="15" t="s">
        <v>47</v>
      </c>
      <c r="J16" s="44" t="s">
        <v>48</v>
      </c>
      <c r="K16" s="44" t="s">
        <v>27</v>
      </c>
      <c r="L16" s="44" t="s">
        <v>28</v>
      </c>
      <c r="M16" s="15" t="s">
        <v>101</v>
      </c>
      <c r="N16" s="15" t="s">
        <v>102</v>
      </c>
    </row>
    <row r="17" spans="1:14" x14ac:dyDescent="0.75">
      <c r="A17">
        <v>2021</v>
      </c>
      <c r="B17" s="41">
        <v>736044</v>
      </c>
      <c r="C17" s="41">
        <v>4583356.2</v>
      </c>
      <c r="D17" s="41">
        <v>195037.70230512501</v>
      </c>
      <c r="F17" s="105" t="s">
        <v>95</v>
      </c>
      <c r="G17" s="105">
        <v>-148081.37700834899</v>
      </c>
      <c r="H17" s="13">
        <v>20672.73829637875</v>
      </c>
      <c r="I17" s="13">
        <v>-7.1631234762106217</v>
      </c>
      <c r="J17" s="113">
        <v>1.8374515510804739E-5</v>
      </c>
      <c r="K17" s="105">
        <v>-193581.76721713672</v>
      </c>
      <c r="L17" s="105">
        <v>-102580.98679956127</v>
      </c>
      <c r="M17" s="13">
        <v>-193581.76721713672</v>
      </c>
      <c r="N17" s="13">
        <v>-102580.98679956127</v>
      </c>
    </row>
    <row r="18" spans="1:14" x14ac:dyDescent="0.75">
      <c r="A18" s="28">
        <v>2022</v>
      </c>
      <c r="B18" s="29"/>
      <c r="C18" s="115">
        <f>'Pronost Ventas'!P3</f>
        <v>4891429.5</v>
      </c>
      <c r="D18" s="116"/>
      <c r="F18" s="105" t="s">
        <v>44</v>
      </c>
      <c r="G18" s="105">
        <v>0.13965735144464014</v>
      </c>
      <c r="H18" s="13">
        <v>1.5332382645948019E-2</v>
      </c>
      <c r="I18" s="13">
        <v>9.1086528864806429</v>
      </c>
      <c r="J18" s="113">
        <v>1.8636530629922629E-6</v>
      </c>
      <c r="K18" s="105">
        <v>0.10591100477206199</v>
      </c>
      <c r="L18" s="105">
        <v>0.17340369811721829</v>
      </c>
      <c r="M18" s="13">
        <v>0.10591100477206199</v>
      </c>
      <c r="N18" s="13">
        <v>0.17340369811721829</v>
      </c>
    </row>
    <row r="19" spans="1:14" ht="15.5" thickBot="1" x14ac:dyDescent="0.9">
      <c r="F19" s="106" t="s">
        <v>103</v>
      </c>
      <c r="G19" s="106">
        <v>1.1801604206604395</v>
      </c>
      <c r="H19" s="14">
        <v>0.32744745311191298</v>
      </c>
      <c r="I19" s="14">
        <v>3.6041215451356452</v>
      </c>
      <c r="J19" s="114">
        <v>4.1399385683291859E-3</v>
      </c>
      <c r="K19" s="106">
        <v>0.45945343565131647</v>
      </c>
      <c r="L19" s="106">
        <v>1.9008674056695625</v>
      </c>
      <c r="M19" s="14">
        <v>0.45945343565131647</v>
      </c>
      <c r="N19" s="14">
        <v>1.9008674056695625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5"/>
  <sheetViews>
    <sheetView topLeftCell="M1" zoomScale="110" zoomScaleNormal="110" workbookViewId="0">
      <pane ySplit="855" topLeftCell="A2" activePane="bottomLeft"/>
      <selection pane="bottomLeft" activeCell="H15" sqref="H15"/>
    </sheetView>
  </sheetViews>
  <sheetFormatPr baseColWidth="10" defaultColWidth="11.40625" defaultRowHeight="14.75" x14ac:dyDescent="0.75"/>
  <cols>
    <col min="1" max="1" width="32.86328125" style="2" customWidth="1"/>
    <col min="2" max="2" width="15.86328125" style="2" customWidth="1"/>
    <col min="3" max="3" width="15.1328125" style="2" customWidth="1"/>
    <col min="4" max="9" width="13.26953125" style="2" bestFit="1" customWidth="1"/>
    <col min="10" max="10" width="14.40625" style="2" bestFit="1" customWidth="1"/>
    <col min="11" max="12" width="13.26953125" style="2" bestFit="1" customWidth="1"/>
    <col min="13" max="13" width="15.54296875" style="2" bestFit="1" customWidth="1"/>
    <col min="14" max="14" width="25.86328125" style="2" bestFit="1" customWidth="1"/>
    <col min="15" max="15" width="17.26953125" style="2" customWidth="1"/>
    <col min="16" max="16" width="15.7265625" style="2" customWidth="1"/>
    <col min="17" max="17" width="13.7265625" style="2" bestFit="1" customWidth="1"/>
    <col min="18" max="18" width="13.7265625" style="2" customWidth="1"/>
    <col min="19" max="19" width="14.1328125" style="2" bestFit="1" customWidth="1"/>
    <col min="20" max="20" width="17.1328125" style="2" customWidth="1"/>
    <col min="21" max="16384" width="11.40625" style="2"/>
  </cols>
  <sheetData>
    <row r="1" spans="1:22" ht="24.75" customHeight="1" x14ac:dyDescent="1.55">
      <c r="K1" s="3"/>
      <c r="M1" s="18"/>
      <c r="N1" s="64"/>
    </row>
    <row r="2" spans="1:22" s="21" customFormat="1" x14ac:dyDescent="0.75">
      <c r="B2" s="22">
        <v>2008</v>
      </c>
      <c r="C2" s="22">
        <v>2009</v>
      </c>
      <c r="D2" s="22">
        <v>2010</v>
      </c>
      <c r="E2" s="75">
        <v>2011</v>
      </c>
      <c r="F2" s="22">
        <v>2012</v>
      </c>
      <c r="G2" s="22">
        <v>2013</v>
      </c>
      <c r="H2" s="22">
        <v>2014</v>
      </c>
      <c r="I2" s="22">
        <v>2015</v>
      </c>
      <c r="J2" s="22">
        <v>2016</v>
      </c>
      <c r="K2" s="22">
        <v>2017</v>
      </c>
      <c r="L2" s="22">
        <v>2018</v>
      </c>
      <c r="M2" s="22">
        <v>2019</v>
      </c>
      <c r="N2" s="22">
        <v>2020</v>
      </c>
      <c r="O2" s="75">
        <v>2021</v>
      </c>
      <c r="P2" s="26" t="s">
        <v>0</v>
      </c>
      <c r="Q2" s="26" t="s">
        <v>1</v>
      </c>
      <c r="R2" s="26" t="s">
        <v>24</v>
      </c>
      <c r="S2" s="26" t="s">
        <v>25</v>
      </c>
      <c r="T2" s="26" t="s">
        <v>58</v>
      </c>
      <c r="U2" s="22" t="s">
        <v>65</v>
      </c>
    </row>
    <row r="3" spans="1:22" s="21" customFormat="1" x14ac:dyDescent="0.75">
      <c r="A3" s="21" t="s">
        <v>67</v>
      </c>
      <c r="B3" s="23">
        <v>2243854.4</v>
      </c>
      <c r="C3" s="23">
        <v>2263837.2000000002</v>
      </c>
      <c r="D3" s="23">
        <v>2366037.7000000002</v>
      </c>
      <c r="E3" s="76">
        <v>2516975</v>
      </c>
      <c r="F3" s="23">
        <v>2827167.7</v>
      </c>
      <c r="G3" s="23">
        <v>2946624.4</v>
      </c>
      <c r="H3" s="23">
        <v>3036967.1</v>
      </c>
      <c r="I3" s="23">
        <v>3234206.1</v>
      </c>
      <c r="J3" s="23">
        <v>3498471.8</v>
      </c>
      <c r="K3" s="23">
        <v>3787142.5</v>
      </c>
      <c r="L3" s="23">
        <v>4039710.9</v>
      </c>
      <c r="M3" s="36">
        <v>4293736.4000000004</v>
      </c>
      <c r="N3" s="36">
        <v>4217760.0999999996</v>
      </c>
      <c r="O3" s="80">
        <v>4583356.2</v>
      </c>
      <c r="P3" s="27">
        <v>4891429.5</v>
      </c>
      <c r="Q3" s="27">
        <v>5204076.2</v>
      </c>
      <c r="R3" s="27">
        <v>5552236.2999999998</v>
      </c>
      <c r="S3" s="27">
        <v>5947535.4000000004</v>
      </c>
      <c r="T3" s="27">
        <v>6381707</v>
      </c>
    </row>
    <row r="4" spans="1:22" s="21" customFormat="1" x14ac:dyDescent="0.75">
      <c r="B4" s="24" t="s">
        <v>3</v>
      </c>
      <c r="C4" s="37">
        <f>C3/B3-1</f>
        <v>8.9055689174841746E-3</v>
      </c>
      <c r="D4" s="25">
        <f t="shared" ref="D4:M4" si="0">D3/C3-1</f>
        <v>4.5144809882972092E-2</v>
      </c>
      <c r="E4" s="74">
        <f t="shared" si="0"/>
        <v>6.3793277681078342E-2</v>
      </c>
      <c r="F4" s="25">
        <f t="shared" si="0"/>
        <v>0.12324027850892438</v>
      </c>
      <c r="G4" s="37">
        <f t="shared" si="0"/>
        <v>4.2253135532073216E-2</v>
      </c>
      <c r="H4" s="25">
        <f t="shared" si="0"/>
        <v>3.0659727110113E-2</v>
      </c>
      <c r="I4" s="25">
        <f t="shared" si="0"/>
        <v>6.4946044361165356E-2</v>
      </c>
      <c r="J4" s="25">
        <f t="shared" si="0"/>
        <v>8.1709604097277344E-2</v>
      </c>
      <c r="K4" s="25">
        <f t="shared" si="0"/>
        <v>8.2513370552250942E-2</v>
      </c>
      <c r="L4" s="25">
        <f t="shared" si="0"/>
        <v>6.6691021000662154E-2</v>
      </c>
      <c r="M4" s="25">
        <f t="shared" si="0"/>
        <v>6.2882098815536747E-2</v>
      </c>
      <c r="N4" s="25">
        <f>N3/M3-1</f>
        <v>-1.7694681955790492E-2</v>
      </c>
      <c r="O4" s="74">
        <f t="shared" ref="O4:T4" si="1">O3/N3-1</f>
        <v>8.6680155184739149E-2</v>
      </c>
      <c r="P4" s="35">
        <f t="shared" si="1"/>
        <v>6.7215657382247551E-2</v>
      </c>
      <c r="Q4" s="35">
        <f t="shared" si="1"/>
        <v>6.3917245459635064E-2</v>
      </c>
      <c r="R4" s="35">
        <f t="shared" si="1"/>
        <v>6.6901422388857323E-2</v>
      </c>
      <c r="S4" s="35">
        <f t="shared" si="1"/>
        <v>7.1196375413632884E-2</v>
      </c>
      <c r="T4" s="35">
        <f t="shared" si="1"/>
        <v>7.3000254861870895E-2</v>
      </c>
      <c r="U4" s="69">
        <f>AVERAGE(P4:T4)</f>
        <v>6.8446191101248749E-2</v>
      </c>
      <c r="V4" s="22" t="s">
        <v>64</v>
      </c>
    </row>
    <row r="5" spans="1:22" x14ac:dyDescent="0.75">
      <c r="E5" s="77"/>
      <c r="O5" s="77"/>
    </row>
    <row r="6" spans="1:22" s="40" customFormat="1" ht="21" x14ac:dyDescent="1">
      <c r="A6" s="38" t="s">
        <v>66</v>
      </c>
      <c r="B6" s="67">
        <v>244917</v>
      </c>
      <c r="C6" s="67">
        <v>270451</v>
      </c>
      <c r="D6" s="68">
        <v>335857</v>
      </c>
      <c r="E6" s="78">
        <v>380907</v>
      </c>
      <c r="F6" s="67">
        <v>412060</v>
      </c>
      <c r="G6" s="67">
        <v>423823</v>
      </c>
      <c r="H6" s="67">
        <v>440988</v>
      </c>
      <c r="I6" s="67">
        <v>475911</v>
      </c>
      <c r="J6" s="67">
        <v>532384</v>
      </c>
      <c r="K6" s="67">
        <v>573371</v>
      </c>
      <c r="L6" s="67">
        <v>616910</v>
      </c>
      <c r="M6" s="67">
        <v>646846</v>
      </c>
      <c r="N6" s="67">
        <v>701734</v>
      </c>
      <c r="O6" s="78">
        <v>736044</v>
      </c>
      <c r="P6" s="39">
        <f>P9*P3</f>
        <v>793749.42717079259</v>
      </c>
      <c r="Q6" s="39">
        <f t="shared" ref="Q6:T6" si="2">Q9*Q3</f>
        <v>851052.1264170846</v>
      </c>
      <c r="R6" s="39">
        <f t="shared" si="2"/>
        <v>912660.63024779025</v>
      </c>
      <c r="S6" s="39">
        <f t="shared" si="2"/>
        <v>980141.02351571154</v>
      </c>
      <c r="T6" s="39">
        <f t="shared" si="2"/>
        <v>1051691.5680329336</v>
      </c>
      <c r="U6" s="40" t="s">
        <v>84</v>
      </c>
    </row>
    <row r="7" spans="1:22" x14ac:dyDescent="0.75">
      <c r="B7" s="12" t="s">
        <v>3</v>
      </c>
      <c r="C7" s="6">
        <f>C6/B6-1</f>
        <v>0.10425572745052403</v>
      </c>
      <c r="D7" s="74">
        <f>D6/C6-1</f>
        <v>0.24184048127017466</v>
      </c>
      <c r="E7" s="74">
        <f t="shared" ref="E7:L7" si="3">E6/D6-1</f>
        <v>0.13413446794320194</v>
      </c>
      <c r="F7" s="6">
        <f t="shared" si="3"/>
        <v>8.1786367801064408E-2</v>
      </c>
      <c r="G7" s="6">
        <f t="shared" si="3"/>
        <v>2.8546813570839102E-2</v>
      </c>
      <c r="H7" s="6">
        <f t="shared" si="3"/>
        <v>4.0500397571627822E-2</v>
      </c>
      <c r="I7" s="3">
        <f t="shared" si="3"/>
        <v>7.9192631092002586E-2</v>
      </c>
      <c r="J7" s="6">
        <f t="shared" si="3"/>
        <v>0.11866294328141191</v>
      </c>
      <c r="K7" s="3">
        <f t="shared" si="3"/>
        <v>7.698766304021154E-2</v>
      </c>
      <c r="L7" s="11">
        <f t="shared" si="3"/>
        <v>7.5935127517785084E-2</v>
      </c>
      <c r="M7" s="6">
        <f>M6/L6-1</f>
        <v>4.8525716879285419E-2</v>
      </c>
      <c r="N7" s="6">
        <f>N6/M6-1</f>
        <v>8.4854818612158045E-2</v>
      </c>
      <c r="O7" s="74">
        <f>O6/N6-1</f>
        <v>4.8893170346598458E-2</v>
      </c>
      <c r="P7" s="74">
        <f>P6/O6-1</f>
        <v>7.839942608158279E-2</v>
      </c>
      <c r="Q7" s="74">
        <f t="shared" ref="Q7:T7" si="4">Q6/P6-1</f>
        <v>7.219242910264434E-2</v>
      </c>
      <c r="R7" s="74">
        <f t="shared" si="4"/>
        <v>7.2390987482842561E-2</v>
      </c>
      <c r="S7" s="74">
        <f t="shared" si="4"/>
        <v>7.3938100353468927E-2</v>
      </c>
      <c r="T7" s="74">
        <f t="shared" si="4"/>
        <v>7.3000254861871117E-2</v>
      </c>
      <c r="U7" s="19"/>
    </row>
    <row r="8" spans="1:22" x14ac:dyDescent="0.75">
      <c r="E8" s="77"/>
      <c r="O8" s="77"/>
      <c r="U8" s="4"/>
    </row>
    <row r="9" spans="1:22" x14ac:dyDescent="0.75">
      <c r="A9" s="2" t="s">
        <v>30</v>
      </c>
      <c r="B9" s="6">
        <f>B6/B3</f>
        <v>0.10915013024017958</v>
      </c>
      <c r="C9" s="6">
        <f>C6/C3</f>
        <v>0.11946574603509474</v>
      </c>
      <c r="D9" s="6">
        <f>D6/D3</f>
        <v>0.14194913293224362</v>
      </c>
      <c r="E9" s="74">
        <f t="shared" ref="E9:O9" si="5">E6/E3</f>
        <v>0.15133523376275093</v>
      </c>
      <c r="F9" s="6">
        <f t="shared" si="5"/>
        <v>0.14575010884568326</v>
      </c>
      <c r="G9" s="6">
        <f t="shared" si="5"/>
        <v>0.14383339797226957</v>
      </c>
      <c r="H9" s="6">
        <f t="shared" si="5"/>
        <v>0.14520670968085231</v>
      </c>
      <c r="I9" s="6">
        <f t="shared" si="5"/>
        <v>0.1471492493938466</v>
      </c>
      <c r="J9" s="6">
        <f t="shared" si="5"/>
        <v>0.1521761587445124</v>
      </c>
      <c r="K9" s="6">
        <f t="shared" si="5"/>
        <v>0.15139937301012571</v>
      </c>
      <c r="L9" s="6">
        <f t="shared" si="5"/>
        <v>0.15271142298821433</v>
      </c>
      <c r="M9" s="6">
        <f t="shared" si="5"/>
        <v>0.15064874499515152</v>
      </c>
      <c r="N9" s="6">
        <f t="shared" si="5"/>
        <v>0.16637598710272783</v>
      </c>
      <c r="O9" s="74">
        <f t="shared" si="5"/>
        <v>0.1605906169806309</v>
      </c>
      <c r="P9" s="4">
        <f>O9+P10</f>
        <v>0.16227350862785461</v>
      </c>
      <c r="Q9" s="4">
        <f>P9+Q10</f>
        <v>0.16353567736327237</v>
      </c>
      <c r="R9" s="4">
        <f>Q9+R10</f>
        <v>0.16437712318688422</v>
      </c>
      <c r="S9" s="3">
        <f>R9+S10</f>
        <v>0.16479784609869014</v>
      </c>
      <c r="T9" s="4">
        <f>S9+T10</f>
        <v>0.16479784609869014</v>
      </c>
      <c r="U9" s="87" t="s">
        <v>77</v>
      </c>
    </row>
    <row r="10" spans="1:22" x14ac:dyDescent="0.75">
      <c r="C10" s="70">
        <f>C9-B9</f>
        <v>1.0315615794915162E-2</v>
      </c>
      <c r="D10" s="73">
        <f>D9-C9</f>
        <v>2.2483386897148877E-2</v>
      </c>
      <c r="E10" s="79">
        <f>E9-D9</f>
        <v>9.3861008305073101E-3</v>
      </c>
      <c r="F10" s="71">
        <f>F9-E9</f>
        <v>-5.5851249170676687E-3</v>
      </c>
      <c r="G10" s="71">
        <f>G9-F9</f>
        <v>-1.9167108734136906E-3</v>
      </c>
      <c r="H10" s="72">
        <f t="shared" ref="H10:O10" si="6">H9-G9</f>
        <v>1.3733117085827362E-3</v>
      </c>
      <c r="I10" s="72">
        <f t="shared" si="6"/>
        <v>1.9425397129942956E-3</v>
      </c>
      <c r="J10" s="72">
        <f t="shared" si="6"/>
        <v>5.026909350665798E-3</v>
      </c>
      <c r="K10" s="71">
        <f t="shared" si="6"/>
        <v>-7.7678573438669241E-4</v>
      </c>
      <c r="L10" s="72">
        <f t="shared" si="6"/>
        <v>1.3120499780886197E-3</v>
      </c>
      <c r="M10" s="71">
        <f t="shared" si="6"/>
        <v>-2.0626779930628114E-3</v>
      </c>
      <c r="N10" s="72">
        <f t="shared" si="6"/>
        <v>1.5727242107576311E-2</v>
      </c>
      <c r="O10" s="81">
        <f t="shared" si="6"/>
        <v>-5.7853701220969278E-3</v>
      </c>
      <c r="P10" s="3">
        <f>AVERAGE(K10:O10)</f>
        <v>1.6828916472236999E-3</v>
      </c>
      <c r="Q10" s="3">
        <f>P10+Q11</f>
        <v>1.262168735417775E-3</v>
      </c>
      <c r="R10" s="84">
        <f>Q10+Q11</f>
        <v>8.4144582361185007E-4</v>
      </c>
      <c r="S10" s="85">
        <f>R10+Q11</f>
        <v>4.2072291180592509E-4</v>
      </c>
      <c r="T10" s="82">
        <f>S10+Q11</f>
        <v>0</v>
      </c>
    </row>
    <row r="11" spans="1:22" x14ac:dyDescent="0.75">
      <c r="A11" s="2" t="s">
        <v>72</v>
      </c>
      <c r="M11" s="10"/>
      <c r="N11" s="11"/>
      <c r="P11" s="86" t="s">
        <v>76</v>
      </c>
      <c r="Q11" s="11">
        <f>(0-P10)/4</f>
        <v>-4.2072291180592498E-4</v>
      </c>
    </row>
    <row r="12" spans="1:22" x14ac:dyDescent="0.75">
      <c r="A12" s="2" t="s">
        <v>68</v>
      </c>
      <c r="M12" s="77"/>
      <c r="N12" s="77" t="s">
        <v>73</v>
      </c>
      <c r="O12" s="2" t="s">
        <v>75</v>
      </c>
    </row>
    <row r="13" spans="1:22" x14ac:dyDescent="0.75">
      <c r="A13" s="2" t="s">
        <v>69</v>
      </c>
      <c r="C13" s="2">
        <f>CORREL(B3:O3,B6:O6)</f>
        <v>0.9879460374745429</v>
      </c>
      <c r="M13" s="74" t="s">
        <v>44</v>
      </c>
      <c r="N13" s="74">
        <f>(O3/E3)^(1/10)-1</f>
        <v>6.1770050145283806E-2</v>
      </c>
      <c r="O13" s="83">
        <f>(O3/J3)^(1/5)-1</f>
        <v>5.5506826662076847E-2</v>
      </c>
    </row>
    <row r="14" spans="1:22" x14ac:dyDescent="0.75">
      <c r="A14" s="2" t="s">
        <v>70</v>
      </c>
      <c r="M14" s="77" t="s">
        <v>74</v>
      </c>
      <c r="N14" s="74">
        <f>(O6/E6)^(1/10)-1</f>
        <v>6.8091557511730683E-2</v>
      </c>
      <c r="O14" s="84">
        <f>(O6/J6)^(1/5)-1</f>
        <v>6.6929581278829975E-2</v>
      </c>
    </row>
    <row r="15" spans="1:22" x14ac:dyDescent="0.75">
      <c r="A15" s="2" t="s">
        <v>71</v>
      </c>
      <c r="O15" s="85">
        <f>O14-O13</f>
        <v>1.1422754616753128E-2</v>
      </c>
      <c r="P15" s="4">
        <f>P7-P4</f>
        <v>1.1183768699335239E-2</v>
      </c>
    </row>
    <row r="17" spans="14:21" x14ac:dyDescent="0.75">
      <c r="O17" s="2" t="s">
        <v>79</v>
      </c>
      <c r="P17" s="88">
        <f>P18*P3</f>
        <v>785517.6813222589</v>
      </c>
      <c r="Q17" s="88">
        <f t="shared" ref="Q17:T17" si="7">Q18*Q3</f>
        <v>835725.8077722172</v>
      </c>
      <c r="R17" s="88">
        <f t="shared" si="7"/>
        <v>891637.0530392552</v>
      </c>
      <c r="S17" s="88">
        <f t="shared" si="7"/>
        <v>955118.37940014352</v>
      </c>
      <c r="T17" s="88">
        <f t="shared" si="7"/>
        <v>1024842.2645196111</v>
      </c>
      <c r="U17" s="87" t="s">
        <v>77</v>
      </c>
    </row>
    <row r="18" spans="14:21" x14ac:dyDescent="0.75">
      <c r="N18" s="2" t="s">
        <v>82</v>
      </c>
      <c r="O18" s="2" t="s">
        <v>78</v>
      </c>
      <c r="P18" s="4">
        <f>$O$9</f>
        <v>0.1605906169806309</v>
      </c>
      <c r="Q18" s="4">
        <f t="shared" ref="Q18:T18" si="8">$O$9</f>
        <v>0.1605906169806309</v>
      </c>
      <c r="R18" s="4">
        <f t="shared" si="8"/>
        <v>0.1605906169806309</v>
      </c>
      <c r="S18" s="4">
        <f t="shared" si="8"/>
        <v>0.1605906169806309</v>
      </c>
      <c r="T18" s="4">
        <f t="shared" si="8"/>
        <v>0.1605906169806309</v>
      </c>
    </row>
    <row r="19" spans="14:21" x14ac:dyDescent="0.75">
      <c r="O19" s="89" t="s">
        <v>80</v>
      </c>
      <c r="P19" s="90">
        <f>P17/O6-1</f>
        <v>6.7215657382247329E-2</v>
      </c>
      <c r="Q19" s="90">
        <f>Q17/P17-1</f>
        <v>6.3917245459635286E-2</v>
      </c>
      <c r="R19" s="90">
        <f t="shared" ref="R19:T19" si="9">R17/Q17-1</f>
        <v>6.6901422388857323E-2</v>
      </c>
      <c r="S19" s="90">
        <f t="shared" si="9"/>
        <v>7.1196375413633106E-2</v>
      </c>
      <c r="T19" s="90">
        <f t="shared" si="9"/>
        <v>7.3000254861870895E-2</v>
      </c>
    </row>
    <row r="22" spans="14:21" x14ac:dyDescent="0.75">
      <c r="O22" s="2" t="s">
        <v>79</v>
      </c>
      <c r="P22" s="88">
        <f>P23*P3</f>
        <v>793749.42717079259</v>
      </c>
      <c r="Q22" s="88">
        <f t="shared" ref="Q22:T22" si="10">Q23*Q3</f>
        <v>855801.67021347187</v>
      </c>
      <c r="R22" s="88">
        <f t="shared" si="10"/>
        <v>926089.24185225205</v>
      </c>
      <c r="S22" s="88">
        <f t="shared" si="10"/>
        <v>1011230.3782531827</v>
      </c>
      <c r="T22" s="88">
        <f t="shared" si="10"/>
        <v>1089707.9840025997</v>
      </c>
    </row>
    <row r="23" spans="14:21" x14ac:dyDescent="0.75">
      <c r="O23" s="2" t="s">
        <v>78</v>
      </c>
      <c r="P23" s="4">
        <f>O9+P24</f>
        <v>0.16227350862785461</v>
      </c>
      <c r="Q23" s="4">
        <f>P23+Q24</f>
        <v>0.16444833575140039</v>
      </c>
      <c r="R23" s="4">
        <f t="shared" ref="R23:T23" si="11">Q23+R24</f>
        <v>0.16679571830403761</v>
      </c>
      <c r="S23" s="4">
        <f t="shared" si="11"/>
        <v>0.17002511296581482</v>
      </c>
      <c r="T23" s="4">
        <f t="shared" si="11"/>
        <v>0.17075493813843221</v>
      </c>
      <c r="U23" s="87" t="s">
        <v>77</v>
      </c>
    </row>
    <row r="24" spans="14:21" x14ac:dyDescent="0.75">
      <c r="N24" s="2" t="s">
        <v>83</v>
      </c>
      <c r="O24" s="2" t="s">
        <v>81</v>
      </c>
      <c r="P24" s="4">
        <f>AVERAGE(K10:O10)</f>
        <v>1.6828916472236999E-3</v>
      </c>
      <c r="Q24" s="4">
        <f>AVERAGE(P24,L10:O10)</f>
        <v>2.1748271235457785E-3</v>
      </c>
      <c r="R24" s="4">
        <f>AVERAGE(P24:Q24,M10:O10)</f>
        <v>2.3473825526372102E-3</v>
      </c>
      <c r="S24" s="4">
        <f>AVERAGE(P24:R24,N10:O10)</f>
        <v>3.2293946617772142E-3</v>
      </c>
      <c r="T24" s="4">
        <f>AVERAGE(P24:S24,O10)</f>
        <v>7.2982517261739491E-4</v>
      </c>
    </row>
    <row r="25" spans="14:21" x14ac:dyDescent="0.75">
      <c r="O25" s="89" t="s">
        <v>80</v>
      </c>
      <c r="P25" s="3">
        <f>P22/O6-1</f>
        <v>7.839942608158279E-2</v>
      </c>
      <c r="Q25" s="6">
        <f>Q22/P22-1</f>
        <v>7.8176110644710306E-2</v>
      </c>
      <c r="R25" s="6">
        <f t="shared" ref="R25:T25" si="12">R22/Q22-1</f>
        <v>8.2130678269472845E-2</v>
      </c>
      <c r="S25" s="6">
        <f t="shared" si="12"/>
        <v>9.1936211493658604E-2</v>
      </c>
      <c r="T25" s="6">
        <f t="shared" si="12"/>
        <v>7.7606060337092053E-2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25"/>
  <sheetViews>
    <sheetView zoomScale="110" zoomScaleNormal="110" workbookViewId="0">
      <selection activeCell="D13" sqref="D13"/>
    </sheetView>
  </sheetViews>
  <sheetFormatPr baseColWidth="10" defaultColWidth="11.40625" defaultRowHeight="14.75" x14ac:dyDescent="0.75"/>
  <cols>
    <col min="1" max="1" width="32.86328125" style="2" customWidth="1"/>
    <col min="2" max="2" width="15.86328125" style="2" customWidth="1"/>
    <col min="3" max="3" width="15.1328125" style="2" customWidth="1"/>
    <col min="4" max="9" width="13.26953125" style="2" bestFit="1" customWidth="1"/>
    <col min="10" max="10" width="14.40625" style="2" bestFit="1" customWidth="1"/>
    <col min="11" max="12" width="13.26953125" style="2" bestFit="1" customWidth="1"/>
    <col min="13" max="13" width="15.54296875" style="2" bestFit="1" customWidth="1"/>
    <col min="14" max="14" width="19.40625" style="2" customWidth="1"/>
    <col min="15" max="15" width="17.26953125" style="2" customWidth="1"/>
    <col min="16" max="16" width="15.7265625" style="2" customWidth="1"/>
    <col min="17" max="17" width="13.7265625" style="2" bestFit="1" customWidth="1"/>
    <col min="18" max="18" width="13.7265625" style="2" customWidth="1"/>
    <col min="19" max="19" width="14.1328125" style="2" bestFit="1" customWidth="1"/>
    <col min="20" max="20" width="17.1328125" style="2" customWidth="1"/>
    <col min="21" max="16384" width="11.40625" style="2"/>
  </cols>
  <sheetData>
    <row r="1" spans="1:22" ht="24.75" customHeight="1" x14ac:dyDescent="1.55">
      <c r="K1" s="3"/>
      <c r="M1" s="18"/>
      <c r="N1" s="64"/>
    </row>
    <row r="2" spans="1:22" s="21" customFormat="1" x14ac:dyDescent="0.75">
      <c r="B2" s="22"/>
      <c r="C2" s="22"/>
      <c r="D2" s="22"/>
      <c r="E2" s="75"/>
      <c r="F2" s="22"/>
      <c r="G2" s="22"/>
      <c r="H2" s="22"/>
      <c r="I2" s="22"/>
      <c r="J2" s="22"/>
      <c r="K2" s="22"/>
      <c r="L2" s="22"/>
      <c r="M2" s="22"/>
      <c r="N2" s="22"/>
      <c r="O2" s="75"/>
      <c r="P2" s="26"/>
      <c r="Q2" s="26"/>
      <c r="R2" s="26"/>
      <c r="S2" s="26"/>
      <c r="T2" s="26"/>
      <c r="U2" s="22"/>
    </row>
    <row r="3" spans="1:22" s="21" customFormat="1" x14ac:dyDescent="0.75">
      <c r="B3" s="23"/>
      <c r="C3" s="23"/>
      <c r="D3" s="23"/>
      <c r="E3" s="76"/>
      <c r="F3" s="23"/>
      <c r="G3" s="23"/>
      <c r="H3" s="23"/>
      <c r="I3" s="23"/>
      <c r="J3" s="23"/>
      <c r="K3" s="23"/>
      <c r="L3" s="23"/>
      <c r="M3" s="36"/>
      <c r="N3" s="36"/>
      <c r="O3" s="80"/>
      <c r="P3" s="27"/>
      <c r="Q3" s="27"/>
      <c r="R3" s="27"/>
      <c r="S3" s="27"/>
      <c r="T3" s="27"/>
    </row>
    <row r="4" spans="1:22" s="21" customFormat="1" x14ac:dyDescent="0.75">
      <c r="B4" s="24"/>
      <c r="C4" s="37"/>
      <c r="D4" s="25"/>
      <c r="E4" s="74"/>
      <c r="F4" s="25"/>
      <c r="G4" s="37"/>
      <c r="H4" s="25"/>
      <c r="I4" s="25"/>
      <c r="J4" s="25"/>
      <c r="K4" s="25"/>
      <c r="L4" s="25"/>
      <c r="M4" s="25"/>
      <c r="N4" s="25"/>
      <c r="O4" s="74"/>
      <c r="P4" s="35"/>
      <c r="Q4" s="35"/>
      <c r="R4" s="35"/>
      <c r="S4" s="35"/>
      <c r="T4" s="35"/>
      <c r="U4" s="69"/>
      <c r="V4" s="22"/>
    </row>
    <row r="5" spans="1:22" x14ac:dyDescent="0.75">
      <c r="E5" s="77"/>
      <c r="O5" s="77"/>
    </row>
    <row r="6" spans="1:22" s="40" customFormat="1" ht="21" x14ac:dyDescent="1">
      <c r="A6" s="38"/>
      <c r="B6" s="67"/>
      <c r="C6" s="67"/>
      <c r="D6" s="68"/>
      <c r="E6" s="78"/>
      <c r="F6" s="67"/>
      <c r="G6" s="67"/>
      <c r="H6" s="67"/>
      <c r="I6" s="67"/>
      <c r="J6" s="67"/>
      <c r="K6" s="67"/>
      <c r="L6" s="67"/>
      <c r="M6" s="67"/>
      <c r="N6" s="67"/>
      <c r="O6" s="78"/>
      <c r="P6" s="39"/>
      <c r="Q6" s="39"/>
      <c r="R6" s="39"/>
      <c r="S6" s="39"/>
      <c r="T6" s="39"/>
    </row>
    <row r="7" spans="1:22" x14ac:dyDescent="0.75">
      <c r="B7" s="12"/>
      <c r="C7" s="6"/>
      <c r="D7" s="74"/>
      <c r="E7" s="74"/>
      <c r="F7" s="6"/>
      <c r="G7" s="6"/>
      <c r="H7" s="6"/>
      <c r="I7" s="3"/>
      <c r="J7" s="6"/>
      <c r="K7" s="3"/>
      <c r="L7" s="11"/>
      <c r="M7" s="6"/>
      <c r="N7" s="6"/>
      <c r="O7" s="74"/>
      <c r="P7" s="74"/>
      <c r="Q7" s="74"/>
      <c r="R7" s="74"/>
      <c r="S7" s="74"/>
      <c r="T7" s="74"/>
      <c r="U7" s="117"/>
    </row>
    <row r="8" spans="1:22" x14ac:dyDescent="0.75">
      <c r="E8" s="77"/>
      <c r="O8" s="77"/>
      <c r="U8" s="4"/>
    </row>
    <row r="9" spans="1:22" x14ac:dyDescent="0.75">
      <c r="B9" s="6"/>
      <c r="C9" s="6"/>
      <c r="D9" s="6"/>
      <c r="E9" s="74"/>
      <c r="F9" s="6"/>
      <c r="G9" s="6"/>
      <c r="H9" s="6"/>
      <c r="I9" s="6"/>
      <c r="J9" s="6"/>
      <c r="K9" s="6"/>
      <c r="L9" s="6"/>
      <c r="M9" s="6"/>
      <c r="N9" s="6"/>
      <c r="O9" s="74"/>
      <c r="P9" s="4"/>
      <c r="Q9" s="4"/>
      <c r="R9" s="4"/>
      <c r="S9" s="4"/>
      <c r="T9" s="4"/>
      <c r="U9" s="87"/>
    </row>
    <row r="10" spans="1:22" x14ac:dyDescent="0.75">
      <c r="C10" s="70"/>
      <c r="D10" s="73"/>
      <c r="E10" s="79"/>
      <c r="F10" s="71"/>
      <c r="G10" s="71"/>
      <c r="H10" s="72"/>
      <c r="I10" s="72"/>
      <c r="J10" s="72"/>
      <c r="K10" s="71"/>
      <c r="L10" s="72"/>
      <c r="M10" s="71"/>
      <c r="N10" s="72"/>
      <c r="O10" s="81"/>
      <c r="P10" s="3"/>
      <c r="Q10" s="3"/>
      <c r="R10" s="84"/>
      <c r="S10" s="85"/>
      <c r="T10" s="85"/>
    </row>
    <row r="11" spans="1:22" x14ac:dyDescent="0.75">
      <c r="M11" s="10"/>
      <c r="N11" s="11"/>
      <c r="P11" s="86"/>
      <c r="Q11" s="11"/>
    </row>
    <row r="12" spans="1:22" x14ac:dyDescent="0.75">
      <c r="M12" s="77"/>
      <c r="N12" s="77"/>
    </row>
    <row r="13" spans="1:22" x14ac:dyDescent="0.75">
      <c r="M13" s="74"/>
      <c r="N13" s="74"/>
      <c r="O13" s="83"/>
    </row>
    <row r="14" spans="1:22" x14ac:dyDescent="0.75">
      <c r="M14" s="77"/>
      <c r="N14" s="74"/>
      <c r="O14" s="84"/>
    </row>
    <row r="15" spans="1:22" x14ac:dyDescent="0.75">
      <c r="O15" s="85"/>
      <c r="P15" s="4"/>
    </row>
    <row r="17" spans="15:21" x14ac:dyDescent="0.75">
      <c r="P17" s="88"/>
      <c r="Q17" s="88"/>
      <c r="R17" s="88"/>
      <c r="S17" s="88"/>
      <c r="T17" s="88"/>
      <c r="U17" s="87"/>
    </row>
    <row r="18" spans="15:21" x14ac:dyDescent="0.75">
      <c r="P18" s="4"/>
      <c r="Q18" s="4"/>
      <c r="R18" s="4"/>
      <c r="S18" s="4"/>
      <c r="T18" s="4"/>
    </row>
    <row r="19" spans="15:21" x14ac:dyDescent="0.75">
      <c r="O19" s="89"/>
      <c r="P19" s="90"/>
      <c r="Q19" s="90"/>
      <c r="R19" s="90"/>
      <c r="S19" s="90"/>
      <c r="T19" s="90"/>
    </row>
    <row r="22" spans="15:21" x14ac:dyDescent="0.75">
      <c r="P22" s="88"/>
      <c r="Q22" s="88"/>
      <c r="R22" s="88"/>
      <c r="S22" s="88"/>
      <c r="T22" s="88"/>
    </row>
    <row r="23" spans="15:21" x14ac:dyDescent="0.75">
      <c r="P23" s="4"/>
      <c r="Q23" s="4"/>
      <c r="R23" s="4"/>
      <c r="S23" s="4"/>
      <c r="T23" s="4"/>
      <c r="U23" s="87"/>
    </row>
    <row r="24" spans="15:21" x14ac:dyDescent="0.75">
      <c r="P24" s="4"/>
      <c r="Q24" s="4"/>
      <c r="R24" s="4"/>
      <c r="S24" s="4"/>
      <c r="T24" s="4"/>
    </row>
    <row r="25" spans="15:21" x14ac:dyDescent="0.75">
      <c r="O25" s="89"/>
      <c r="P25" s="3"/>
      <c r="Q25" s="6"/>
      <c r="R25" s="6"/>
      <c r="S25" s="6"/>
      <c r="T25"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BE67D-1F55-43F9-A009-2BD723C7F52A}">
  <dimension ref="A1:W25"/>
  <sheetViews>
    <sheetView zoomScale="150" zoomScaleNormal="150" workbookViewId="0">
      <selection activeCell="A7" sqref="A7"/>
    </sheetView>
  </sheetViews>
  <sheetFormatPr baseColWidth="10" defaultColWidth="11.40625" defaultRowHeight="14.75" x14ac:dyDescent="0.75"/>
  <cols>
    <col min="1" max="1" width="32.86328125" style="2" customWidth="1"/>
    <col min="2" max="2" width="15.86328125" style="2" customWidth="1"/>
    <col min="3" max="3" width="15.1328125" style="2" customWidth="1"/>
    <col min="4" max="9" width="13.26953125" style="2" bestFit="1" customWidth="1"/>
    <col min="10" max="10" width="14.40625" style="2" bestFit="1" customWidth="1"/>
    <col min="11" max="12" width="13.26953125" style="2" bestFit="1" customWidth="1"/>
    <col min="13" max="13" width="15.54296875" style="2" bestFit="1" customWidth="1"/>
    <col min="14" max="14" width="25.86328125" style="2" bestFit="1" customWidth="1"/>
    <col min="15" max="15" width="17.26953125" style="2" customWidth="1"/>
    <col min="16" max="16" width="15.7265625" style="2" customWidth="1"/>
    <col min="17" max="17" width="13.7265625" style="2" bestFit="1" customWidth="1"/>
    <col min="18" max="18" width="13.7265625" style="2" customWidth="1"/>
    <col min="19" max="19" width="14.1328125" style="2" bestFit="1" customWidth="1"/>
    <col min="20" max="20" width="17.1328125" style="2" customWidth="1"/>
    <col min="21" max="16384" width="11.40625" style="2"/>
  </cols>
  <sheetData>
    <row r="1" spans="1:23" ht="24.75" customHeight="1" x14ac:dyDescent="1.55">
      <c r="K1" s="3"/>
      <c r="M1" s="18"/>
      <c r="N1" s="64"/>
    </row>
    <row r="2" spans="1:23" s="21" customFormat="1" x14ac:dyDescent="0.75">
      <c r="B2" s="22"/>
      <c r="C2" s="22"/>
      <c r="D2" s="22"/>
      <c r="E2" s="75"/>
      <c r="F2" s="22"/>
      <c r="G2" s="22"/>
      <c r="H2" s="22"/>
      <c r="I2" s="22"/>
      <c r="J2" s="22"/>
      <c r="K2" s="22"/>
      <c r="L2" s="22"/>
      <c r="M2" s="22"/>
      <c r="N2" s="22"/>
      <c r="O2" s="75"/>
      <c r="P2" s="26"/>
      <c r="Q2" s="26"/>
      <c r="R2" s="26"/>
      <c r="S2" s="26"/>
      <c r="T2" s="26"/>
      <c r="U2" s="22"/>
    </row>
    <row r="3" spans="1:23" s="21" customFormat="1" x14ac:dyDescent="0.75">
      <c r="B3" s="23"/>
      <c r="C3" s="23"/>
      <c r="D3" s="23"/>
      <c r="E3" s="76"/>
      <c r="F3" s="23"/>
      <c r="G3" s="23"/>
      <c r="H3" s="23"/>
      <c r="I3" s="23"/>
      <c r="J3" s="23"/>
      <c r="K3" s="23"/>
      <c r="L3" s="23"/>
      <c r="M3" s="36"/>
      <c r="N3" s="36"/>
      <c r="O3" s="80"/>
      <c r="P3" s="27"/>
      <c r="Q3" s="27"/>
      <c r="R3" s="27"/>
      <c r="S3" s="27"/>
      <c r="T3" s="27"/>
    </row>
    <row r="4" spans="1:23" s="21" customFormat="1" x14ac:dyDescent="0.75">
      <c r="B4" s="24"/>
      <c r="C4" s="37"/>
      <c r="D4" s="25"/>
      <c r="E4" s="74"/>
      <c r="F4" s="25"/>
      <c r="G4" s="37"/>
      <c r="H4" s="25"/>
      <c r="I4" s="25"/>
      <c r="J4" s="25"/>
      <c r="K4" s="25"/>
      <c r="L4" s="25"/>
      <c r="M4" s="25"/>
      <c r="N4" s="25"/>
      <c r="O4" s="74"/>
      <c r="P4" s="35"/>
      <c r="Q4" s="35"/>
      <c r="R4" s="35"/>
      <c r="S4" s="35"/>
      <c r="T4" s="35"/>
      <c r="U4" s="69"/>
      <c r="V4" s="22"/>
    </row>
    <row r="5" spans="1:23" x14ac:dyDescent="0.75">
      <c r="E5" s="77"/>
      <c r="O5" s="77"/>
    </row>
    <row r="6" spans="1:23" s="40" customFormat="1" ht="21" x14ac:dyDescent="1">
      <c r="A6" s="38"/>
      <c r="B6" s="67"/>
      <c r="C6" s="67"/>
      <c r="D6" s="68"/>
      <c r="E6" s="78"/>
      <c r="F6" s="67"/>
      <c r="G6" s="67"/>
      <c r="H6" s="67"/>
      <c r="I6" s="67"/>
      <c r="J6" s="67"/>
      <c r="K6" s="67"/>
      <c r="L6" s="67"/>
      <c r="M6" s="67"/>
      <c r="N6" s="67"/>
      <c r="O6" s="78"/>
      <c r="P6" s="39"/>
      <c r="Q6" s="39"/>
      <c r="R6" s="39"/>
      <c r="S6" s="39"/>
      <c r="T6" s="39"/>
    </row>
    <row r="7" spans="1:23" x14ac:dyDescent="0.75">
      <c r="B7" s="12"/>
      <c r="C7" s="6"/>
      <c r="D7" s="74"/>
      <c r="E7" s="74"/>
      <c r="F7" s="6"/>
      <c r="G7" s="6"/>
      <c r="H7" s="6"/>
      <c r="I7" s="3"/>
      <c r="J7" s="6"/>
      <c r="K7" s="3"/>
      <c r="L7" s="11"/>
      <c r="M7" s="6"/>
      <c r="N7" s="6"/>
      <c r="O7" s="74"/>
      <c r="P7" s="74"/>
      <c r="Q7" s="74"/>
      <c r="R7" s="74"/>
      <c r="S7" s="74"/>
      <c r="T7" s="74"/>
      <c r="U7" s="19"/>
    </row>
    <row r="8" spans="1:23" x14ac:dyDescent="0.75">
      <c r="E8" s="77"/>
      <c r="O8" s="77"/>
      <c r="U8" s="4"/>
    </row>
    <row r="9" spans="1:23" x14ac:dyDescent="0.75">
      <c r="B9" s="6"/>
      <c r="C9" s="6"/>
      <c r="D9" s="6"/>
      <c r="E9" s="74"/>
      <c r="F9" s="6"/>
      <c r="G9" s="6"/>
      <c r="H9" s="6"/>
      <c r="I9" s="6"/>
      <c r="J9" s="6"/>
      <c r="K9" s="6"/>
      <c r="L9" s="6"/>
      <c r="M9" s="6"/>
      <c r="N9" s="6"/>
      <c r="O9" s="74"/>
      <c r="P9" s="4"/>
      <c r="Q9" s="4"/>
      <c r="R9" s="4"/>
      <c r="S9" s="3"/>
      <c r="T9" s="4"/>
      <c r="U9" s="118"/>
      <c r="V9" s="28"/>
      <c r="W9" s="28"/>
    </row>
    <row r="10" spans="1:23" x14ac:dyDescent="0.75">
      <c r="C10" s="70"/>
      <c r="D10" s="73"/>
      <c r="E10" s="79"/>
      <c r="F10" s="71"/>
      <c r="G10" s="71"/>
      <c r="H10" s="72"/>
      <c r="I10" s="72"/>
      <c r="J10" s="72"/>
      <c r="K10" s="71"/>
      <c r="L10" s="72"/>
      <c r="M10" s="71"/>
      <c r="N10" s="72"/>
      <c r="O10" s="81"/>
      <c r="P10" s="6"/>
      <c r="Q10" s="3"/>
      <c r="R10" s="11"/>
      <c r="S10" s="85"/>
      <c r="T10" s="11"/>
      <c r="U10" s="119"/>
      <c r="V10" s="28"/>
      <c r="W10" s="28"/>
    </row>
    <row r="11" spans="1:23" x14ac:dyDescent="0.75">
      <c r="M11" s="10"/>
      <c r="N11" s="11"/>
      <c r="P11" s="86"/>
      <c r="Q11" s="11"/>
    </row>
    <row r="12" spans="1:23" x14ac:dyDescent="0.75">
      <c r="M12" s="77"/>
      <c r="N12" s="77"/>
    </row>
    <row r="13" spans="1:23" x14ac:dyDescent="0.75">
      <c r="M13" s="74"/>
      <c r="N13" s="74"/>
      <c r="O13" s="83"/>
    </row>
    <row r="14" spans="1:23" x14ac:dyDescent="0.75">
      <c r="M14" s="77"/>
      <c r="N14" s="74"/>
      <c r="O14" s="84"/>
    </row>
    <row r="15" spans="1:23" x14ac:dyDescent="0.75">
      <c r="O15" s="85"/>
      <c r="P15" s="4"/>
    </row>
    <row r="17" spans="15:21" x14ac:dyDescent="0.75">
      <c r="P17" s="88"/>
      <c r="Q17" s="88"/>
      <c r="R17" s="88"/>
      <c r="S17" s="88"/>
      <c r="T17" s="88"/>
      <c r="U17" s="87"/>
    </row>
    <row r="18" spans="15:21" x14ac:dyDescent="0.75">
      <c r="P18" s="4"/>
      <c r="Q18" s="4"/>
      <c r="R18" s="4"/>
      <c r="S18" s="4"/>
      <c r="T18" s="4"/>
    </row>
    <row r="19" spans="15:21" x14ac:dyDescent="0.75">
      <c r="O19" s="89"/>
      <c r="P19" s="90"/>
      <c r="Q19" s="90"/>
      <c r="R19" s="90"/>
      <c r="S19" s="90"/>
      <c r="T19" s="90"/>
    </row>
    <row r="22" spans="15:21" x14ac:dyDescent="0.75">
      <c r="P22" s="88"/>
      <c r="Q22" s="88"/>
      <c r="R22" s="88"/>
      <c r="S22" s="88"/>
      <c r="T22" s="88"/>
    </row>
    <row r="23" spans="15:21" x14ac:dyDescent="0.75">
      <c r="P23" s="4"/>
      <c r="Q23" s="4"/>
      <c r="R23" s="4"/>
      <c r="S23" s="4"/>
      <c r="T23" s="4"/>
      <c r="U23" s="87"/>
    </row>
    <row r="24" spans="15:21" x14ac:dyDescent="0.75">
      <c r="P24" s="4"/>
      <c r="Q24" s="4"/>
      <c r="R24" s="4"/>
      <c r="S24" s="4"/>
      <c r="T24" s="4"/>
    </row>
    <row r="25" spans="15:21" x14ac:dyDescent="0.75">
      <c r="O25" s="89"/>
      <c r="P25" s="3"/>
      <c r="Q25" s="6"/>
      <c r="R25" s="6"/>
      <c r="S25" s="6"/>
      <c r="T25"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6:H9"/>
  <sheetViews>
    <sheetView tabSelected="1" zoomScale="150" zoomScaleNormal="150" workbookViewId="0">
      <selection activeCell="E13" sqref="E13"/>
    </sheetView>
  </sheetViews>
  <sheetFormatPr baseColWidth="10" defaultRowHeight="14.75" x14ac:dyDescent="0.75"/>
  <cols>
    <col min="4" max="7" width="11.7265625" bestFit="1" customWidth="1"/>
    <col min="8" max="8" width="13.1328125" bestFit="1" customWidth="1"/>
  </cols>
  <sheetData>
    <row r="6" spans="3:8" x14ac:dyDescent="0.75">
      <c r="D6" s="26" t="s">
        <v>0</v>
      </c>
      <c r="E6" s="26" t="s">
        <v>1</v>
      </c>
      <c r="F6" s="26" t="s">
        <v>24</v>
      </c>
      <c r="G6" s="26" t="s">
        <v>25</v>
      </c>
      <c r="H6" s="26" t="s">
        <v>58</v>
      </c>
    </row>
    <row r="7" spans="3:8" x14ac:dyDescent="0.75">
      <c r="C7" t="s">
        <v>111</v>
      </c>
      <c r="D7" s="42"/>
      <c r="E7" s="42"/>
      <c r="F7" s="42"/>
      <c r="G7" s="42"/>
      <c r="H7" s="42"/>
    </row>
    <row r="8" spans="3:8" x14ac:dyDescent="0.75">
      <c r="C8" t="s">
        <v>110</v>
      </c>
      <c r="D8" s="42"/>
      <c r="E8" s="42"/>
      <c r="F8" s="42"/>
      <c r="G8" s="42"/>
      <c r="H8" s="42"/>
    </row>
    <row r="9" spans="3:8" x14ac:dyDescent="0.75">
      <c r="C9" t="s">
        <v>112</v>
      </c>
      <c r="D9" s="42"/>
      <c r="E9" s="42"/>
      <c r="F9" s="42"/>
      <c r="G9" s="42"/>
      <c r="H9" s="4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1"/>
  <sheetViews>
    <sheetView workbookViewId="0"/>
  </sheetViews>
  <sheetFormatPr baseColWidth="10" defaultRowHeight="14.75" x14ac:dyDescent="0.75"/>
  <cols>
    <col min="1" max="2" width="36.7265625" customWidth="1"/>
  </cols>
  <sheetData>
    <row r="1" spans="1:3" x14ac:dyDescent="0.75">
      <c r="A1" s="1" t="s">
        <v>4</v>
      </c>
    </row>
    <row r="3" spans="1:3" x14ac:dyDescent="0.75">
      <c r="A3" t="s">
        <v>5</v>
      </c>
      <c r="B3" t="s">
        <v>6</v>
      </c>
      <c r="C3">
        <v>0</v>
      </c>
    </row>
    <row r="4" spans="1:3" x14ac:dyDescent="0.75">
      <c r="A4" t="s">
        <v>7</v>
      </c>
    </row>
    <row r="5" spans="1:3" x14ac:dyDescent="0.75">
      <c r="A5" t="s">
        <v>8</v>
      </c>
    </row>
    <row r="7" spans="1:3" x14ac:dyDescent="0.75">
      <c r="A7" s="1" t="s">
        <v>9</v>
      </c>
      <c r="B7" t="s">
        <v>10</v>
      </c>
    </row>
    <row r="8" spans="1:3" x14ac:dyDescent="0.75">
      <c r="B8">
        <v>2</v>
      </c>
    </row>
    <row r="10" spans="1:3" x14ac:dyDescent="0.75">
      <c r="A10" t="s">
        <v>11</v>
      </c>
    </row>
    <row r="11" spans="1:3" x14ac:dyDescent="0.75">
      <c r="A11" t="e">
        <f>CB_DATA_!#REF!</f>
        <v>#REF!</v>
      </c>
      <c r="B11" t="e">
        <f>#REF!</f>
        <v>#REF!</v>
      </c>
    </row>
    <row r="13" spans="1:3" x14ac:dyDescent="0.75">
      <c r="A13" t="s">
        <v>12</v>
      </c>
    </row>
    <row r="14" spans="1:3" x14ac:dyDescent="0.75">
      <c r="A14" t="s">
        <v>16</v>
      </c>
      <c r="B14" t="s">
        <v>20</v>
      </c>
    </row>
    <row r="16" spans="1:3" x14ac:dyDescent="0.75">
      <c r="A16" t="s">
        <v>13</v>
      </c>
    </row>
    <row r="19" spans="1:2" x14ac:dyDescent="0.75">
      <c r="A19" t="s">
        <v>14</v>
      </c>
    </row>
    <row r="20" spans="1:2" x14ac:dyDescent="0.75">
      <c r="A20">
        <v>28</v>
      </c>
      <c r="B20">
        <v>31</v>
      </c>
    </row>
    <row r="25" spans="1:2" x14ac:dyDescent="0.75">
      <c r="A25" s="1" t="s">
        <v>15</v>
      </c>
    </row>
    <row r="26" spans="1:2" x14ac:dyDescent="0.75">
      <c r="A26" s="8" t="s">
        <v>17</v>
      </c>
      <c r="B26" s="8" t="s">
        <v>21</v>
      </c>
    </row>
    <row r="27" spans="1:2" x14ac:dyDescent="0.75">
      <c r="A27" t="s">
        <v>18</v>
      </c>
      <c r="B27" t="s">
        <v>23</v>
      </c>
    </row>
    <row r="28" spans="1:2" x14ac:dyDescent="0.75">
      <c r="A28" s="8" t="s">
        <v>19</v>
      </c>
      <c r="B28" s="8" t="s">
        <v>19</v>
      </c>
    </row>
    <row r="29" spans="1:2" x14ac:dyDescent="0.75">
      <c r="B29" s="8" t="s">
        <v>17</v>
      </c>
    </row>
    <row r="30" spans="1:2" x14ac:dyDescent="0.75">
      <c r="B30" t="s">
        <v>22</v>
      </c>
    </row>
    <row r="31" spans="1:2" x14ac:dyDescent="0.75">
      <c r="B31" s="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Pronost Ventas</vt:lpstr>
      <vt:lpstr>Reg</vt:lpstr>
      <vt:lpstr>Pronost Market share</vt:lpstr>
      <vt:lpstr>Pronost Market share (2)</vt:lpstr>
      <vt:lpstr>Pronost Market share (3)</vt:lpstr>
      <vt:lpstr>Resumen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IIMAS-UNAM</cp:lastModifiedBy>
  <dcterms:created xsi:type="dcterms:W3CDTF">2014-09-19T19:04:30Z</dcterms:created>
  <dcterms:modified xsi:type="dcterms:W3CDTF">2022-08-19T15:46:23Z</dcterms:modified>
</cp:coreProperties>
</file>