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namedSheetViews/namedSheetView1.xml" ContentType="application/vnd.ms-excel.namedsheetview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namedSheetViews/namedSheetView2.xml" ContentType="application/vnd.ms-excel.namedsheetviews+xml"/>
  <Override PartName="/xl/drawings/drawing2.xml" ContentType="application/vnd.openxmlformats-officedocument.drawing+xml"/>
  <Override PartName="/xl/comments8.xml" ContentType="application/vnd.openxmlformats-officedocument.spreadsheetml.comments+xml"/>
  <Override PartName="/xl/threadedComments/threadedComment6.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1166" documentId="13_ncr:1_{F2D9B18C-8630-4129-A884-984B260A05DF}" xr6:coauthVersionLast="47" xr6:coauthVersionMax="47" xr10:uidLastSave="{00F0645B-8E41-443F-93D1-C661858A3B5C}"/>
  <bookViews>
    <workbookView xWindow="-28920" yWindow="-120" windowWidth="29040" windowHeight="16440" tabRatio="718" firstSheet="3" activeTab="3"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31.1.28'!$A$3:$CG$143</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'REM-Nuevo'!$A$2:$AB$117</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7">'La Calera II - RFSU 31.1.28'!$A$1:$CC$143</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1"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99" i="28" l="1"/>
  <c r="N17" i="38" l="1"/>
  <c r="O142" i="28"/>
  <c r="W142" i="28" s="1"/>
  <c r="AH142" i="28" s="1"/>
  <c r="CI142" i="28"/>
  <c r="CJ142" i="28" s="1"/>
  <c r="CF142" i="28"/>
  <c r="CG142" i="28" s="1"/>
  <c r="BU142" i="28"/>
  <c r="BT142" i="28" s="1"/>
  <c r="BN142" i="28" s="1"/>
  <c r="BM142" i="28" s="1"/>
  <c r="BG142" i="28" s="1"/>
  <c r="BF142" i="28" s="1"/>
  <c r="AZ142" i="28" s="1"/>
  <c r="AY142" i="28" s="1"/>
  <c r="AN142" i="28" s="1"/>
  <c r="AM142" i="28" s="1"/>
  <c r="AF142" i="28" s="1"/>
  <c r="AE142" i="28" s="1"/>
  <c r="U142" i="28" s="1"/>
  <c r="E142" i="28"/>
  <c r="G113" i="38"/>
  <c r="G112" i="38"/>
  <c r="AA101" i="38"/>
  <c r="AB101" i="38" s="1"/>
  <c r="X101" i="38"/>
  <c r="Q101" i="38"/>
  <c r="N101" i="38"/>
  <c r="R101" i="38" s="1"/>
  <c r="J101" i="38"/>
  <c r="G101" i="38"/>
  <c r="F101" i="38"/>
  <c r="CI107" i="28"/>
  <c r="CJ107" i="28" s="1"/>
  <c r="CF107" i="28"/>
  <c r="CG107" i="28" s="1"/>
  <c r="BU107" i="28"/>
  <c r="BT107" i="28" s="1"/>
  <c r="BN107" i="28" s="1"/>
  <c r="BM107" i="28" s="1"/>
  <c r="BG107" i="28" s="1"/>
  <c r="BF107" i="28" s="1"/>
  <c r="AZ107" i="28" s="1"/>
  <c r="AY107" i="28" s="1"/>
  <c r="AN107" i="28" s="1"/>
  <c r="AM107" i="28" s="1"/>
  <c r="AF107" i="28" s="1"/>
  <c r="O107" i="28"/>
  <c r="W107" i="28" s="1"/>
  <c r="AH107" i="28" s="1"/>
  <c r="AP107" i="28" s="1"/>
  <c r="E107" i="28"/>
  <c r="CI33" i="28"/>
  <c r="CJ33" i="28" s="1"/>
  <c r="CF33" i="28"/>
  <c r="CG33" i="28" s="1"/>
  <c r="BU33" i="28"/>
  <c r="BT33" i="28" s="1"/>
  <c r="BN33" i="28" s="1"/>
  <c r="BM33" i="28" s="1"/>
  <c r="BG33" i="28" s="1"/>
  <c r="BF33" i="28" s="1"/>
  <c r="AZ33" i="28" s="1"/>
  <c r="AY33" i="28" s="1"/>
  <c r="AN33" i="28" s="1"/>
  <c r="O33" i="28"/>
  <c r="W33" i="28" s="1"/>
  <c r="AH33" i="28" s="1"/>
  <c r="AP33" i="28" s="1"/>
  <c r="BB33" i="28" s="1"/>
  <c r="AA45" i="38"/>
  <c r="AB45" i="38" s="1"/>
  <c r="X45" i="38"/>
  <c r="Q45" i="38"/>
  <c r="N45" i="38"/>
  <c r="J45" i="38"/>
  <c r="J107" i="38"/>
  <c r="N11" i="38"/>
  <c r="R11" i="38" s="1"/>
  <c r="AA112" i="38"/>
  <c r="Q112" i="38"/>
  <c r="N112" i="38"/>
  <c r="J112" i="38"/>
  <c r="AA111" i="38"/>
  <c r="Q111" i="38"/>
  <c r="N111" i="38"/>
  <c r="R111" i="38" s="1"/>
  <c r="J111" i="38"/>
  <c r="CI119" i="28"/>
  <c r="CJ119" i="28" s="1"/>
  <c r="CF119" i="28"/>
  <c r="CG119" i="28" s="1"/>
  <c r="BU119" i="28"/>
  <c r="BT119" i="28" s="1"/>
  <c r="BN119" i="28" s="1"/>
  <c r="BM119" i="28" s="1"/>
  <c r="BG119" i="28" s="1"/>
  <c r="BF119" i="28" s="1"/>
  <c r="AZ119" i="28" s="1"/>
  <c r="AY119" i="28" s="1"/>
  <c r="AN119" i="28" s="1"/>
  <c r="AM119" i="28" s="1"/>
  <c r="AF119" i="28" s="1"/>
  <c r="AH119" i="28"/>
  <c r="AP119" i="28" s="1"/>
  <c r="O119" i="28"/>
  <c r="W119" i="28" s="1"/>
  <c r="CI120" i="28"/>
  <c r="CJ120" i="28" s="1"/>
  <c r="CF120" i="28"/>
  <c r="CG120" i="28" s="1"/>
  <c r="BU120" i="28"/>
  <c r="BT120" i="28" s="1"/>
  <c r="BN120" i="28" s="1"/>
  <c r="BM120" i="28" s="1"/>
  <c r="BG120" i="28" s="1"/>
  <c r="BF120" i="28" s="1"/>
  <c r="AZ120" i="28" s="1"/>
  <c r="AY120" i="28" s="1"/>
  <c r="AN120" i="28" s="1"/>
  <c r="AM120" i="28" s="1"/>
  <c r="AF120" i="28" s="1"/>
  <c r="AE120" i="28" s="1"/>
  <c r="U120" i="28" s="1"/>
  <c r="T120" i="28" s="1"/>
  <c r="M120" i="28" s="1"/>
  <c r="L120" i="28" s="1"/>
  <c r="F120" i="28" s="1"/>
  <c r="I120" i="28" s="1"/>
  <c r="W120" i="28"/>
  <c r="AH120" i="28" s="1"/>
  <c r="AP120" i="28" s="1"/>
  <c r="AA11" i="38"/>
  <c r="AB11" i="38" s="1"/>
  <c r="X11" i="38"/>
  <c r="Q11" i="38"/>
  <c r="K11" i="38"/>
  <c r="J11" i="38"/>
  <c r="W129" i="28"/>
  <c r="AH129" i="28" s="1"/>
  <c r="AP129" i="28" s="1"/>
  <c r="BB129" i="28" s="1"/>
  <c r="BI129" i="28" s="1"/>
  <c r="BP129" i="28" s="1"/>
  <c r="CI129" i="28"/>
  <c r="CJ129" i="28" s="1"/>
  <c r="CF129" i="28"/>
  <c r="CG129" i="28" s="1"/>
  <c r="BU129" i="28"/>
  <c r="BT129" i="28" s="1"/>
  <c r="BN129" i="28" s="1"/>
  <c r="BM129" i="28" s="1"/>
  <c r="BG129" i="28" s="1"/>
  <c r="BF129" i="28" s="1"/>
  <c r="AZ129" i="28" s="1"/>
  <c r="AJ142" i="28" l="1"/>
  <c r="Y142" i="28"/>
  <c r="T142" i="28"/>
  <c r="M142" i="28" s="1"/>
  <c r="AP142" i="28"/>
  <c r="BB107" i="28"/>
  <c r="AR107" i="28"/>
  <c r="AJ107" i="28"/>
  <c r="AE107" i="28"/>
  <c r="U107" i="28" s="1"/>
  <c r="BD33" i="28"/>
  <c r="BI33" i="28"/>
  <c r="AM33" i="28"/>
  <c r="AF33" i="28" s="1"/>
  <c r="AR33" i="28"/>
  <c r="R45" i="38"/>
  <c r="R112" i="38"/>
  <c r="M111" i="38"/>
  <c r="L111" i="38"/>
  <c r="X111" i="38" s="1"/>
  <c r="AR119" i="28"/>
  <c r="BB119" i="28"/>
  <c r="AJ119" i="28"/>
  <c r="AE119" i="28"/>
  <c r="U119" i="28" s="1"/>
  <c r="T119" i="28" s="1"/>
  <c r="M119" i="28" s="1"/>
  <c r="Y120" i="28"/>
  <c r="AR120" i="28"/>
  <c r="BB120" i="28"/>
  <c r="Q120" i="28"/>
  <c r="AJ120" i="28"/>
  <c r="BR129" i="28"/>
  <c r="BW129" i="28"/>
  <c r="W11" i="38" s="1"/>
  <c r="BD129" i="28"/>
  <c r="AY129" i="28"/>
  <c r="AN129" i="28" s="1"/>
  <c r="BK129" i="28"/>
  <c r="AA17" i="38"/>
  <c r="AB17" i="38" s="1"/>
  <c r="X17" i="38"/>
  <c r="Q17" i="38"/>
  <c r="R17" i="38" s="1"/>
  <c r="K17" i="38"/>
  <c r="J17" i="38"/>
  <c r="CI135" i="28"/>
  <c r="CJ135" i="28" s="1"/>
  <c r="CF135" i="28"/>
  <c r="CG135" i="28" s="1"/>
  <c r="BU135" i="28"/>
  <c r="BT135" i="28" s="1"/>
  <c r="BN135" i="28" s="1"/>
  <c r="BM135" i="28" s="1"/>
  <c r="BG135" i="28" s="1"/>
  <c r="BF135" i="28" s="1"/>
  <c r="AZ135" i="28" s="1"/>
  <c r="BB135" i="28"/>
  <c r="BI135" i="28" s="1"/>
  <c r="AH135" i="28"/>
  <c r="AP135" i="28" s="1"/>
  <c r="O135" i="28"/>
  <c r="W135" i="28" s="1"/>
  <c r="AA106" i="38"/>
  <c r="AB106" i="38" s="1"/>
  <c r="X106" i="38"/>
  <c r="Q106" i="38"/>
  <c r="N106" i="38"/>
  <c r="R106" i="38" s="1"/>
  <c r="G106" i="38"/>
  <c r="F106" i="38"/>
  <c r="CI113" i="28"/>
  <c r="CJ113" i="28" s="1"/>
  <c r="CF113" i="28"/>
  <c r="CG113" i="28" s="1"/>
  <c r="BU113" i="28"/>
  <c r="BT113" i="28" s="1"/>
  <c r="BN113" i="28" s="1"/>
  <c r="BM113" i="28" s="1"/>
  <c r="BG113" i="28" s="1"/>
  <c r="BF113" i="28" s="1"/>
  <c r="AZ113" i="28" s="1"/>
  <c r="AY113" i="28" s="1"/>
  <c r="AN113" i="28" s="1"/>
  <c r="AH113" i="28"/>
  <c r="AP113" i="28" s="1"/>
  <c r="BB113" i="28" s="1"/>
  <c r="O113" i="28"/>
  <c r="E113" i="28"/>
  <c r="BB142" i="28" l="1"/>
  <c r="AR142" i="28"/>
  <c r="Q142" i="28"/>
  <c r="L142" i="28"/>
  <c r="F142" i="28" s="1"/>
  <c r="I142" i="28" s="1"/>
  <c r="T107" i="28"/>
  <c r="M107" i="28" s="1"/>
  <c r="Y107" i="28"/>
  <c r="BD107" i="28"/>
  <c r="BI107" i="28"/>
  <c r="AJ33" i="28"/>
  <c r="AE33" i="28"/>
  <c r="U33" i="28" s="1"/>
  <c r="BK33" i="28"/>
  <c r="BP33" i="28"/>
  <c r="AB111" i="38"/>
  <c r="Q119" i="28"/>
  <c r="L119" i="28"/>
  <c r="F119" i="28" s="1"/>
  <c r="I119" i="28" s="1"/>
  <c r="BD119" i="28"/>
  <c r="BI119" i="28"/>
  <c r="Y119" i="28"/>
  <c r="BI120" i="28"/>
  <c r="BD120" i="28"/>
  <c r="AR129" i="28"/>
  <c r="AM129" i="28"/>
  <c r="AF129" i="28" s="1"/>
  <c r="CB129" i="28"/>
  <c r="BY129" i="28"/>
  <c r="BP135" i="28"/>
  <c r="BK135" i="28"/>
  <c r="AY135" i="28"/>
  <c r="AN135" i="28" s="1"/>
  <c r="AM135" i="28" s="1"/>
  <c r="AF135" i="28" s="1"/>
  <c r="BD135" i="28"/>
  <c r="BD113" i="28"/>
  <c r="BI113" i="28"/>
  <c r="AM113" i="28"/>
  <c r="AF113" i="28" s="1"/>
  <c r="AE113" i="28" s="1"/>
  <c r="U113" i="28" s="1"/>
  <c r="AR113" i="28"/>
  <c r="CI90" i="28"/>
  <c r="CJ90" i="28" s="1"/>
  <c r="CF90" i="28"/>
  <c r="CG90" i="28" s="1"/>
  <c r="BU90" i="28"/>
  <c r="BT90" i="28" s="1"/>
  <c r="BN90" i="28" s="1"/>
  <c r="BM90" i="28" s="1"/>
  <c r="BG90" i="28" s="1"/>
  <c r="BF90" i="28" s="1"/>
  <c r="AZ90" i="28" s="1"/>
  <c r="BB90" i="28"/>
  <c r="BI90" i="28" s="1"/>
  <c r="AH90" i="28"/>
  <c r="AP90" i="28" s="1"/>
  <c r="O90" i="28"/>
  <c r="E90" i="28"/>
  <c r="AK82" i="28"/>
  <c r="M91" i="38"/>
  <c r="AA94" i="38"/>
  <c r="AB94" i="38" s="1"/>
  <c r="X94" i="38"/>
  <c r="Q94" i="38"/>
  <c r="N94" i="38"/>
  <c r="R94" i="38" s="1"/>
  <c r="J94" i="38"/>
  <c r="CI51" i="28"/>
  <c r="CJ51" i="28" s="1"/>
  <c r="CF51" i="28"/>
  <c r="CG51" i="28" s="1"/>
  <c r="BU51" i="28"/>
  <c r="BT51" i="28" s="1"/>
  <c r="BN51" i="28" s="1"/>
  <c r="BM51" i="28" s="1"/>
  <c r="BG51" i="28" s="1"/>
  <c r="BF51" i="28" s="1"/>
  <c r="AZ51" i="28" s="1"/>
  <c r="AY51" i="28" s="1"/>
  <c r="AN51" i="28" s="1"/>
  <c r="AM51" i="28" s="1"/>
  <c r="AF51" i="28" s="1"/>
  <c r="AE51" i="28" s="1"/>
  <c r="U51" i="28" s="1"/>
  <c r="T51" i="28" s="1"/>
  <c r="M51" i="28" s="1"/>
  <c r="L51" i="28" s="1"/>
  <c r="F51" i="28" s="1"/>
  <c r="I51" i="28" s="1"/>
  <c r="AH51" i="28"/>
  <c r="AP51" i="28" s="1"/>
  <c r="O51" i="28"/>
  <c r="W51" i="28" s="1"/>
  <c r="CI49" i="28"/>
  <c r="CJ49" i="28" s="1"/>
  <c r="CF49" i="28"/>
  <c r="CG49" i="28" s="1"/>
  <c r="BU49" i="28"/>
  <c r="BT49" i="28" s="1"/>
  <c r="BN49" i="28" s="1"/>
  <c r="BM49" i="28" s="1"/>
  <c r="BG49" i="28" s="1"/>
  <c r="BF49" i="28" s="1"/>
  <c r="AZ49" i="28" s="1"/>
  <c r="AY49" i="28" s="1"/>
  <c r="AN49" i="28" s="1"/>
  <c r="AM49" i="28" s="1"/>
  <c r="AF49" i="28" s="1"/>
  <c r="AE49" i="28" s="1"/>
  <c r="U49" i="28" s="1"/>
  <c r="O49" i="28"/>
  <c r="W49" i="28" s="1"/>
  <c r="AH49" i="28" s="1"/>
  <c r="BD142" i="28" l="1"/>
  <c r="BI142" i="28"/>
  <c r="BP107" i="28"/>
  <c r="BK107" i="28"/>
  <c r="L107" i="28"/>
  <c r="F107" i="28" s="1"/>
  <c r="I107" i="28" s="1"/>
  <c r="Q107" i="28"/>
  <c r="BR33" i="28"/>
  <c r="BW33" i="28"/>
  <c r="W45" i="38" s="1"/>
  <c r="T33" i="28"/>
  <c r="M33" i="28" s="1"/>
  <c r="Y33" i="28"/>
  <c r="BK119" i="28"/>
  <c r="BP119" i="28"/>
  <c r="BK120" i="28"/>
  <c r="BP120" i="28"/>
  <c r="AE129" i="28"/>
  <c r="U129" i="28" s="1"/>
  <c r="AJ129" i="28"/>
  <c r="AE135" i="28"/>
  <c r="U135" i="28" s="1"/>
  <c r="AJ135" i="28"/>
  <c r="BR135" i="28"/>
  <c r="BW135" i="28"/>
  <c r="AR135" i="28"/>
  <c r="AJ113" i="28"/>
  <c r="T113" i="28"/>
  <c r="M113" i="28" s="1"/>
  <c r="Y113" i="28"/>
  <c r="BP113" i="28"/>
  <c r="BK113" i="28"/>
  <c r="BK90" i="28"/>
  <c r="BP90" i="28"/>
  <c r="BD90" i="28"/>
  <c r="AY90" i="28"/>
  <c r="AN90" i="28" s="1"/>
  <c r="AM90" i="28" s="1"/>
  <c r="AF90" i="28" s="1"/>
  <c r="Y51" i="28"/>
  <c r="AR51" i="28"/>
  <c r="BB51" i="28"/>
  <c r="Q51" i="28"/>
  <c r="AJ51" i="28"/>
  <c r="AJ49" i="28"/>
  <c r="AP49" i="28"/>
  <c r="BB49" i="28" s="1"/>
  <c r="BI49" i="28" s="1"/>
  <c r="Y49" i="28"/>
  <c r="T49" i="28"/>
  <c r="M49" i="28" s="1"/>
  <c r="L49" i="28" s="1"/>
  <c r="F49" i="28" s="1"/>
  <c r="I49" i="28" s="1"/>
  <c r="BP142" i="28" l="1"/>
  <c r="BK142" i="28"/>
  <c r="BR107" i="28"/>
  <c r="BW107" i="28"/>
  <c r="W101" i="38" s="1"/>
  <c r="CB33" i="28"/>
  <c r="BY33" i="28"/>
  <c r="Q33" i="28"/>
  <c r="L33" i="28"/>
  <c r="F33" i="28" s="1"/>
  <c r="I33" i="28" s="1"/>
  <c r="BR119" i="28"/>
  <c r="BW119" i="28"/>
  <c r="BW120" i="28"/>
  <c r="BR120" i="28"/>
  <c r="Y129" i="28"/>
  <c r="T129" i="28"/>
  <c r="M129" i="28" s="1"/>
  <c r="T135" i="28"/>
  <c r="M135" i="28" s="1"/>
  <c r="Y135" i="28"/>
  <c r="CB135" i="28"/>
  <c r="BY135" i="28"/>
  <c r="BR113" i="28"/>
  <c r="BW113" i="28"/>
  <c r="W106" i="38" s="1"/>
  <c r="L113" i="28"/>
  <c r="F113" i="28" s="1"/>
  <c r="I113" i="28" s="1"/>
  <c r="Q113" i="28"/>
  <c r="AR90" i="28"/>
  <c r="AJ90" i="28"/>
  <c r="AE90" i="28"/>
  <c r="U90" i="28" s="1"/>
  <c r="BR90" i="28"/>
  <c r="BW90" i="28"/>
  <c r="BI51" i="28"/>
  <c r="BD51" i="28"/>
  <c r="BD49" i="28"/>
  <c r="AR49" i="28"/>
  <c r="BP49" i="28"/>
  <c r="BK49" i="28"/>
  <c r="Q49" i="28"/>
  <c r="BR142" i="28" l="1"/>
  <c r="BW142" i="28"/>
  <c r="CB107" i="28"/>
  <c r="BY107" i="28"/>
  <c r="W111" i="38"/>
  <c r="BY119" i="28"/>
  <c r="CB119" i="28"/>
  <c r="CB120" i="28"/>
  <c r="BY120" i="28"/>
  <c r="L129" i="28"/>
  <c r="F129" i="28" s="1"/>
  <c r="I129" i="28" s="1"/>
  <c r="Q129" i="28"/>
  <c r="L135" i="28"/>
  <c r="F135" i="28" s="1"/>
  <c r="I135" i="28" s="1"/>
  <c r="Q135" i="28"/>
  <c r="CB113" i="28"/>
  <c r="BY113" i="28"/>
  <c r="Y90" i="28"/>
  <c r="T90" i="28"/>
  <c r="M90" i="28" s="1"/>
  <c r="CB90" i="28"/>
  <c r="BY90" i="28"/>
  <c r="BP51" i="28"/>
  <c r="BK51" i="28"/>
  <c r="BW49" i="28"/>
  <c r="BR49" i="28"/>
  <c r="CB142" i="28" l="1"/>
  <c r="BY142" i="28"/>
  <c r="L90" i="28"/>
  <c r="F90" i="28" s="1"/>
  <c r="I90" i="28" s="1"/>
  <c r="Q90" i="28"/>
  <c r="BW51" i="28"/>
  <c r="BR51" i="28"/>
  <c r="CB49" i="28"/>
  <c r="BY49" i="28"/>
  <c r="CB51" i="28" l="1"/>
  <c r="BY51" i="28"/>
  <c r="J32" i="38"/>
  <c r="CI89" i="28" l="1"/>
  <c r="CJ89" i="28" s="1"/>
  <c r="CF89" i="28"/>
  <c r="CG89" i="28" s="1"/>
  <c r="BU89" i="28"/>
  <c r="BT89" i="28" s="1"/>
  <c r="BN89" i="28" s="1"/>
  <c r="BM89" i="28" s="1"/>
  <c r="BG89" i="28" s="1"/>
  <c r="BF89" i="28" s="1"/>
  <c r="AZ89" i="28" s="1"/>
  <c r="BB89" i="28"/>
  <c r="BI89" i="28" s="1"/>
  <c r="AH89" i="28"/>
  <c r="AP89" i="28" s="1"/>
  <c r="O89" i="28"/>
  <c r="E89" i="28"/>
  <c r="AA10" i="38"/>
  <c r="AB10" i="38" s="1"/>
  <c r="X10" i="38"/>
  <c r="Q10" i="38"/>
  <c r="R10" i="38" s="1"/>
  <c r="K10" i="38"/>
  <c r="J10" i="38"/>
  <c r="BP89" i="28" l="1"/>
  <c r="BK89" i="28"/>
  <c r="BD89" i="28"/>
  <c r="AY89" i="28"/>
  <c r="AN89" i="28" s="1"/>
  <c r="AM89" i="28" s="1"/>
  <c r="AF89" i="28" s="1"/>
  <c r="AJ89" i="28" l="1"/>
  <c r="AE89" i="28"/>
  <c r="U89" i="28" s="1"/>
  <c r="BR89" i="28"/>
  <c r="BW89" i="28"/>
  <c r="AR89" i="28"/>
  <c r="AK85" i="28"/>
  <c r="CB89" i="28" l="1"/>
  <c r="BY89" i="28"/>
  <c r="T89" i="28"/>
  <c r="M89" i="28" s="1"/>
  <c r="Y89" i="28"/>
  <c r="AA22" i="38"/>
  <c r="AB22" i="38" s="1"/>
  <c r="X22" i="38"/>
  <c r="Q22" i="38"/>
  <c r="N22" i="38"/>
  <c r="R22" i="38" s="1"/>
  <c r="J22" i="38"/>
  <c r="G22" i="38"/>
  <c r="CI141" i="28"/>
  <c r="CJ141" i="28" s="1"/>
  <c r="CF141" i="28"/>
  <c r="CG141" i="28" s="1"/>
  <c r="BU141" i="28"/>
  <c r="BT141" i="28" s="1"/>
  <c r="BN141" i="28" s="1"/>
  <c r="BM141" i="28" s="1"/>
  <c r="BG141" i="28" s="1"/>
  <c r="BF141" i="28" s="1"/>
  <c r="AZ141" i="28" s="1"/>
  <c r="AY141" i="28" s="1"/>
  <c r="AN141" i="28" s="1"/>
  <c r="AM141" i="28" s="1"/>
  <c r="AF141" i="28" s="1"/>
  <c r="AH141" i="28"/>
  <c r="AP141" i="28" s="1"/>
  <c r="E141" i="28"/>
  <c r="O99" i="28"/>
  <c r="W99" i="28" s="1"/>
  <c r="AH99" i="28" s="1"/>
  <c r="AP99" i="28" s="1"/>
  <c r="CI99" i="28"/>
  <c r="CJ99" i="28" s="1"/>
  <c r="CF99" i="28"/>
  <c r="CG99" i="28" s="1"/>
  <c r="BU99" i="28"/>
  <c r="BT99" i="28" s="1"/>
  <c r="BN99" i="28" s="1"/>
  <c r="BM99" i="28" s="1"/>
  <c r="BG99" i="28" s="1"/>
  <c r="BF99" i="28" s="1"/>
  <c r="AZ99" i="28" s="1"/>
  <c r="AY99" i="28" s="1"/>
  <c r="AN99" i="28" s="1"/>
  <c r="AM99" i="28" s="1"/>
  <c r="AF99" i="28" s="1"/>
  <c r="Q113" i="38"/>
  <c r="N113" i="38"/>
  <c r="AA113" i="38"/>
  <c r="J113" i="38"/>
  <c r="CI118" i="28"/>
  <c r="CJ118" i="28" s="1"/>
  <c r="CF118" i="28"/>
  <c r="CG118" i="28" s="1"/>
  <c r="BU118" i="28"/>
  <c r="BT118" i="28" s="1"/>
  <c r="BN118" i="28" s="1"/>
  <c r="BM118" i="28" s="1"/>
  <c r="BG118" i="28" s="1"/>
  <c r="BF118" i="28" s="1"/>
  <c r="AZ118" i="28" s="1"/>
  <c r="AY118" i="28" s="1"/>
  <c r="AN118" i="28" s="1"/>
  <c r="AH118" i="28"/>
  <c r="AP118" i="28" s="1"/>
  <c r="BB118" i="28" s="1"/>
  <c r="O118" i="28"/>
  <c r="E118" i="28"/>
  <c r="AH128" i="28"/>
  <c r="CI128" i="28"/>
  <c r="CJ128" i="28" s="1"/>
  <c r="CF128" i="28"/>
  <c r="CG128" i="28" s="1"/>
  <c r="BU128" i="28"/>
  <c r="BT128" i="28" s="1"/>
  <c r="BN128" i="28" s="1"/>
  <c r="BM128" i="28" s="1"/>
  <c r="BG128" i="28" s="1"/>
  <c r="BF128" i="28" s="1"/>
  <c r="AZ128" i="28" s="1"/>
  <c r="BB128" i="28"/>
  <c r="BI128" i="28" s="1"/>
  <c r="CI91" i="28"/>
  <c r="CJ91" i="28" s="1"/>
  <c r="CF91" i="28"/>
  <c r="CG91" i="28" s="1"/>
  <c r="BU91" i="28"/>
  <c r="BT91" i="28" s="1"/>
  <c r="BN91" i="28" s="1"/>
  <c r="BM91" i="28" s="1"/>
  <c r="BG91" i="28" s="1"/>
  <c r="BF91" i="28" s="1"/>
  <c r="AZ91" i="28" s="1"/>
  <c r="AY91" i="28" s="1"/>
  <c r="AN91" i="28" s="1"/>
  <c r="AM91" i="28" s="1"/>
  <c r="AF91" i="28" s="1"/>
  <c r="AE91" i="28" s="1"/>
  <c r="U91" i="28" s="1"/>
  <c r="T91" i="28" s="1"/>
  <c r="M91" i="28" s="1"/>
  <c r="L91" i="28" s="1"/>
  <c r="F91" i="28" s="1"/>
  <c r="I91" i="28" s="1"/>
  <c r="O91" i="28"/>
  <c r="W91" i="28" s="1"/>
  <c r="AH91" i="28" s="1"/>
  <c r="E91" i="28"/>
  <c r="R113" i="38" l="1"/>
  <c r="L89" i="28"/>
  <c r="F89" i="28" s="1"/>
  <c r="I89" i="28" s="1"/>
  <c r="Q89" i="28"/>
  <c r="BB141" i="28"/>
  <c r="AR141" i="28"/>
  <c r="AJ141" i="28"/>
  <c r="AE141" i="28"/>
  <c r="U141" i="28" s="1"/>
  <c r="AJ99" i="28"/>
  <c r="AE99" i="28"/>
  <c r="U99" i="28" s="1"/>
  <c r="BB99" i="28"/>
  <c r="AR99" i="28"/>
  <c r="BD118" i="28"/>
  <c r="BI118" i="28"/>
  <c r="AM118" i="28"/>
  <c r="AF118" i="28" s="1"/>
  <c r="AR118" i="28"/>
  <c r="BD128" i="28"/>
  <c r="AY128" i="28"/>
  <c r="AN128" i="28" s="1"/>
  <c r="BP128" i="28"/>
  <c r="BK128" i="28"/>
  <c r="Q91" i="28"/>
  <c r="AJ91" i="28"/>
  <c r="Y91" i="28"/>
  <c r="AP91" i="28"/>
  <c r="C9" i="43"/>
  <c r="C6" i="43"/>
  <c r="C5" i="43"/>
  <c r="C8" i="43"/>
  <c r="C7" i="43"/>
  <c r="C10" i="43"/>
  <c r="C4" i="43"/>
  <c r="C3" i="43"/>
  <c r="AK78" i="28"/>
  <c r="AK84" i="28"/>
  <c r="AR91" i="28" l="1"/>
  <c r="BB91" i="28"/>
  <c r="T141" i="28"/>
  <c r="M141" i="28" s="1"/>
  <c r="Y141" i="28"/>
  <c r="BD141" i="28"/>
  <c r="BI141" i="28"/>
  <c r="BD99" i="28"/>
  <c r="BI99" i="28"/>
  <c r="T99" i="28"/>
  <c r="M99" i="28" s="1"/>
  <c r="Y99" i="28"/>
  <c r="AJ118" i="28"/>
  <c r="AE118" i="28"/>
  <c r="U118" i="28" s="1"/>
  <c r="BP118" i="28"/>
  <c r="BK118" i="28"/>
  <c r="BR128" i="28"/>
  <c r="BW128" i="28"/>
  <c r="W10" i="38" s="1"/>
  <c r="AR128" i="28"/>
  <c r="AM128" i="28"/>
  <c r="AF128" i="28" s="1"/>
  <c r="AK80" i="28"/>
  <c r="E4" i="42"/>
  <c r="E5" i="42"/>
  <c r="E6" i="42"/>
  <c r="E7" i="42"/>
  <c r="E8" i="42"/>
  <c r="E9" i="42"/>
  <c r="E10" i="42"/>
  <c r="E3" i="42"/>
  <c r="E17" i="42"/>
  <c r="D10" i="42"/>
  <c r="D9" i="42"/>
  <c r="D8" i="42"/>
  <c r="D7" i="42"/>
  <c r="D5" i="42"/>
  <c r="BI91" i="28" l="1"/>
  <c r="BD91" i="28"/>
  <c r="BP141" i="28"/>
  <c r="BK141" i="28"/>
  <c r="L141" i="28"/>
  <c r="F141" i="28" s="1"/>
  <c r="I141" i="28" s="1"/>
  <c r="Q141" i="28"/>
  <c r="Q99" i="28"/>
  <c r="L99" i="28"/>
  <c r="F99" i="28" s="1"/>
  <c r="I99" i="28" s="1"/>
  <c r="BP99" i="28"/>
  <c r="BK99" i="28"/>
  <c r="BR118" i="28"/>
  <c r="BW118" i="28"/>
  <c r="Y118" i="28"/>
  <c r="T118" i="28"/>
  <c r="M118" i="28" s="1"/>
  <c r="AE128" i="28"/>
  <c r="U128" i="28" s="1"/>
  <c r="AJ128" i="28"/>
  <c r="CB128" i="28"/>
  <c r="BY128" i="28"/>
  <c r="AA21" i="38"/>
  <c r="AB21" i="38" s="1"/>
  <c r="X21" i="38"/>
  <c r="G21" i="38"/>
  <c r="J21" i="38"/>
  <c r="N21" i="38"/>
  <c r="Q21" i="38"/>
  <c r="BU140" i="28"/>
  <c r="BT140" i="28" s="1"/>
  <c r="BN140" i="28" s="1"/>
  <c r="BM140" i="28" s="1"/>
  <c r="BG140" i="28" s="1"/>
  <c r="BF140" i="28" s="1"/>
  <c r="AZ140" i="28" s="1"/>
  <c r="AY140" i="28" s="1"/>
  <c r="AN140" i="28" s="1"/>
  <c r="AM140" i="28" s="1"/>
  <c r="AF140" i="28" s="1"/>
  <c r="AE140" i="28" s="1"/>
  <c r="U140" i="28" s="1"/>
  <c r="T140" i="28" s="1"/>
  <c r="M140" i="28" s="1"/>
  <c r="L140" i="28" s="1"/>
  <c r="F140" i="28" s="1"/>
  <c r="I140" i="28" s="1"/>
  <c r="CF140" i="28"/>
  <c r="CG140" i="28" s="1"/>
  <c r="CI140" i="28"/>
  <c r="CJ140" i="28" s="1"/>
  <c r="O140" i="28"/>
  <c r="E140" i="28"/>
  <c r="AA16" i="38"/>
  <c r="AB16" i="38" s="1"/>
  <c r="X16" i="38"/>
  <c r="J16" i="38"/>
  <c r="K16" i="38"/>
  <c r="Q16" i="38"/>
  <c r="R16" i="38" s="1"/>
  <c r="BU136" i="28"/>
  <c r="BT136" i="28" s="1"/>
  <c r="BN136" i="28" s="1"/>
  <c r="BM136" i="28" s="1"/>
  <c r="BG136" i="28" s="1"/>
  <c r="BF136" i="28" s="1"/>
  <c r="AZ136" i="28" s="1"/>
  <c r="AY136" i="28" s="1"/>
  <c r="AN136" i="28" s="1"/>
  <c r="AM136" i="28" s="1"/>
  <c r="AF136" i="28" s="1"/>
  <c r="AE136" i="28" s="1"/>
  <c r="U136" i="28" s="1"/>
  <c r="T136" i="28" s="1"/>
  <c r="M136" i="28" s="1"/>
  <c r="CF136" i="28"/>
  <c r="CG136" i="28" s="1"/>
  <c r="CI136" i="28"/>
  <c r="CJ136" i="28" s="1"/>
  <c r="O136" i="28"/>
  <c r="W136" i="28" s="1"/>
  <c r="CI76" i="28"/>
  <c r="CJ76" i="28" s="1"/>
  <c r="CF76" i="28"/>
  <c r="CG76" i="28" s="1"/>
  <c r="BU76" i="28"/>
  <c r="BT76" i="28" s="1"/>
  <c r="BN76" i="28" s="1"/>
  <c r="BM76" i="28" s="1"/>
  <c r="BG76" i="28" s="1"/>
  <c r="BF76" i="28" s="1"/>
  <c r="AZ76" i="28" s="1"/>
  <c r="AY76" i="28" s="1"/>
  <c r="AN76" i="28" s="1"/>
  <c r="AM76" i="28" s="1"/>
  <c r="AF76" i="28" s="1"/>
  <c r="AE76" i="28" s="1"/>
  <c r="U76" i="28" s="1"/>
  <c r="T76" i="28" s="1"/>
  <c r="M76" i="28" s="1"/>
  <c r="O76" i="28"/>
  <c r="W76" i="28" s="1"/>
  <c r="AH76" i="28" s="1"/>
  <c r="Q83" i="38"/>
  <c r="N83" i="38"/>
  <c r="G83" i="38"/>
  <c r="AA32" i="38"/>
  <c r="AB32" i="38" s="1"/>
  <c r="X32" i="38"/>
  <c r="Q32" i="38"/>
  <c r="N32" i="38"/>
  <c r="R32" i="38" s="1"/>
  <c r="G32"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3" i="28"/>
  <c r="F107" i="38"/>
  <c r="F105" i="38"/>
  <c r="F104" i="38"/>
  <c r="F100" i="38"/>
  <c r="F97" i="38"/>
  <c r="F96" i="38"/>
  <c r="F93" i="38"/>
  <c r="F92" i="38"/>
  <c r="F90" i="38"/>
  <c r="F89" i="38"/>
  <c r="F88" i="38"/>
  <c r="F80" i="38"/>
  <c r="F75" i="38"/>
  <c r="F70" i="38"/>
  <c r="F69" i="38"/>
  <c r="F68" i="38"/>
  <c r="F67" i="38"/>
  <c r="F65" i="38"/>
  <c r="F64" i="38"/>
  <c r="F62" i="38"/>
  <c r="F59" i="38"/>
  <c r="F57" i="38"/>
  <c r="F55" i="38"/>
  <c r="F52" i="38"/>
  <c r="F49" i="38"/>
  <c r="F44" i="38"/>
  <c r="F40" i="38"/>
  <c r="F39" i="38"/>
  <c r="F38" i="38"/>
  <c r="F37" i="38"/>
  <c r="F36" i="38"/>
  <c r="F35" i="38"/>
  <c r="F34" i="38"/>
  <c r="F33" i="38"/>
  <c r="F29" i="38"/>
  <c r="F23" i="38"/>
  <c r="F19" i="38"/>
  <c r="F12" i="38"/>
  <c r="O134" i="28"/>
  <c r="W134" i="28" s="1"/>
  <c r="AH134" i="28" s="1"/>
  <c r="BB134" i="28" s="1"/>
  <c r="BI134" i="28" s="1"/>
  <c r="BP134" i="28" s="1"/>
  <c r="CI134" i="28"/>
  <c r="CJ134" i="28" s="1"/>
  <c r="CF134" i="28"/>
  <c r="CG134" i="28" s="1"/>
  <c r="BU134" i="28"/>
  <c r="BT134" i="28" s="1"/>
  <c r="BN134" i="28" s="1"/>
  <c r="BM134" i="28" s="1"/>
  <c r="BG134" i="28" s="1"/>
  <c r="BF134" i="28" s="1"/>
  <c r="AZ134" i="28" s="1"/>
  <c r="AA14" i="38"/>
  <c r="AB14" i="38" s="1"/>
  <c r="X14" i="38"/>
  <c r="Q14" i="38"/>
  <c r="R14" i="38" s="1"/>
  <c r="K14" i="38"/>
  <c r="J14" i="38"/>
  <c r="G14" i="38"/>
  <c r="AH126" i="28"/>
  <c r="BB126" i="28"/>
  <c r="BI126" i="28" s="1"/>
  <c r="BP126" i="28" s="1"/>
  <c r="BU126" i="28"/>
  <c r="BT126" i="28" s="1"/>
  <c r="BN126" i="28" s="1"/>
  <c r="BM126" i="28" s="1"/>
  <c r="BG126" i="28" s="1"/>
  <c r="CF126" i="28"/>
  <c r="CG126" i="28" s="1"/>
  <c r="CI126" i="28"/>
  <c r="CJ126" i="28" s="1"/>
  <c r="R21" i="38" l="1"/>
  <c r="BP91" i="28"/>
  <c r="BK91" i="28"/>
  <c r="R83" i="38"/>
  <c r="BR141" i="28"/>
  <c r="BW141" i="28"/>
  <c r="W22" i="38" s="1"/>
  <c r="BR99" i="28"/>
  <c r="BW99" i="28"/>
  <c r="W94" i="38" s="1"/>
  <c r="L118" i="28"/>
  <c r="F118" i="28" s="1"/>
  <c r="I118" i="28" s="1"/>
  <c r="Q118" i="28"/>
  <c r="CB118" i="28"/>
  <c r="BY118" i="28"/>
  <c r="Y128" i="28"/>
  <c r="T128" i="28"/>
  <c r="M128" i="28" s="1"/>
  <c r="Q140" i="28"/>
  <c r="AH136" i="28"/>
  <c r="Y136" i="28"/>
  <c r="Q136" i="28"/>
  <c r="L136" i="28"/>
  <c r="F136" i="28" s="1"/>
  <c r="I136" i="28" s="1"/>
  <c r="AP76" i="28"/>
  <c r="AJ76" i="28"/>
  <c r="L76" i="28"/>
  <c r="F76" i="28" s="1"/>
  <c r="I76" i="28" s="1"/>
  <c r="Q76" i="28"/>
  <c r="Y76" i="28"/>
  <c r="AJ20" i="28"/>
  <c r="Y20" i="28"/>
  <c r="AP20" i="28"/>
  <c r="Q20" i="28"/>
  <c r="L20" i="28"/>
  <c r="F20" i="28" s="1"/>
  <c r="I20" i="28" s="1"/>
  <c r="BW134" i="28"/>
  <c r="BR134" i="28"/>
  <c r="AY134" i="28"/>
  <c r="AN134" i="28" s="1"/>
  <c r="BD134" i="28"/>
  <c r="BK134" i="28"/>
  <c r="BR126" i="28"/>
  <c r="BW126" i="28"/>
  <c r="BF126" i="28"/>
  <c r="AZ126" i="28" s="1"/>
  <c r="BK126" i="28"/>
  <c r="BR91" i="28" l="1"/>
  <c r="BW91" i="28"/>
  <c r="CB141" i="28"/>
  <c r="BY141" i="28"/>
  <c r="CB99" i="28"/>
  <c r="BY99" i="28"/>
  <c r="L128" i="28"/>
  <c r="F128" i="28" s="1"/>
  <c r="I128" i="28" s="1"/>
  <c r="Q128" i="28"/>
  <c r="AP136" i="28"/>
  <c r="AJ136" i="28"/>
  <c r="Y140" i="28"/>
  <c r="AH140" i="28"/>
  <c r="BB76" i="28"/>
  <c r="AR76" i="28"/>
  <c r="AR20" i="28"/>
  <c r="BB20" i="28"/>
  <c r="AR134" i="28"/>
  <c r="AM134" i="28"/>
  <c r="AF134" i="28" s="1"/>
  <c r="CB134" i="28"/>
  <c r="BY134" i="28"/>
  <c r="BD126" i="28"/>
  <c r="AY126" i="28"/>
  <c r="AN126" i="28" s="1"/>
  <c r="CB126" i="28"/>
  <c r="BY126" i="28"/>
  <c r="CB91" i="28" l="1"/>
  <c r="BY91" i="28"/>
  <c r="AR136" i="28"/>
  <c r="BB136" i="28"/>
  <c r="AP140" i="28"/>
  <c r="AJ140" i="28"/>
  <c r="BI76" i="28"/>
  <c r="BD76" i="28"/>
  <c r="BI20" i="28"/>
  <c r="BD20" i="28"/>
  <c r="AE134" i="28"/>
  <c r="U134" i="28" s="1"/>
  <c r="AJ134" i="28"/>
  <c r="AR126" i="28"/>
  <c r="AM126" i="28"/>
  <c r="AF126" i="28" s="1"/>
  <c r="BB140" i="28" l="1"/>
  <c r="AR140" i="28"/>
  <c r="BI136" i="28"/>
  <c r="BD136" i="28"/>
  <c r="BP76" i="28"/>
  <c r="BK76" i="28"/>
  <c r="BP20" i="28"/>
  <c r="BK20" i="28"/>
  <c r="T134" i="28"/>
  <c r="M134" i="28" s="1"/>
  <c r="Y134" i="28"/>
  <c r="AE126" i="28"/>
  <c r="U126" i="28" s="1"/>
  <c r="AJ126" i="28"/>
  <c r="BI140" i="28" l="1"/>
  <c r="BD140" i="28"/>
  <c r="BP136" i="28"/>
  <c r="BK136" i="28"/>
  <c r="BW76" i="28"/>
  <c r="BR76" i="28"/>
  <c r="BR20" i="28"/>
  <c r="BW20" i="28"/>
  <c r="Q134" i="28"/>
  <c r="L134" i="28"/>
  <c r="F134" i="28" s="1"/>
  <c r="I134" i="28" s="1"/>
  <c r="Y126" i="28"/>
  <c r="T126" i="28"/>
  <c r="M126" i="28" s="1"/>
  <c r="BR136" i="28" l="1"/>
  <c r="BW136" i="28"/>
  <c r="W17" i="38" s="1"/>
  <c r="BP140" i="28"/>
  <c r="BK140" i="28"/>
  <c r="CB76" i="28"/>
  <c r="BY76" i="28"/>
  <c r="W32" i="38"/>
  <c r="BY20" i="28"/>
  <c r="CB20" i="28"/>
  <c r="L126" i="28"/>
  <c r="F126" i="28" s="1"/>
  <c r="I126" i="28" s="1"/>
  <c r="Q126" i="28"/>
  <c r="BW140" i="28" l="1"/>
  <c r="BR140" i="28"/>
  <c r="CB136" i="28"/>
  <c r="BY136"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4" i="28"/>
  <c r="CJ34" i="28" s="1"/>
  <c r="CI35" i="28"/>
  <c r="CJ35" i="28" s="1"/>
  <c r="CI36" i="28"/>
  <c r="CJ36" i="28" s="1"/>
  <c r="CI37" i="28"/>
  <c r="CJ37" i="28" s="1"/>
  <c r="CI38" i="28"/>
  <c r="CJ38" i="28" s="1"/>
  <c r="CI39" i="28"/>
  <c r="CJ39" i="28" s="1"/>
  <c r="CI40" i="28"/>
  <c r="CJ40" i="28" s="1"/>
  <c r="CI41" i="28"/>
  <c r="CJ41" i="28" s="1"/>
  <c r="CI42" i="28"/>
  <c r="CJ42" i="28" s="1"/>
  <c r="CI43" i="28"/>
  <c r="CJ43" i="28" s="1"/>
  <c r="CI44" i="28"/>
  <c r="CJ44" i="28" s="1"/>
  <c r="CI45" i="28"/>
  <c r="CJ45" i="28" s="1"/>
  <c r="CI46" i="28"/>
  <c r="CJ46" i="28" s="1"/>
  <c r="CI47" i="28"/>
  <c r="CJ47" i="28" s="1"/>
  <c r="CI48" i="28"/>
  <c r="CJ48" i="28" s="1"/>
  <c r="CI50" i="28"/>
  <c r="CJ50" i="28" s="1"/>
  <c r="CI52" i="28"/>
  <c r="CJ52"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7" i="28"/>
  <c r="CJ77" i="28" s="1"/>
  <c r="CI78" i="28"/>
  <c r="CJ78" i="28" s="1"/>
  <c r="CI79" i="28"/>
  <c r="CJ79" i="28" s="1"/>
  <c r="CI80" i="28"/>
  <c r="CJ80" i="28" s="1"/>
  <c r="CI81" i="28"/>
  <c r="CJ81" i="28" s="1"/>
  <c r="CI82" i="28"/>
  <c r="CJ82" i="28" s="1"/>
  <c r="CI83" i="28"/>
  <c r="CJ83" i="28" s="1"/>
  <c r="CI84" i="28"/>
  <c r="CJ84" i="28" s="1"/>
  <c r="CI85" i="28"/>
  <c r="CJ85" i="28" s="1"/>
  <c r="CI86" i="28"/>
  <c r="CJ86" i="28" s="1"/>
  <c r="CI87" i="28"/>
  <c r="CJ87" i="28" s="1"/>
  <c r="CI88" i="28"/>
  <c r="CJ88" i="28" s="1"/>
  <c r="CI92" i="28"/>
  <c r="CJ92" i="28" s="1"/>
  <c r="CI94" i="28"/>
  <c r="CJ94" i="28" s="1"/>
  <c r="CI95" i="28"/>
  <c r="CJ95" i="28" s="1"/>
  <c r="CI96" i="28"/>
  <c r="CI97" i="28"/>
  <c r="CJ97" i="28" s="1"/>
  <c r="CI98" i="28"/>
  <c r="CJ98" i="28" s="1"/>
  <c r="CI100" i="28"/>
  <c r="CJ100" i="28" s="1"/>
  <c r="CI101" i="28"/>
  <c r="CJ101" i="28" s="1"/>
  <c r="CI102" i="28"/>
  <c r="CJ102" i="28" s="1"/>
  <c r="CI103" i="28"/>
  <c r="CJ103" i="28" s="1"/>
  <c r="CI104" i="28"/>
  <c r="CJ104" i="28" s="1"/>
  <c r="CI105" i="28"/>
  <c r="CJ105" i="28" s="1"/>
  <c r="CI106" i="28"/>
  <c r="CJ106" i="28" s="1"/>
  <c r="CI108" i="28"/>
  <c r="CJ108" i="28" s="1"/>
  <c r="CI109" i="28"/>
  <c r="CJ109" i="28" s="1"/>
  <c r="CI110" i="28"/>
  <c r="CJ110" i="28" s="1"/>
  <c r="CI111" i="28"/>
  <c r="CJ111" i="28" s="1"/>
  <c r="CI112" i="28"/>
  <c r="CJ112" i="28" s="1"/>
  <c r="CI114" i="28"/>
  <c r="CJ114" i="28" s="1"/>
  <c r="CI115" i="28"/>
  <c r="CJ115" i="28" s="1"/>
  <c r="CI116" i="28"/>
  <c r="CJ116" i="28" s="1"/>
  <c r="CI117" i="28"/>
  <c r="CJ117" i="28" s="1"/>
  <c r="CI121" i="28"/>
  <c r="CJ121" i="28" s="1"/>
  <c r="CI122" i="28"/>
  <c r="CJ122" i="28" s="1"/>
  <c r="CI123" i="28"/>
  <c r="CJ123" i="28" s="1"/>
  <c r="CI124" i="28"/>
  <c r="CJ124" i="28" s="1"/>
  <c r="CI125" i="28"/>
  <c r="CJ125" i="28" s="1"/>
  <c r="CI127" i="28"/>
  <c r="CJ127" i="28" s="1"/>
  <c r="CI130" i="28"/>
  <c r="CJ130" i="28" s="1"/>
  <c r="CI131" i="28"/>
  <c r="CJ131" i="28" s="1"/>
  <c r="CI132" i="28"/>
  <c r="CJ132" i="28" s="1"/>
  <c r="CI133" i="28"/>
  <c r="CJ133" i="28" s="1"/>
  <c r="CI137" i="28"/>
  <c r="CJ137" i="28" s="1"/>
  <c r="CI138" i="28"/>
  <c r="CJ138" i="28" s="1"/>
  <c r="CI139" i="28"/>
  <c r="CJ139" i="28" s="1"/>
  <c r="CI143" i="28"/>
  <c r="CJ143" i="28" s="1"/>
  <c r="W21" i="38" l="1"/>
  <c r="BY140" i="28"/>
  <c r="CB140" i="28"/>
  <c r="Q6" i="38"/>
  <c r="Q8" i="38"/>
  <c r="Q9" i="38"/>
  <c r="Q12" i="38"/>
  <c r="Q13" i="38"/>
  <c r="Q15" i="38"/>
  <c r="Q18" i="38"/>
  <c r="Q19" i="38"/>
  <c r="Q20" i="38"/>
  <c r="Q23" i="38"/>
  <c r="Q24"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4" i="38"/>
  <c r="Q85" i="38"/>
  <c r="Q86" i="38"/>
  <c r="Q87" i="38"/>
  <c r="Q88" i="38"/>
  <c r="Q89" i="38"/>
  <c r="Q90" i="38"/>
  <c r="Q91" i="38"/>
  <c r="Q92" i="38"/>
  <c r="Q93" i="38"/>
  <c r="Q95" i="38"/>
  <c r="Q96" i="38"/>
  <c r="Q97" i="38"/>
  <c r="Q98" i="38"/>
  <c r="Q99" i="38"/>
  <c r="Q100" i="38"/>
  <c r="Q102" i="38"/>
  <c r="Q103" i="38"/>
  <c r="Q104" i="38"/>
  <c r="Q105" i="38"/>
  <c r="Q107" i="38"/>
  <c r="Q108" i="38"/>
  <c r="Q109" i="38"/>
  <c r="Q110" i="38"/>
  <c r="Q114" i="38"/>
  <c r="Q115" i="38"/>
  <c r="Q116" i="38"/>
  <c r="Q117" i="38"/>
  <c r="X23" i="38"/>
  <c r="X36" i="38"/>
  <c r="CF139" i="28"/>
  <c r="CG139" i="28" s="1"/>
  <c r="BU139" i="28"/>
  <c r="BT139" i="28" s="1"/>
  <c r="BN139" i="28" s="1"/>
  <c r="BM139" i="28" s="1"/>
  <c r="BG139" i="28" s="1"/>
  <c r="BF139" i="28" s="1"/>
  <c r="AZ139" i="28" s="1"/>
  <c r="AY139" i="28" s="1"/>
  <c r="AN139" i="28" s="1"/>
  <c r="O139" i="28"/>
  <c r="W139" i="28" s="1"/>
  <c r="E139" i="28"/>
  <c r="AA23" i="38"/>
  <c r="AB23" i="38" s="1"/>
  <c r="N23" i="38"/>
  <c r="K23" i="38"/>
  <c r="J23" i="38"/>
  <c r="G23"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6" i="38"/>
  <c r="AB36" i="38" s="1"/>
  <c r="N36" i="38"/>
  <c r="K36" i="38"/>
  <c r="J36" i="38"/>
  <c r="G36" i="38"/>
  <c r="N90" i="38"/>
  <c r="R90" i="38" s="1"/>
  <c r="K90" i="38"/>
  <c r="J90" i="38"/>
  <c r="G90" i="38"/>
  <c r="CF83" i="28"/>
  <c r="CG83" i="28" s="1"/>
  <c r="BU83" i="28"/>
  <c r="BT83" i="28" s="1"/>
  <c r="BN83" i="28" s="1"/>
  <c r="BM83" i="28" s="1"/>
  <c r="BG83" i="28" s="1"/>
  <c r="BF83" i="28" s="1"/>
  <c r="AZ83" i="28" s="1"/>
  <c r="AY83" i="28" s="1"/>
  <c r="AN83" i="28" s="1"/>
  <c r="AM83" i="28" s="1"/>
  <c r="AF83" i="28" s="1"/>
  <c r="AE83" i="28" s="1"/>
  <c r="U83" i="28" s="1"/>
  <c r="T83" i="28" s="1"/>
  <c r="M83" i="28" s="1"/>
  <c r="L83" i="28" s="1"/>
  <c r="F83" i="28" s="1"/>
  <c r="I83" i="28" s="1"/>
  <c r="O83" i="28"/>
  <c r="W83" i="28" s="1"/>
  <c r="AA68" i="38"/>
  <c r="AB68" i="38" s="1"/>
  <c r="N68" i="38"/>
  <c r="R68" i="38" s="1"/>
  <c r="K68" i="38"/>
  <c r="J68" i="38"/>
  <c r="G68" i="38"/>
  <c r="CF58" i="28"/>
  <c r="CG58" i="28" s="1"/>
  <c r="BU58" i="28"/>
  <c r="BT58" i="28" s="1"/>
  <c r="BN58" i="28" s="1"/>
  <c r="BM58" i="28" s="1"/>
  <c r="BG58" i="28" s="1"/>
  <c r="BF58" i="28" s="1"/>
  <c r="AZ58" i="28" s="1"/>
  <c r="AY58" i="28" s="1"/>
  <c r="AN58" i="28" s="1"/>
  <c r="AM58" i="28" s="1"/>
  <c r="AF58" i="28" s="1"/>
  <c r="AE58" i="28" s="1"/>
  <c r="U58" i="28" s="1"/>
  <c r="T58" i="28" s="1"/>
  <c r="M58" i="28" s="1"/>
  <c r="O58" i="28"/>
  <c r="W58" i="28" s="1"/>
  <c r="O143" i="28"/>
  <c r="Q109" i="40"/>
  <c r="P109" i="40"/>
  <c r="N109" i="40"/>
  <c r="R109" i="40" s="1"/>
  <c r="M109" i="40"/>
  <c r="L109" i="40"/>
  <c r="K109" i="40"/>
  <c r="J109" i="40"/>
  <c r="I109" i="40"/>
  <c r="G109" i="40"/>
  <c r="F109" i="40"/>
  <c r="E109" i="40"/>
  <c r="T102" i="40"/>
  <c r="Z102" i="40" s="1"/>
  <c r="AA102" i="40" s="1"/>
  <c r="Q102" i="40"/>
  <c r="O102" i="40"/>
  <c r="W102" i="40" s="1"/>
  <c r="N102" i="40"/>
  <c r="R102" i="40" s="1"/>
  <c r="K102" i="40"/>
  <c r="J102" i="40"/>
  <c r="G102" i="40"/>
  <c r="F102" i="40"/>
  <c r="D102" i="40"/>
  <c r="T101" i="40"/>
  <c r="Z101" i="40" s="1"/>
  <c r="AA101" i="40" s="1"/>
  <c r="Q101" i="40"/>
  <c r="O101" i="40"/>
  <c r="W101" i="40" s="1"/>
  <c r="N101" i="40"/>
  <c r="R101" i="40" s="1"/>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R99" i="40" s="1"/>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K96" i="40"/>
  <c r="J96" i="40"/>
  <c r="G96" i="40"/>
  <c r="F96" i="40"/>
  <c r="D96" i="40"/>
  <c r="T95" i="40"/>
  <c r="Z95" i="40" s="1"/>
  <c r="AA95" i="40" s="1"/>
  <c r="Q95" i="40"/>
  <c r="O95" i="40"/>
  <c r="W95" i="40" s="1"/>
  <c r="N95" i="40"/>
  <c r="R95" i="40" s="1"/>
  <c r="K95" i="40"/>
  <c r="J95" i="40"/>
  <c r="G95" i="40"/>
  <c r="F95" i="40"/>
  <c r="T94" i="40"/>
  <c r="Q94" i="40"/>
  <c r="O94" i="40"/>
  <c r="W94" i="40" s="1"/>
  <c r="N94" i="40"/>
  <c r="R94" i="40" s="1"/>
  <c r="K94" i="40"/>
  <c r="J94" i="40"/>
  <c r="G94" i="40"/>
  <c r="F94" i="40"/>
  <c r="T93" i="40"/>
  <c r="Z93" i="40" s="1"/>
  <c r="AA93" i="40" s="1"/>
  <c r="Q93" i="40"/>
  <c r="O93" i="40"/>
  <c r="W93" i="40" s="1"/>
  <c r="N93" i="40"/>
  <c r="R93" i="40" s="1"/>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R89" i="40" s="1"/>
  <c r="K89" i="40"/>
  <c r="J89" i="40"/>
  <c r="G89" i="40"/>
  <c r="F89" i="40"/>
  <c r="D89" i="40"/>
  <c r="T88" i="40"/>
  <c r="Z88" i="40" s="1"/>
  <c r="AA88" i="40" s="1"/>
  <c r="Q88" i="40"/>
  <c r="O88" i="40"/>
  <c r="W88" i="40" s="1"/>
  <c r="N88" i="40"/>
  <c r="J88" i="40"/>
  <c r="I88" i="40"/>
  <c r="G88" i="40"/>
  <c r="F88" i="40"/>
  <c r="T87" i="40"/>
  <c r="Z87" i="40" s="1"/>
  <c r="AA87" i="40" s="1"/>
  <c r="Q87" i="40"/>
  <c r="O87" i="40"/>
  <c r="W87" i="40" s="1"/>
  <c r="N87" i="40"/>
  <c r="R87" i="40" s="1"/>
  <c r="K87" i="40"/>
  <c r="J87" i="40"/>
  <c r="G87" i="40"/>
  <c r="F87" i="40"/>
  <c r="T86" i="40"/>
  <c r="Z86" i="40" s="1"/>
  <c r="AA86" i="40" s="1"/>
  <c r="Q86" i="40"/>
  <c r="O86" i="40"/>
  <c r="W86" i="40" s="1"/>
  <c r="N86" i="40"/>
  <c r="R86" i="40" s="1"/>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R84" i="40" s="1"/>
  <c r="K84" i="40"/>
  <c r="J84" i="40"/>
  <c r="G84" i="40"/>
  <c r="F84" i="40"/>
  <c r="T83" i="40"/>
  <c r="Q83" i="40"/>
  <c r="O83" i="40"/>
  <c r="W83" i="40" s="1"/>
  <c r="N83" i="40"/>
  <c r="R83" i="40" s="1"/>
  <c r="K83" i="40"/>
  <c r="J83" i="40"/>
  <c r="G83" i="40"/>
  <c r="F83" i="40"/>
  <c r="T82" i="40"/>
  <c r="Q82" i="40"/>
  <c r="O82" i="40"/>
  <c r="W82" i="40" s="1"/>
  <c r="N82" i="40"/>
  <c r="R82" i="40" s="1"/>
  <c r="K82" i="40"/>
  <c r="J82" i="40"/>
  <c r="G82" i="40"/>
  <c r="F82" i="40"/>
  <c r="T81" i="40"/>
  <c r="Q81" i="40"/>
  <c r="O81" i="40"/>
  <c r="W81" i="40" s="1"/>
  <c r="N81" i="40"/>
  <c r="R81" i="40" s="1"/>
  <c r="K81" i="40"/>
  <c r="J81" i="40"/>
  <c r="G81" i="40"/>
  <c r="F81" i="40"/>
  <c r="T80" i="40"/>
  <c r="Q80" i="40"/>
  <c r="O80" i="40"/>
  <c r="W80" i="40" s="1"/>
  <c r="N80" i="40"/>
  <c r="R80" i="40" s="1"/>
  <c r="K80" i="40"/>
  <c r="J80" i="40"/>
  <c r="G80" i="40"/>
  <c r="F80" i="40"/>
  <c r="T79" i="40"/>
  <c r="Q79" i="40"/>
  <c r="O79" i="40"/>
  <c r="W79" i="40" s="1"/>
  <c r="N79" i="40"/>
  <c r="R79" i="40" s="1"/>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R69" i="40" s="1"/>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R66" i="40" s="1"/>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R63" i="40" s="1"/>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R58" i="40" s="1"/>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R55" i="40" s="1"/>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R39" i="40" s="1"/>
  <c r="K39" i="40"/>
  <c r="J39" i="40"/>
  <c r="G39" i="40"/>
  <c r="F39" i="40"/>
  <c r="T38" i="40"/>
  <c r="Z38" i="40" s="1"/>
  <c r="AA38" i="40" s="1"/>
  <c r="Q38" i="40"/>
  <c r="O38" i="40"/>
  <c r="W38" i="40" s="1"/>
  <c r="N38" i="40"/>
  <c r="R38" i="40" s="1"/>
  <c r="K38" i="40"/>
  <c r="J38" i="40"/>
  <c r="G38" i="40"/>
  <c r="F38" i="40"/>
  <c r="T37" i="40"/>
  <c r="Z37" i="40" s="1"/>
  <c r="AA37" i="40" s="1"/>
  <c r="Q37" i="40"/>
  <c r="O37" i="40"/>
  <c r="W37" i="40" s="1"/>
  <c r="N37" i="40"/>
  <c r="R37" i="40" s="1"/>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R28" i="40" s="1"/>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R21" i="40" s="1"/>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R17" i="40" s="1"/>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2" i="38"/>
  <c r="R100" i="40" l="1"/>
  <c r="R18" i="40"/>
  <c r="R76" i="40"/>
  <c r="R73" i="40"/>
  <c r="R74" i="40"/>
  <c r="R5" i="40"/>
  <c r="R10" i="40"/>
  <c r="R9" i="40"/>
  <c r="AM139" i="28"/>
  <c r="AF139" i="28" s="1"/>
  <c r="AE139" i="28" s="1"/>
  <c r="U139" i="28" s="1"/>
  <c r="T139" i="28" s="1"/>
  <c r="M139" i="28" s="1"/>
  <c r="L139" i="28" s="1"/>
  <c r="F139" i="28" s="1"/>
  <c r="I139" i="28" s="1"/>
  <c r="I15" i="30"/>
  <c r="X68" i="38"/>
  <c r="X90" i="38"/>
  <c r="AH139" i="28"/>
  <c r="R23" i="38"/>
  <c r="AH24" i="28"/>
  <c r="Y24" i="28"/>
  <c r="L24" i="28"/>
  <c r="F24" i="28" s="1"/>
  <c r="I24" i="28" s="1"/>
  <c r="Q24" i="28"/>
  <c r="R36" i="38"/>
  <c r="AH83" i="28"/>
  <c r="Y83" i="28"/>
  <c r="Q83" i="28"/>
  <c r="L58" i="28"/>
  <c r="F58" i="28" s="1"/>
  <c r="I58" i="28" s="1"/>
  <c r="Q58" i="28"/>
  <c r="AH58" i="28"/>
  <c r="Y58" i="28"/>
  <c r="R4" i="40"/>
  <c r="W97" i="40"/>
  <c r="W14" i="40"/>
  <c r="W18" i="40"/>
  <c r="W17" i="40"/>
  <c r="W21" i="40"/>
  <c r="W16" i="40"/>
  <c r="W20" i="40"/>
  <c r="W15" i="40"/>
  <c r="W19" i="40"/>
  <c r="Q139" i="28" l="1"/>
  <c r="Y139" i="28"/>
  <c r="AJ139" i="28"/>
  <c r="AP24" i="28"/>
  <c r="AJ24" i="28"/>
  <c r="AP83" i="28"/>
  <c r="AJ83" i="28"/>
  <c r="AP58" i="28"/>
  <c r="AJ58" i="28"/>
  <c r="AA9" i="38"/>
  <c r="R9" i="38"/>
  <c r="K9" i="38"/>
  <c r="J9" i="38"/>
  <c r="G9" i="38"/>
  <c r="AA15" i="38"/>
  <c r="R15" i="38"/>
  <c r="K15" i="38"/>
  <c r="J15" i="38"/>
  <c r="G15" i="38"/>
  <c r="W133" i="28"/>
  <c r="CF133" i="28"/>
  <c r="CG133" i="28" s="1"/>
  <c r="BU133" i="28"/>
  <c r="BT133" i="28" s="1"/>
  <c r="BN133" i="28" s="1"/>
  <c r="BM133" i="28" s="1"/>
  <c r="BG133" i="28" s="1"/>
  <c r="BF133" i="28" s="1"/>
  <c r="AZ133" i="28" s="1"/>
  <c r="AY133" i="28" s="1"/>
  <c r="AN133" i="28" s="1"/>
  <c r="BB139" i="28" l="1"/>
  <c r="AR139" i="28"/>
  <c r="BB24" i="28"/>
  <c r="AR24" i="28"/>
  <c r="BB83" i="28"/>
  <c r="AR83" i="28"/>
  <c r="BB58" i="28"/>
  <c r="AR58" i="28"/>
  <c r="M13" i="40"/>
  <c r="L13" i="40" s="1"/>
  <c r="I13" i="40"/>
  <c r="H13" i="40" s="1"/>
  <c r="AM133" i="28"/>
  <c r="AF133" i="28" s="1"/>
  <c r="AE133" i="28" s="1"/>
  <c r="U133" i="28" s="1"/>
  <c r="T133" i="28" s="1"/>
  <c r="M133" i="28" s="1"/>
  <c r="I9" i="40"/>
  <c r="H9" i="40" s="1"/>
  <c r="CF127" i="28"/>
  <c r="CG127" i="28" s="1"/>
  <c r="BU127" i="28"/>
  <c r="BT127" i="28" s="1"/>
  <c r="BN127" i="28" s="1"/>
  <c r="BM127" i="28" s="1"/>
  <c r="BG127" i="28" s="1"/>
  <c r="BF127" i="28" s="1"/>
  <c r="AZ127" i="28" s="1"/>
  <c r="BI139" i="28" l="1"/>
  <c r="BD139" i="28"/>
  <c r="BI24" i="28"/>
  <c r="BD24" i="28"/>
  <c r="BI83" i="28"/>
  <c r="BD83" i="28"/>
  <c r="BI58" i="28"/>
  <c r="BD58" i="28"/>
  <c r="X15" i="38"/>
  <c r="BB133" i="28"/>
  <c r="BI133" i="28" s="1"/>
  <c r="BK133" i="28" s="1"/>
  <c r="AR133" i="28"/>
  <c r="W13" i="40"/>
  <c r="AA13" i="40"/>
  <c r="AH127" i="28"/>
  <c r="M9" i="40" s="1"/>
  <c r="L9" i="40" s="1"/>
  <c r="AB15" i="38"/>
  <c r="AJ133" i="28"/>
  <c r="Y133" i="28"/>
  <c r="Q133" i="28"/>
  <c r="L133" i="28"/>
  <c r="F133" i="28" s="1"/>
  <c r="I133" i="28" s="1"/>
  <c r="AY127" i="28"/>
  <c r="AN127" i="28" s="1"/>
  <c r="BP139" i="28" l="1"/>
  <c r="BK139" i="28"/>
  <c r="BP24" i="28"/>
  <c r="BK24" i="28"/>
  <c r="BP83" i="28"/>
  <c r="BK83" i="28"/>
  <c r="BP58" i="28"/>
  <c r="BK58" i="28"/>
  <c r="BD133" i="28"/>
  <c r="BP133" i="28"/>
  <c r="BR133" i="28" s="1"/>
  <c r="W9" i="40"/>
  <c r="AA9" i="40"/>
  <c r="BB127" i="28"/>
  <c r="AR127" i="28"/>
  <c r="AM127" i="28"/>
  <c r="AF127" i="28" s="1"/>
  <c r="BW139" i="28" l="1"/>
  <c r="BR139" i="28"/>
  <c r="BW24" i="28"/>
  <c r="W36" i="38" s="1"/>
  <c r="BR24" i="28"/>
  <c r="BW83" i="28"/>
  <c r="W90" i="38" s="1"/>
  <c r="BR83" i="28"/>
  <c r="BW58" i="28"/>
  <c r="W68" i="38" s="1"/>
  <c r="BR58" i="28"/>
  <c r="BW133" i="28"/>
  <c r="W15" i="38"/>
  <c r="BI127" i="28"/>
  <c r="BD127" i="28"/>
  <c r="X9" i="38"/>
  <c r="AB9" i="38"/>
  <c r="AE127" i="28"/>
  <c r="U127" i="28" s="1"/>
  <c r="AJ127" i="28"/>
  <c r="CB133" i="28" l="1"/>
  <c r="W14" i="38"/>
  <c r="V13" i="40"/>
  <c r="P13" i="40" s="1"/>
  <c r="R13" i="40" s="1"/>
  <c r="CB139" i="28"/>
  <c r="BY139" i="28"/>
  <c r="CB24" i="28"/>
  <c r="BY24" i="28"/>
  <c r="CB83" i="28"/>
  <c r="BY83" i="28"/>
  <c r="CB58" i="28"/>
  <c r="BY58" i="28"/>
  <c r="BY133" i="28"/>
  <c r="BP127" i="28"/>
  <c r="BK127" i="28"/>
  <c r="Y127" i="28"/>
  <c r="T127" i="28"/>
  <c r="M127" i="28" s="1"/>
  <c r="BW127" i="28" l="1"/>
  <c r="V9" i="40" s="1"/>
  <c r="P9" i="40" s="1"/>
  <c r="BR127" i="28"/>
  <c r="Q127" i="28"/>
  <c r="L127" i="28"/>
  <c r="F127" i="28" s="1"/>
  <c r="I127" i="28" s="1"/>
  <c r="W9" i="38" l="1"/>
  <c r="BY127" i="28"/>
  <c r="CB127" i="28"/>
  <c r="G12" i="38"/>
  <c r="J12" i="38"/>
  <c r="K12" i="38"/>
  <c r="N12" i="38"/>
  <c r="R12" i="38" s="1"/>
  <c r="X105" i="38" l="1"/>
  <c r="X92" i="38" l="1"/>
  <c r="X84" i="38"/>
  <c r="X91" i="38"/>
  <c r="X89" i="38"/>
  <c r="X88" i="38"/>
  <c r="X82" i="38"/>
  <c r="X87" i="38"/>
  <c r="X81" i="38"/>
  <c r="X86" i="38"/>
  <c r="X85" i="38"/>
  <c r="AH125" i="28"/>
  <c r="L124" i="38"/>
  <c r="N7" i="31"/>
  <c r="N8" i="31"/>
  <c r="N6" i="31"/>
  <c r="AA8" i="38"/>
  <c r="K8" i="38"/>
  <c r="J8" i="38"/>
  <c r="G8" i="38"/>
  <c r="Q124" i="38"/>
  <c r="P124" i="38"/>
  <c r="N124" i="38"/>
  <c r="M124" i="38"/>
  <c r="K124" i="38"/>
  <c r="J124" i="38"/>
  <c r="I124" i="38"/>
  <c r="G124" i="38"/>
  <c r="F124" i="38"/>
  <c r="E124" i="38"/>
  <c r="AB17" i="39"/>
  <c r="AB16" i="39"/>
  <c r="P12" i="39"/>
  <c r="P11" i="39"/>
  <c r="P10" i="39"/>
  <c r="P5" i="39"/>
  <c r="P4" i="39"/>
  <c r="P3" i="39"/>
  <c r="R124" i="38" l="1"/>
  <c r="X8" i="38"/>
  <c r="R8" i="38"/>
  <c r="AB18" i="39"/>
  <c r="O101" i="28"/>
  <c r="I85" i="40" s="1"/>
  <c r="AB8" i="38" l="1"/>
  <c r="G84" i="38"/>
  <c r="J84" i="38"/>
  <c r="K84" i="38"/>
  <c r="N84" i="38"/>
  <c r="R84" i="38" s="1"/>
  <c r="G85" i="38"/>
  <c r="J85" i="38"/>
  <c r="N85" i="38"/>
  <c r="R85" i="38" s="1"/>
  <c r="G86" i="38"/>
  <c r="J86" i="38"/>
  <c r="N86" i="38"/>
  <c r="R86" i="38" s="1"/>
  <c r="G87" i="38"/>
  <c r="J87" i="38"/>
  <c r="N87" i="38"/>
  <c r="R87" i="38" s="1"/>
  <c r="G88" i="38"/>
  <c r="J88" i="38"/>
  <c r="N88" i="38"/>
  <c r="R88" i="38" s="1"/>
  <c r="G89" i="38"/>
  <c r="J89" i="38"/>
  <c r="N89" i="38"/>
  <c r="R89" i="38" s="1"/>
  <c r="G91" i="38"/>
  <c r="J91" i="38"/>
  <c r="N91" i="38"/>
  <c r="R91" i="38" s="1"/>
  <c r="G92" i="38"/>
  <c r="J92" i="38"/>
  <c r="N92" i="38"/>
  <c r="R92" i="38" s="1"/>
  <c r="CF97" i="28" l="1"/>
  <c r="CG97" i="28" s="1"/>
  <c r="BU97" i="28"/>
  <c r="BT97" i="28" s="1"/>
  <c r="BN97" i="28" s="1"/>
  <c r="BM97" i="28" s="1"/>
  <c r="BG97" i="28" s="1"/>
  <c r="BF97" i="28" s="1"/>
  <c r="AZ97" i="28" s="1"/>
  <c r="AY97" i="28" s="1"/>
  <c r="AN97" i="28" s="1"/>
  <c r="AM97" i="28" s="1"/>
  <c r="AF97" i="28" s="1"/>
  <c r="AE97" i="28" s="1"/>
  <c r="U97" i="28" s="1"/>
  <c r="T97" i="28" s="1"/>
  <c r="M97" i="28" s="1"/>
  <c r="L97" i="28" s="1"/>
  <c r="F97" i="28" s="1"/>
  <c r="I97" i="28" s="1"/>
  <c r="O97" i="28"/>
  <c r="AH97" i="28" l="1"/>
  <c r="Y97" i="28"/>
  <c r="Q97" i="28"/>
  <c r="W8" i="38" l="1"/>
  <c r="V8" i="40"/>
  <c r="P8" i="40" s="1"/>
  <c r="R8" i="40" s="1"/>
  <c r="AJ97" i="28"/>
  <c r="BB97" i="28" l="1"/>
  <c r="AR97" i="28"/>
  <c r="BI97" i="28" l="1"/>
  <c r="BD97" i="28"/>
  <c r="BP97" i="28" l="1"/>
  <c r="BK97" i="28"/>
  <c r="BW97" i="28" l="1"/>
  <c r="BR97" i="28"/>
  <c r="CB97" i="28" l="1"/>
  <c r="BY97" i="28"/>
  <c r="CF98" i="28" l="1"/>
  <c r="CG98" i="28" s="1"/>
  <c r="BU98" i="28"/>
  <c r="BT98" i="28" s="1"/>
  <c r="BN98" i="28" s="1"/>
  <c r="BM98" i="28" s="1"/>
  <c r="BG98" i="28" s="1"/>
  <c r="BF98" i="28" s="1"/>
  <c r="AZ98" i="28" s="1"/>
  <c r="AY98" i="28" s="1"/>
  <c r="AN98" i="28" s="1"/>
  <c r="AM98" i="28" s="1"/>
  <c r="AF98" i="28" s="1"/>
  <c r="AE98" i="28" s="1"/>
  <c r="U98" i="28" s="1"/>
  <c r="T98" i="28" s="1"/>
  <c r="M98" i="28" s="1"/>
  <c r="L98" i="28" s="1"/>
  <c r="F98" i="28" s="1"/>
  <c r="I98" i="28" s="1"/>
  <c r="N105" i="38"/>
  <c r="R105" i="38" s="1"/>
  <c r="J105" i="38"/>
  <c r="G105" i="38"/>
  <c r="Q98" i="28" l="1"/>
  <c r="W98" i="28"/>
  <c r="I84" i="40" s="1"/>
  <c r="AA117" i="38"/>
  <c r="N117" i="38"/>
  <c r="R117" i="38" s="1"/>
  <c r="J117" i="38"/>
  <c r="G117" i="38"/>
  <c r="D117" i="38"/>
  <c r="AA116" i="38"/>
  <c r="N116" i="38"/>
  <c r="R116" i="38" s="1"/>
  <c r="J116" i="38"/>
  <c r="G116" i="38"/>
  <c r="D116" i="38"/>
  <c r="AA115" i="38"/>
  <c r="N115" i="38"/>
  <c r="R115" i="38" s="1"/>
  <c r="J115" i="38"/>
  <c r="G115" i="38"/>
  <c r="D115" i="38"/>
  <c r="AA114" i="38"/>
  <c r="N114" i="38"/>
  <c r="R114" i="38" s="1"/>
  <c r="J114" i="38"/>
  <c r="G114" i="38"/>
  <c r="D114" i="38"/>
  <c r="AA110" i="38"/>
  <c r="N110" i="38"/>
  <c r="R110" i="38" s="1"/>
  <c r="J110" i="38"/>
  <c r="G110" i="38"/>
  <c r="D110" i="38"/>
  <c r="AA109" i="38"/>
  <c r="N109" i="38"/>
  <c r="R109" i="38" s="1"/>
  <c r="J109" i="38"/>
  <c r="G109" i="38"/>
  <c r="D109" i="38"/>
  <c r="AA108" i="38"/>
  <c r="N108" i="38"/>
  <c r="R108" i="38" s="1"/>
  <c r="J108" i="38"/>
  <c r="G108" i="38"/>
  <c r="D108" i="38"/>
  <c r="AA107" i="38"/>
  <c r="N107" i="38"/>
  <c r="R107" i="38" s="1"/>
  <c r="G107" i="38"/>
  <c r="AA104" i="38"/>
  <c r="N104" i="38"/>
  <c r="R104" i="38" s="1"/>
  <c r="J104" i="38"/>
  <c r="G104" i="38"/>
  <c r="D104" i="38"/>
  <c r="AA103" i="38"/>
  <c r="R103" i="38"/>
  <c r="J103" i="38"/>
  <c r="G103" i="38"/>
  <c r="D103" i="38"/>
  <c r="AA102" i="38"/>
  <c r="N102" i="38"/>
  <c r="R102" i="38" s="1"/>
  <c r="G102" i="38"/>
  <c r="D102" i="38"/>
  <c r="AA100" i="38"/>
  <c r="N100" i="38"/>
  <c r="R100" i="38" s="1"/>
  <c r="J100" i="38"/>
  <c r="G100" i="38"/>
  <c r="AA99" i="38"/>
  <c r="N99" i="38"/>
  <c r="R99" i="38" s="1"/>
  <c r="J99" i="38"/>
  <c r="G99" i="38"/>
  <c r="D99" i="38"/>
  <c r="AA98" i="38"/>
  <c r="N98" i="38"/>
  <c r="J98" i="38"/>
  <c r="G98" i="38"/>
  <c r="AA97" i="38"/>
  <c r="N97" i="38"/>
  <c r="R97" i="38" s="1"/>
  <c r="J97" i="38"/>
  <c r="G97" i="38"/>
  <c r="AA96" i="38"/>
  <c r="N96" i="38"/>
  <c r="R96" i="38" s="1"/>
  <c r="J96" i="38"/>
  <c r="G96" i="38"/>
  <c r="D96" i="38"/>
  <c r="AA95" i="38"/>
  <c r="N95" i="38"/>
  <c r="R95" i="38" s="1"/>
  <c r="J95" i="38"/>
  <c r="G95" i="38"/>
  <c r="D95" i="38"/>
  <c r="AA93" i="38"/>
  <c r="N93" i="38"/>
  <c r="R93" i="38" s="1"/>
  <c r="J93" i="38"/>
  <c r="G93"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N67" i="38"/>
  <c r="R67" i="38" s="1"/>
  <c r="J67" i="38"/>
  <c r="G67" i="38"/>
  <c r="AA66" i="38"/>
  <c r="N66" i="38"/>
  <c r="R66" i="38" s="1"/>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K56" i="38"/>
  <c r="J56" i="38"/>
  <c r="G56" i="38"/>
  <c r="AA55" i="38"/>
  <c r="N55" i="38"/>
  <c r="R55" i="38" s="1"/>
  <c r="J55" i="38"/>
  <c r="G55" i="38"/>
  <c r="AA54" i="38"/>
  <c r="N54" i="38"/>
  <c r="R54" i="38" s="1"/>
  <c r="K54" i="38"/>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G39" i="38"/>
  <c r="AA38" i="38"/>
  <c r="N38" i="38"/>
  <c r="R38" i="38" s="1"/>
  <c r="K38" i="38"/>
  <c r="J38" i="38"/>
  <c r="G38" i="38"/>
  <c r="AA37" i="38"/>
  <c r="N37" i="38"/>
  <c r="R37" i="38" s="1"/>
  <c r="J37" i="38"/>
  <c r="G37" i="38"/>
  <c r="AA35" i="38"/>
  <c r="N35" i="38"/>
  <c r="R35" i="38" s="1"/>
  <c r="J35" i="38"/>
  <c r="G35" i="38"/>
  <c r="AA34" i="38"/>
  <c r="N34" i="38"/>
  <c r="R34" i="38" s="1"/>
  <c r="J34" i="38"/>
  <c r="G34" i="38"/>
  <c r="AA33" i="38"/>
  <c r="N33" i="38"/>
  <c r="R33" i="38" s="1"/>
  <c r="K33" i="38"/>
  <c r="J33" i="38"/>
  <c r="G33" i="38"/>
  <c r="AA31" i="38"/>
  <c r="N31" i="38"/>
  <c r="R31" i="38" s="1"/>
  <c r="G31" i="38"/>
  <c r="AA30" i="38"/>
  <c r="R30" i="38"/>
  <c r="J30" i="38"/>
  <c r="G30" i="38"/>
  <c r="AA29" i="38"/>
  <c r="N29" i="38"/>
  <c r="R29" i="38" s="1"/>
  <c r="J29" i="38"/>
  <c r="G29" i="38"/>
  <c r="AA28" i="38"/>
  <c r="R28" i="38"/>
  <c r="J28" i="38"/>
  <c r="G28" i="38"/>
  <c r="AA27" i="38"/>
  <c r="N27" i="38"/>
  <c r="R27" i="38" s="1"/>
  <c r="J27" i="38"/>
  <c r="G27" i="38"/>
  <c r="AA26" i="38"/>
  <c r="N26" i="38"/>
  <c r="G26" i="38"/>
  <c r="AA25" i="38"/>
  <c r="N25" i="38"/>
  <c r="R25" i="38" s="1"/>
  <c r="G25" i="38"/>
  <c r="AA24" i="38"/>
  <c r="N24" i="38"/>
  <c r="R24" i="38" s="1"/>
  <c r="J24" i="38"/>
  <c r="G24" i="38"/>
  <c r="AA20" i="38"/>
  <c r="N20" i="38"/>
  <c r="J20" i="38"/>
  <c r="G20" i="38"/>
  <c r="AA19" i="38"/>
  <c r="N19" i="38"/>
  <c r="R19" i="38" s="1"/>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98" i="28"/>
  <c r="AH98" i="28"/>
  <c r="R26" i="38"/>
  <c r="R98" i="38"/>
  <c r="I107" i="37"/>
  <c r="I117" i="37"/>
  <c r="I100" i="37"/>
  <c r="O8" i="28"/>
  <c r="O105" i="28"/>
  <c r="O106" i="28"/>
  <c r="O108" i="28"/>
  <c r="O109" i="28"/>
  <c r="O112" i="28"/>
  <c r="O114" i="28"/>
  <c r="W114" i="28" s="1"/>
  <c r="O116" i="28"/>
  <c r="W121" i="28"/>
  <c r="O122" i="28"/>
  <c r="O130" i="28"/>
  <c r="O131" i="28"/>
  <c r="O9" i="28"/>
  <c r="O10" i="28"/>
  <c r="O11" i="28"/>
  <c r="O12" i="28"/>
  <c r="O16" i="28"/>
  <c r="O32" i="28"/>
  <c r="W32" i="28" s="1"/>
  <c r="O34" i="28"/>
  <c r="O35" i="28"/>
  <c r="O38" i="28"/>
  <c r="O39" i="28"/>
  <c r="O41" i="28"/>
  <c r="O42" i="28"/>
  <c r="O44" i="28"/>
  <c r="O47" i="28"/>
  <c r="O48" i="28"/>
  <c r="O50" i="28"/>
  <c r="O52" i="28"/>
  <c r="O55" i="28"/>
  <c r="O62" i="28"/>
  <c r="O63" i="28"/>
  <c r="O64" i="28"/>
  <c r="O65" i="28"/>
  <c r="O66" i="28"/>
  <c r="O67" i="28"/>
  <c r="O68" i="28"/>
  <c r="O69" i="28"/>
  <c r="O70" i="28"/>
  <c r="O73" i="28"/>
  <c r="O74" i="28"/>
  <c r="O75" i="28"/>
  <c r="O82" i="28"/>
  <c r="O84" i="28"/>
  <c r="O88" i="28"/>
  <c r="O93" i="28"/>
  <c r="O94" i="28"/>
  <c r="O95" i="28"/>
  <c r="O102" i="28"/>
  <c r="O103" i="28"/>
  <c r="O104"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98" i="28" l="1"/>
  <c r="AP98" i="28"/>
  <c r="M84" i="40" s="1"/>
  <c r="I18" i="37"/>
  <c r="X93" i="38" l="1"/>
  <c r="AB93" i="38"/>
  <c r="BB98" i="28"/>
  <c r="AR98" i="28"/>
  <c r="S14" i="30"/>
  <c r="S13" i="30"/>
  <c r="S10" i="30"/>
  <c r="S11" i="30"/>
  <c r="K10" i="30"/>
  <c r="E14" i="30"/>
  <c r="BD98" i="28" l="1"/>
  <c r="BI98" i="28"/>
  <c r="CF75" i="28"/>
  <c r="CG75" i="28" s="1"/>
  <c r="BU75" i="28"/>
  <c r="BT75" i="28" s="1"/>
  <c r="BN75" i="28" s="1"/>
  <c r="BM75" i="28" s="1"/>
  <c r="BG75" i="28" s="1"/>
  <c r="BF75" i="28" s="1"/>
  <c r="AZ75" i="28" s="1"/>
  <c r="AY75" i="28" s="1"/>
  <c r="AN75" i="28" s="1"/>
  <c r="AM75" i="28" s="1"/>
  <c r="AF75" i="28" s="1"/>
  <c r="AE75" i="28" s="1"/>
  <c r="U75" i="28" s="1"/>
  <c r="T75" i="28" s="1"/>
  <c r="M75" i="28" s="1"/>
  <c r="L75" i="28" s="1"/>
  <c r="F75" i="28" s="1"/>
  <c r="I75" i="28" s="1"/>
  <c r="W132" i="28"/>
  <c r="I12" i="40" s="1"/>
  <c r="W125" i="28"/>
  <c r="I7" i="40" s="1"/>
  <c r="CF132" i="28"/>
  <c r="CG132" i="28" s="1"/>
  <c r="BU132" i="28"/>
  <c r="BT132" i="28" s="1"/>
  <c r="BN132" i="28" s="1"/>
  <c r="BM132" i="28" s="1"/>
  <c r="BG132" i="28" s="1"/>
  <c r="BF132" i="28" s="1"/>
  <c r="AZ132" i="28" s="1"/>
  <c r="AY132" i="28" s="1"/>
  <c r="AN132"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2" i="28" l="1"/>
  <c r="BK98" i="28"/>
  <c r="BP98" i="28"/>
  <c r="AM132" i="28"/>
  <c r="AF132" i="28" s="1"/>
  <c r="AE132" i="28" s="1"/>
  <c r="U132" i="28" s="1"/>
  <c r="Y132" i="28" s="1"/>
  <c r="I14" i="30"/>
  <c r="K14" i="30" s="1"/>
  <c r="Q75" i="28"/>
  <c r="W75" i="28"/>
  <c r="AR132"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4" i="28"/>
  <c r="CG34" i="28" s="1"/>
  <c r="CF35" i="28"/>
  <c r="CG35" i="28" s="1"/>
  <c r="CF36" i="28"/>
  <c r="CG36" i="28" s="1"/>
  <c r="CF37" i="28"/>
  <c r="CG37" i="28" s="1"/>
  <c r="CF38" i="28"/>
  <c r="CG38" i="28" s="1"/>
  <c r="CF39" i="28"/>
  <c r="CG39" i="28" s="1"/>
  <c r="CF40" i="28"/>
  <c r="CG40" i="28" s="1"/>
  <c r="CF41" i="28"/>
  <c r="CG41" i="28" s="1"/>
  <c r="CF42" i="28"/>
  <c r="CG42" i="28" s="1"/>
  <c r="CF43" i="28"/>
  <c r="CG43" i="28" s="1"/>
  <c r="CF44" i="28"/>
  <c r="CG44" i="28" s="1"/>
  <c r="CF45" i="28"/>
  <c r="CG45" i="28" s="1"/>
  <c r="CF46" i="28"/>
  <c r="CG46" i="28" s="1"/>
  <c r="CF47" i="28"/>
  <c r="CG47" i="28" s="1"/>
  <c r="CF48" i="28"/>
  <c r="CG48" i="28" s="1"/>
  <c r="CF50" i="28"/>
  <c r="CG50" i="28" s="1"/>
  <c r="CF52" i="28"/>
  <c r="CG52" i="28" s="1"/>
  <c r="CF53" i="28"/>
  <c r="CG53" i="28" s="1"/>
  <c r="CF54" i="28"/>
  <c r="CG54" i="28" s="1"/>
  <c r="CF55" i="28"/>
  <c r="CG55" i="28" s="1"/>
  <c r="CF56" i="28"/>
  <c r="CG56" i="28" s="1"/>
  <c r="CF57" i="28"/>
  <c r="CG57" i="28" s="1"/>
  <c r="CF59" i="28"/>
  <c r="CG59"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7" i="28"/>
  <c r="CG77" i="28" s="1"/>
  <c r="CF78" i="28"/>
  <c r="CG78" i="28" s="1"/>
  <c r="CF79" i="28"/>
  <c r="CG79" i="28" s="1"/>
  <c r="CF80" i="28"/>
  <c r="CG80" i="28" s="1"/>
  <c r="CF81" i="28"/>
  <c r="CG81" i="28" s="1"/>
  <c r="CF82" i="28"/>
  <c r="CG82" i="28" s="1"/>
  <c r="CF84" i="28"/>
  <c r="CG84" i="28" s="1"/>
  <c r="CF85" i="28"/>
  <c r="CG85" i="28" s="1"/>
  <c r="CF86" i="28"/>
  <c r="CG86" i="28" s="1"/>
  <c r="CF87" i="28"/>
  <c r="CG87" i="28" s="1"/>
  <c r="CF88" i="28"/>
  <c r="CG88" i="28" s="1"/>
  <c r="CF92" i="28"/>
  <c r="CG92" i="28" s="1"/>
  <c r="CF93" i="28"/>
  <c r="CG93" i="28" s="1"/>
  <c r="CF94" i="28"/>
  <c r="CG94" i="28" s="1"/>
  <c r="CF95" i="28"/>
  <c r="CG95" i="28" s="1"/>
  <c r="CF96" i="28"/>
  <c r="CG96" i="28" s="1"/>
  <c r="CF100" i="28"/>
  <c r="CG100" i="28" s="1"/>
  <c r="CF101" i="28"/>
  <c r="CG101" i="28" s="1"/>
  <c r="CF102" i="28"/>
  <c r="CG102" i="28" s="1"/>
  <c r="CF103" i="28"/>
  <c r="CG103" i="28" s="1"/>
  <c r="CF104" i="28"/>
  <c r="CG104" i="28" s="1"/>
  <c r="CF105" i="28"/>
  <c r="CG105" i="28" s="1"/>
  <c r="CF106" i="28"/>
  <c r="CG106" i="28" s="1"/>
  <c r="CF108" i="28"/>
  <c r="CG108" i="28" s="1"/>
  <c r="CF109" i="28"/>
  <c r="CG109" i="28" s="1"/>
  <c r="CF110" i="28"/>
  <c r="CG110" i="28" s="1"/>
  <c r="CF111" i="28"/>
  <c r="CG111" i="28" s="1"/>
  <c r="CF112" i="28"/>
  <c r="CG112" i="28" s="1"/>
  <c r="CF114" i="28"/>
  <c r="CG114" i="28" s="1"/>
  <c r="CF115" i="28"/>
  <c r="CG115" i="28" s="1"/>
  <c r="CF116" i="28"/>
  <c r="CG116" i="28" s="1"/>
  <c r="CF117" i="28"/>
  <c r="CG117" i="28" s="1"/>
  <c r="CF121" i="28"/>
  <c r="CG121" i="28" s="1"/>
  <c r="CF122" i="28"/>
  <c r="CG122" i="28" s="1"/>
  <c r="CF123" i="28"/>
  <c r="CG123" i="28" s="1"/>
  <c r="CF124" i="28"/>
  <c r="CG124" i="28" s="1"/>
  <c r="CF125" i="28"/>
  <c r="CG125" i="28" s="1"/>
  <c r="CF130" i="28"/>
  <c r="CG130" i="28" s="1"/>
  <c r="CF131" i="28"/>
  <c r="CG131" i="28" s="1"/>
  <c r="CF137" i="28"/>
  <c r="CG137" i="28" s="1"/>
  <c r="CF138" i="28"/>
  <c r="CG138" i="28" s="1"/>
  <c r="CF143" i="28"/>
  <c r="CG143"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R104" i="35" s="1"/>
  <c r="K104" i="35"/>
  <c r="J104" i="35"/>
  <c r="G104" i="35"/>
  <c r="F104" i="35"/>
  <c r="E104" i="35"/>
  <c r="D104" i="35"/>
  <c r="Q103" i="35"/>
  <c r="O103" i="35"/>
  <c r="N103" i="35"/>
  <c r="R103" i="35" s="1"/>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R93" i="35" s="1"/>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R80" i="35" s="1"/>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R74" i="35" s="1"/>
  <c r="K74" i="35"/>
  <c r="J74" i="35"/>
  <c r="G74" i="35"/>
  <c r="F74" i="35"/>
  <c r="E74" i="35"/>
  <c r="Q73" i="35"/>
  <c r="O73" i="35"/>
  <c r="N73" i="35"/>
  <c r="R73" i="35" s="1"/>
  <c r="K73" i="35"/>
  <c r="J73" i="35"/>
  <c r="G73" i="35"/>
  <c r="F73" i="35"/>
  <c r="E73" i="35"/>
  <c r="D73" i="35"/>
  <c r="Q72" i="35"/>
  <c r="O72" i="35"/>
  <c r="N72" i="35"/>
  <c r="K72" i="35"/>
  <c r="J72" i="35"/>
  <c r="G72" i="35"/>
  <c r="F72" i="35"/>
  <c r="E72" i="35"/>
  <c r="D72" i="35"/>
  <c r="Q71" i="35"/>
  <c r="O71" i="35"/>
  <c r="N71" i="35"/>
  <c r="R71" i="35" s="1"/>
  <c r="K71" i="35"/>
  <c r="J71" i="35"/>
  <c r="G71" i="35"/>
  <c r="F71" i="35"/>
  <c r="E71" i="35"/>
  <c r="Q70" i="35"/>
  <c r="O70" i="35"/>
  <c r="N70" i="35"/>
  <c r="R70" i="35" s="1"/>
  <c r="K70" i="35"/>
  <c r="J70" i="35"/>
  <c r="G70" i="35"/>
  <c r="F70" i="35"/>
  <c r="E70" i="35"/>
  <c r="Q69" i="35"/>
  <c r="O69" i="35"/>
  <c r="N69" i="35"/>
  <c r="R69" i="35" s="1"/>
  <c r="K69" i="35"/>
  <c r="J69" i="35"/>
  <c r="G69" i="35"/>
  <c r="F69" i="35"/>
  <c r="E69" i="35"/>
  <c r="Q68" i="35"/>
  <c r="O68" i="35"/>
  <c r="N68" i="35"/>
  <c r="R68" i="35" s="1"/>
  <c r="K68" i="35"/>
  <c r="J68" i="35"/>
  <c r="G68" i="35"/>
  <c r="F68" i="35"/>
  <c r="E68" i="35"/>
  <c r="Q67" i="35"/>
  <c r="O67" i="35"/>
  <c r="N67" i="35"/>
  <c r="R67" i="35" s="1"/>
  <c r="K67" i="35"/>
  <c r="J67" i="35"/>
  <c r="G67" i="35"/>
  <c r="F67" i="35"/>
  <c r="E67" i="35"/>
  <c r="Q66" i="35"/>
  <c r="O66" i="35"/>
  <c r="N66" i="35"/>
  <c r="R66" i="35" s="1"/>
  <c r="K66" i="35"/>
  <c r="J66" i="35"/>
  <c r="G66" i="35"/>
  <c r="F66" i="35"/>
  <c r="E66" i="35"/>
  <c r="Q65" i="35"/>
  <c r="O65" i="35"/>
  <c r="N65" i="35"/>
  <c r="R65" i="35" s="1"/>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R55" i="35" s="1"/>
  <c r="K55" i="35"/>
  <c r="J55" i="35"/>
  <c r="G55" i="35"/>
  <c r="F55" i="35"/>
  <c r="E55" i="35"/>
  <c r="Q54" i="35"/>
  <c r="O54" i="35"/>
  <c r="N54" i="35"/>
  <c r="K54" i="35"/>
  <c r="J54" i="35"/>
  <c r="G54" i="35"/>
  <c r="F54" i="35"/>
  <c r="E54" i="35"/>
  <c r="Q53" i="35"/>
  <c r="O53" i="35"/>
  <c r="N53" i="35"/>
  <c r="K53" i="35"/>
  <c r="J53" i="35"/>
  <c r="G53" i="35"/>
  <c r="F53" i="35"/>
  <c r="E53" i="35"/>
  <c r="Q52" i="35"/>
  <c r="O52" i="35"/>
  <c r="N52" i="35"/>
  <c r="R52" i="35" s="1"/>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R49" i="35" s="1"/>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R44" i="35" s="1"/>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R41" i="35" s="1"/>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R25" i="35" s="1"/>
  <c r="K25" i="35"/>
  <c r="J25" i="35"/>
  <c r="G25" i="35"/>
  <c r="F25" i="35"/>
  <c r="E25" i="35"/>
  <c r="Q24" i="35"/>
  <c r="O24" i="35"/>
  <c r="N24" i="35"/>
  <c r="R24" i="35" s="1"/>
  <c r="K24" i="35"/>
  <c r="J24" i="35"/>
  <c r="G24" i="35"/>
  <c r="F24" i="35"/>
  <c r="E24" i="35"/>
  <c r="Q23" i="35"/>
  <c r="O23" i="35"/>
  <c r="N23" i="35"/>
  <c r="R23" i="35" s="1"/>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R13" i="35" s="1"/>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R6" i="35" s="1"/>
  <c r="K6" i="35"/>
  <c r="J6" i="35"/>
  <c r="G6" i="35"/>
  <c r="Q5" i="35"/>
  <c r="O5" i="35"/>
  <c r="N5" i="35"/>
  <c r="K5" i="35"/>
  <c r="J5" i="35"/>
  <c r="G5" i="35"/>
  <c r="Q4" i="35"/>
  <c r="O4" i="35"/>
  <c r="N4" i="35"/>
  <c r="K4" i="35"/>
  <c r="J4" i="35"/>
  <c r="G4" i="35"/>
  <c r="Q3" i="35"/>
  <c r="O3" i="35"/>
  <c r="N3" i="35"/>
  <c r="K3" i="35"/>
  <c r="J3" i="35"/>
  <c r="G3" i="35"/>
  <c r="L204" i="33"/>
  <c r="L206" i="33"/>
  <c r="L178" i="33"/>
  <c r="L177" i="33"/>
  <c r="R97" i="35" l="1"/>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2" i="28"/>
  <c r="BD132" i="28" s="1"/>
  <c r="X13" i="38"/>
  <c r="AB13" i="38"/>
  <c r="Y75" i="28"/>
  <c r="BW98" i="28"/>
  <c r="V84" i="40" s="1"/>
  <c r="P84" i="40" s="1"/>
  <c r="BR98" i="28"/>
  <c r="R79" i="35"/>
  <c r="R95" i="35"/>
  <c r="R98" i="35"/>
  <c r="R81" i="35"/>
  <c r="T132" i="28"/>
  <c r="M132" i="28" s="1"/>
  <c r="L132" i="28" s="1"/>
  <c r="F132" i="28" s="1"/>
  <c r="I132" i="28" s="1"/>
  <c r="AJ132" i="28"/>
  <c r="R94" i="35"/>
  <c r="AH75" i="28"/>
  <c r="AP75" i="28" s="1"/>
  <c r="R7" i="35"/>
  <c r="R107" i="35"/>
  <c r="R108" i="35"/>
  <c r="R106" i="35"/>
  <c r="R105" i="35"/>
  <c r="R91" i="35"/>
  <c r="R92" i="35"/>
  <c r="R110" i="29"/>
  <c r="R120" i="35"/>
  <c r="R18" i="35"/>
  <c r="R20" i="35"/>
  <c r="I110" i="29"/>
  <c r="R77" i="35"/>
  <c r="R75" i="35"/>
  <c r="BI132" i="28" l="1"/>
  <c r="BP132" i="28" s="1"/>
  <c r="CB98" i="28"/>
  <c r="BY98" i="28"/>
  <c r="Q132" i="28"/>
  <c r="AJ75" i="28"/>
  <c r="AR75" i="28"/>
  <c r="BB75" i="28"/>
  <c r="M110" i="29"/>
  <c r="W110" i="29"/>
  <c r="L125" i="33"/>
  <c r="L124" i="33"/>
  <c r="L123" i="33"/>
  <c r="L122" i="33"/>
  <c r="L121" i="33"/>
  <c r="L120" i="33"/>
  <c r="L156" i="33"/>
  <c r="L155" i="33"/>
  <c r="L173" i="33"/>
  <c r="L172" i="33"/>
  <c r="L235" i="33"/>
  <c r="L234" i="33"/>
  <c r="L199" i="33"/>
  <c r="L198" i="33"/>
  <c r="L183" i="33"/>
  <c r="L182" i="33"/>
  <c r="BK132" i="28" l="1"/>
  <c r="BI75" i="28"/>
  <c r="BD75" i="28"/>
  <c r="BW132" i="28"/>
  <c r="V12" i="40" s="1"/>
  <c r="P12" i="40" s="1"/>
  <c r="R12" i="40" s="1"/>
  <c r="BR132" i="28"/>
  <c r="L136" i="33"/>
  <c r="L135" i="33"/>
  <c r="L168" i="33"/>
  <c r="L167" i="33"/>
  <c r="BP75" i="28" l="1"/>
  <c r="BK75" i="28"/>
  <c r="CB132" i="28"/>
  <c r="BY132" i="28"/>
  <c r="L205" i="33"/>
  <c r="L132" i="33"/>
  <c r="L131" i="33"/>
  <c r="L130" i="33"/>
  <c r="L154" i="33"/>
  <c r="BW75" i="28" l="1"/>
  <c r="BR75"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6" i="28"/>
  <c r="E87" i="28"/>
  <c r="E88" i="28"/>
  <c r="E92" i="28"/>
  <c r="T70" i="35" s="1"/>
  <c r="E93" i="28"/>
  <c r="E94" i="28"/>
  <c r="E95" i="28"/>
  <c r="E96" i="28"/>
  <c r="E101" i="28"/>
  <c r="T72" i="35" s="1"/>
  <c r="E102" i="28"/>
  <c r="T73" i="35" s="1"/>
  <c r="E103" i="28"/>
  <c r="T74" i="35" s="1"/>
  <c r="E104" i="28"/>
  <c r="T76" i="35" s="1"/>
  <c r="T79" i="35"/>
  <c r="E105" i="28"/>
  <c r="T80" i="35" s="1"/>
  <c r="E106" i="28"/>
  <c r="E108" i="28"/>
  <c r="T83" i="35" s="1"/>
  <c r="E109" i="28"/>
  <c r="E110" i="28"/>
  <c r="T90" i="35" s="1"/>
  <c r="T91" i="35"/>
  <c r="T92" i="35"/>
  <c r="E111" i="28"/>
  <c r="T93" i="35" s="1"/>
  <c r="E112" i="28"/>
  <c r="T94" i="35" s="1"/>
  <c r="T95" i="35"/>
  <c r="E114" i="28"/>
  <c r="T96" i="35" s="1"/>
  <c r="E115" i="28"/>
  <c r="T97" i="35" s="1"/>
  <c r="E116" i="28"/>
  <c r="T99" i="35" s="1"/>
  <c r="E117" i="28"/>
  <c r="T100" i="35" s="1"/>
  <c r="T101" i="35"/>
  <c r="E122" i="28"/>
  <c r="T102" i="35" s="1"/>
  <c r="E123" i="28"/>
  <c r="T103" i="35" s="1"/>
  <c r="E124" i="28"/>
  <c r="T104" i="35" s="1"/>
  <c r="E125" i="28"/>
  <c r="T105" i="35" s="1"/>
  <c r="E137" i="28"/>
  <c r="T109" i="35" s="1"/>
  <c r="E138" i="28"/>
  <c r="T110" i="35" s="1"/>
  <c r="E143" i="28"/>
  <c r="T111" i="35" s="1"/>
  <c r="E4" i="28"/>
  <c r="L229" i="33"/>
  <c r="L228" i="33"/>
  <c r="L227" i="33"/>
  <c r="L226" i="33"/>
  <c r="T98" i="35" l="1"/>
  <c r="T20" i="35"/>
  <c r="CB75" i="28"/>
  <c r="BY75"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R78" i="29" s="1"/>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R79" i="29" l="1"/>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4" i="28"/>
  <c r="BT94" i="28" s="1"/>
  <c r="BN94" i="28" s="1"/>
  <c r="BM94" i="28" s="1"/>
  <c r="BG94" i="28" s="1"/>
  <c r="BF94" i="28" s="1"/>
  <c r="AZ94" i="28" s="1"/>
  <c r="AY94" i="28" s="1"/>
  <c r="AN94" i="28" s="1"/>
  <c r="AM94" i="28" s="1"/>
  <c r="AF94" i="28" s="1"/>
  <c r="AE94" i="28" s="1"/>
  <c r="U94" i="28" s="1"/>
  <c r="T94" i="28" s="1"/>
  <c r="M94" i="28" s="1"/>
  <c r="W94" i="28"/>
  <c r="R117" i="29" l="1"/>
  <c r="R118" i="29"/>
  <c r="Y94" i="28"/>
  <c r="Q94" i="28"/>
  <c r="L94" i="28"/>
  <c r="F94" i="28" s="1"/>
  <c r="I94" i="28" s="1"/>
  <c r="AH94" i="28"/>
  <c r="AP94" i="28" l="1"/>
  <c r="AJ94" i="28"/>
  <c r="W8" i="29" l="1"/>
  <c r="AR94" i="28"/>
  <c r="BB94" i="28"/>
  <c r="BI94" i="28" l="1"/>
  <c r="BD94" i="28"/>
  <c r="BK94" i="28" l="1"/>
  <c r="BP94" i="28"/>
  <c r="BW94" i="28" l="1"/>
  <c r="BR94" i="28"/>
  <c r="CB94" i="28" l="1"/>
  <c r="BY94"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3" i="30"/>
  <c r="K21" i="30"/>
  <c r="K20" i="30"/>
  <c r="K19" i="30"/>
  <c r="K16" i="30"/>
  <c r="K11" i="30"/>
  <c r="K9" i="30"/>
  <c r="E22" i="30"/>
  <c r="E21" i="30"/>
  <c r="E19" i="30"/>
  <c r="E16" i="30"/>
  <c r="E13" i="30"/>
  <c r="E9" i="30"/>
  <c r="E8" i="30"/>
  <c r="E6" i="30"/>
  <c r="E3" i="30"/>
  <c r="S28" i="30"/>
  <c r="S27" i="30"/>
  <c r="S26" i="30"/>
  <c r="S23" i="30" l="1"/>
  <c r="S22" i="30"/>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R10" i="29" s="1"/>
  <c r="N11" i="29"/>
  <c r="N12" i="29"/>
  <c r="R12" i="29" s="1"/>
  <c r="N13" i="29"/>
  <c r="N14" i="29"/>
  <c r="N15" i="29"/>
  <c r="R15" i="29" s="1"/>
  <c r="N16" i="29"/>
  <c r="R16" i="29" s="1"/>
  <c r="N17" i="29"/>
  <c r="R17" i="29" s="1"/>
  <c r="N18" i="29"/>
  <c r="R18" i="29" s="1"/>
  <c r="N19" i="29"/>
  <c r="R19" i="29" s="1"/>
  <c r="N20" i="29"/>
  <c r="R20" i="29" s="1"/>
  <c r="N21" i="29"/>
  <c r="R21" i="29" s="1"/>
  <c r="N22" i="29"/>
  <c r="N23" i="29"/>
  <c r="N24" i="29"/>
  <c r="N25" i="29"/>
  <c r="N26" i="29"/>
  <c r="R26" i="29" s="1"/>
  <c r="N27" i="29"/>
  <c r="R27" i="29" s="1"/>
  <c r="N28" i="29"/>
  <c r="R28" i="29" s="1"/>
  <c r="N29" i="29"/>
  <c r="R29" i="29" s="1"/>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R45" i="29" s="1"/>
  <c r="N46" i="29"/>
  <c r="R46" i="29" s="1"/>
  <c r="N47" i="29"/>
  <c r="R47" i="29" s="1"/>
  <c r="N48" i="29"/>
  <c r="R48" i="29" s="1"/>
  <c r="N49" i="29"/>
  <c r="R49" i="29" s="1"/>
  <c r="N50" i="29"/>
  <c r="R50" i="29" s="1"/>
  <c r="N51" i="29"/>
  <c r="R51" i="29" s="1"/>
  <c r="N52" i="29"/>
  <c r="N53" i="29"/>
  <c r="R53" i="29" s="1"/>
  <c r="N54" i="29"/>
  <c r="N55" i="29"/>
  <c r="R55" i="29" s="1"/>
  <c r="N56" i="29"/>
  <c r="R56" i="29" s="1"/>
  <c r="N57" i="29"/>
  <c r="N58" i="29"/>
  <c r="N59" i="29"/>
  <c r="R59" i="29" s="1"/>
  <c r="N60" i="29"/>
  <c r="R60" i="29" s="1"/>
  <c r="N61" i="29"/>
  <c r="N62" i="29"/>
  <c r="N63" i="29"/>
  <c r="N64" i="29"/>
  <c r="N65" i="29"/>
  <c r="R65" i="29" s="1"/>
  <c r="N66" i="29"/>
  <c r="N67" i="29"/>
  <c r="R67" i="29" s="1"/>
  <c r="N68" i="29"/>
  <c r="R68" i="29" s="1"/>
  <c r="N69" i="29"/>
  <c r="R69" i="29" s="1"/>
  <c r="N70" i="29"/>
  <c r="R70" i="29" s="1"/>
  <c r="N71" i="29"/>
  <c r="R71" i="29" s="1"/>
  <c r="N72" i="29"/>
  <c r="R72" i="29" s="1"/>
  <c r="N73" i="29"/>
  <c r="R73" i="29" s="1"/>
  <c r="N74" i="29"/>
  <c r="R74" i="29" s="1"/>
  <c r="N75" i="29"/>
  <c r="R75" i="29" s="1"/>
  <c r="N76" i="29"/>
  <c r="N77" i="29"/>
  <c r="R77" i="29" s="1"/>
  <c r="N79" i="29"/>
  <c r="N83" i="29"/>
  <c r="N84" i="29"/>
  <c r="R84" i="29" s="1"/>
  <c r="N85" i="29"/>
  <c r="N87" i="29"/>
  <c r="N94" i="29"/>
  <c r="N95" i="29"/>
  <c r="N96" i="29"/>
  <c r="N97" i="29"/>
  <c r="R97" i="29" s="1"/>
  <c r="N98" i="29"/>
  <c r="N99" i="29"/>
  <c r="N100" i="29"/>
  <c r="R100" i="29" s="1"/>
  <c r="N101" i="29"/>
  <c r="N102" i="29"/>
  <c r="N103" i="29"/>
  <c r="N104" i="29"/>
  <c r="N105" i="29"/>
  <c r="N106" i="29"/>
  <c r="N107" i="29"/>
  <c r="R107" i="29" s="1"/>
  <c r="N108" i="29"/>
  <c r="R108" i="29" s="1"/>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106" i="29" l="1"/>
  <c r="R7" i="29"/>
  <c r="R105"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3" i="28"/>
  <c r="BT93" i="28" s="1"/>
  <c r="BN93" i="28" s="1"/>
  <c r="BM93" i="28" s="1"/>
  <c r="BG93" i="28" s="1"/>
  <c r="BF93" i="28" s="1"/>
  <c r="AZ93" i="28" s="1"/>
  <c r="AY93" i="28" s="1"/>
  <c r="AN93" i="28" s="1"/>
  <c r="BU85" i="28"/>
  <c r="BT85" i="28" s="1"/>
  <c r="BN85" i="28" s="1"/>
  <c r="BM85" i="28" s="1"/>
  <c r="BG85" i="28" s="1"/>
  <c r="BF85" i="28" s="1"/>
  <c r="AZ85" i="28" s="1"/>
  <c r="AY85" i="28" s="1"/>
  <c r="AN85" i="28" s="1"/>
  <c r="AM85" i="28" s="1"/>
  <c r="AF85" i="28" s="1"/>
  <c r="AE85" i="28" s="1"/>
  <c r="U85" i="28" s="1"/>
  <c r="T85" i="28" s="1"/>
  <c r="M85" i="28" s="1"/>
  <c r="L85" i="28" s="1"/>
  <c r="F85" i="28" s="1"/>
  <c r="I85" i="28" s="1"/>
  <c r="W85" i="28"/>
  <c r="I83" i="40" s="1"/>
  <c r="BU84" i="28"/>
  <c r="BT84" i="28" s="1"/>
  <c r="BN84" i="28" s="1"/>
  <c r="BM84" i="28" s="1"/>
  <c r="BG84" i="28" s="1"/>
  <c r="BF84" i="28" s="1"/>
  <c r="AZ84" i="28" s="1"/>
  <c r="AY84" i="28" s="1"/>
  <c r="AN84" i="28" s="1"/>
  <c r="AM84" i="28" s="1"/>
  <c r="AF84" i="28" s="1"/>
  <c r="AE84" i="28" s="1"/>
  <c r="U84" i="28" s="1"/>
  <c r="W84" i="28"/>
  <c r="I82" i="40"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81" i="40" s="1"/>
  <c r="I73" i="40"/>
  <c r="BU69" i="28"/>
  <c r="BT69" i="28" s="1"/>
  <c r="BN69" i="28" s="1"/>
  <c r="BM69" i="28" s="1"/>
  <c r="BG69" i="28" s="1"/>
  <c r="BF69" i="28" s="1"/>
  <c r="AZ69" i="28" s="1"/>
  <c r="AY69" i="28" s="1"/>
  <c r="AN69" i="28" s="1"/>
  <c r="AM69" i="28" s="1"/>
  <c r="AF69" i="28" s="1"/>
  <c r="AE69" i="28" s="1"/>
  <c r="U69" i="28" s="1"/>
  <c r="T69" i="28" s="1"/>
  <c r="M69" i="28" s="1"/>
  <c r="L69" i="28" s="1"/>
  <c r="F69" i="28" s="1"/>
  <c r="I69" i="28" s="1"/>
  <c r="I69" i="40"/>
  <c r="BU68" i="28"/>
  <c r="BT68" i="28" s="1"/>
  <c r="BN68" i="28" s="1"/>
  <c r="BM68" i="28" s="1"/>
  <c r="BG68" i="28" s="1"/>
  <c r="BF68" i="28" s="1"/>
  <c r="AZ68" i="28" s="1"/>
  <c r="AY68" i="28" s="1"/>
  <c r="AN68" i="28" s="1"/>
  <c r="AM68" i="28" s="1"/>
  <c r="AF68" i="28" s="1"/>
  <c r="AE68" i="28" s="1"/>
  <c r="U68" i="28" s="1"/>
  <c r="T68" i="28" s="1"/>
  <c r="M68" i="28" s="1"/>
  <c r="L68" i="28" s="1"/>
  <c r="F68" i="28" s="1"/>
  <c r="I68" i="28" s="1"/>
  <c r="I68" i="40"/>
  <c r="BU67" i="28"/>
  <c r="BT67" i="28" s="1"/>
  <c r="BN67" i="28" s="1"/>
  <c r="BM67" i="28" s="1"/>
  <c r="BG67" i="28" s="1"/>
  <c r="BF67" i="28" s="1"/>
  <c r="AZ67" i="28" s="1"/>
  <c r="AY67" i="28" s="1"/>
  <c r="AN67" i="28" s="1"/>
  <c r="AM67" i="28" s="1"/>
  <c r="AF67" i="28" s="1"/>
  <c r="AE67" i="28" s="1"/>
  <c r="U67" i="28" s="1"/>
  <c r="T67" i="28" s="1"/>
  <c r="M67" i="28" s="1"/>
  <c r="L67" i="28" s="1"/>
  <c r="F67" i="28" s="1"/>
  <c r="I67" i="28" s="1"/>
  <c r="I67" i="40"/>
  <c r="BU66" i="28"/>
  <c r="BT66" i="28" s="1"/>
  <c r="BN66" i="28" s="1"/>
  <c r="BM66" i="28" s="1"/>
  <c r="BG66" i="28" s="1"/>
  <c r="BF66" i="28" s="1"/>
  <c r="AZ66" i="28" s="1"/>
  <c r="AY66" i="28" s="1"/>
  <c r="AN66" i="28" s="1"/>
  <c r="AM66" i="28" s="1"/>
  <c r="AF66" i="28" s="1"/>
  <c r="AE66" i="28" s="1"/>
  <c r="U66" i="28" s="1"/>
  <c r="T66" i="28" s="1"/>
  <c r="M66" i="28" s="1"/>
  <c r="L66" i="28" s="1"/>
  <c r="F66" i="28" s="1"/>
  <c r="I66" i="28" s="1"/>
  <c r="BU31" i="28"/>
  <c r="BT31" i="28" s="1"/>
  <c r="BN31" i="28" s="1"/>
  <c r="BM31" i="28" s="1"/>
  <c r="BG31" i="28" s="1"/>
  <c r="BF31" i="28" s="1"/>
  <c r="AZ31" i="28" s="1"/>
  <c r="AY31" i="28" s="1"/>
  <c r="AN31" i="28" s="1"/>
  <c r="BU87" i="28"/>
  <c r="BT87" i="28" s="1"/>
  <c r="BN87" i="28" s="1"/>
  <c r="BM87" i="28" s="1"/>
  <c r="BG87" i="28" s="1"/>
  <c r="BF87" i="28" s="1"/>
  <c r="AZ87" i="28" s="1"/>
  <c r="AY87" i="28" s="1"/>
  <c r="AN87" i="28" s="1"/>
  <c r="AM87" i="28" s="1"/>
  <c r="AF87" i="28" s="1"/>
  <c r="AE87" i="28" s="1"/>
  <c r="U87" i="28" s="1"/>
  <c r="T87" i="28" s="1"/>
  <c r="M87" i="28" s="1"/>
  <c r="L87" i="28" s="1"/>
  <c r="F87" i="28" s="1"/>
  <c r="I87" i="28" s="1"/>
  <c r="BU86" i="28"/>
  <c r="BT86" i="28" s="1"/>
  <c r="BN86" i="28" s="1"/>
  <c r="BM86" i="28" s="1"/>
  <c r="BG86" i="28" s="1"/>
  <c r="BF86" i="28" s="1"/>
  <c r="AZ86" i="28" s="1"/>
  <c r="AY86" i="28" s="1"/>
  <c r="AN86" i="28" s="1"/>
  <c r="AM86" i="28" s="1"/>
  <c r="AF86" i="28" s="1"/>
  <c r="AE86" i="28" s="1"/>
  <c r="U86" i="28" s="1"/>
  <c r="T86" i="28" s="1"/>
  <c r="M86" i="28" s="1"/>
  <c r="L86" i="28" s="1"/>
  <c r="F86" i="28" s="1"/>
  <c r="I86"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3" i="28"/>
  <c r="AF93" i="28" s="1"/>
  <c r="AE93" i="28" s="1"/>
  <c r="U93" i="28" s="1"/>
  <c r="T93" i="28" s="1"/>
  <c r="M93" i="28" s="1"/>
  <c r="L93" i="28" s="1"/>
  <c r="F93" i="28" s="1"/>
  <c r="I93" i="28" s="1"/>
  <c r="AH68" i="28"/>
  <c r="AJ68" i="28" s="1"/>
  <c r="AH84" i="28"/>
  <c r="AJ84" i="28" s="1"/>
  <c r="AH8" i="28"/>
  <c r="AH93" i="28"/>
  <c r="Y84" i="28"/>
  <c r="T84" i="28"/>
  <c r="M84" i="28" s="1"/>
  <c r="L84" i="28" s="1"/>
  <c r="F84" i="28" s="1"/>
  <c r="I84" i="28" s="1"/>
  <c r="Q85" i="28"/>
  <c r="AH82" i="28"/>
  <c r="Y82" i="28"/>
  <c r="Y85" i="28"/>
  <c r="AH85" i="28"/>
  <c r="Q82" i="28"/>
  <c r="Y67" i="28"/>
  <c r="AH67" i="28"/>
  <c r="Q68" i="28"/>
  <c r="Q66" i="28"/>
  <c r="AH69" i="28"/>
  <c r="Y69" i="28"/>
  <c r="Q69" i="28"/>
  <c r="Y68" i="28"/>
  <c r="I66" i="40"/>
  <c r="Q67" i="28"/>
  <c r="AH31" i="28"/>
  <c r="M35" i="40" s="1"/>
  <c r="Q86" i="28"/>
  <c r="Y87" i="28"/>
  <c r="Q87" i="28"/>
  <c r="X43" i="38" l="1"/>
  <c r="AB43" i="38"/>
  <c r="I52" i="35"/>
  <c r="H52" i="35"/>
  <c r="I56" i="29"/>
  <c r="Y31" i="28"/>
  <c r="Q31" i="28"/>
  <c r="AP84" i="28"/>
  <c r="M82" i="40" s="1"/>
  <c r="Q8" i="28"/>
  <c r="Y8" i="28"/>
  <c r="Y93" i="28"/>
  <c r="Q93" i="28"/>
  <c r="AP68" i="28"/>
  <c r="M68" i="40" s="1"/>
  <c r="AP8" i="28"/>
  <c r="M4" i="40" s="1"/>
  <c r="AJ8" i="28"/>
  <c r="M5" i="40"/>
  <c r="AJ93" i="28"/>
  <c r="AP82" i="28"/>
  <c r="M81" i="40" s="1"/>
  <c r="AJ82" i="28"/>
  <c r="AP85" i="28"/>
  <c r="M83" i="40" s="1"/>
  <c r="AJ85" i="28"/>
  <c r="Q84" i="28"/>
  <c r="M73" i="40"/>
  <c r="Y66" i="28"/>
  <c r="AH66" i="28"/>
  <c r="AP69" i="28"/>
  <c r="M69" i="40" s="1"/>
  <c r="AJ69" i="28"/>
  <c r="AP67" i="28"/>
  <c r="M67" i="40" s="1"/>
  <c r="AJ67" i="28"/>
  <c r="AJ31" i="28"/>
  <c r="AP87" i="28"/>
  <c r="AJ87" i="28"/>
  <c r="Y86"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4" i="28"/>
  <c r="BB84" i="28"/>
  <c r="BD84" i="28" s="1"/>
  <c r="AR68" i="28"/>
  <c r="BB68" i="28"/>
  <c r="BD68" i="28" s="1"/>
  <c r="AR8" i="28"/>
  <c r="BB8" i="28"/>
  <c r="AR93" i="28"/>
  <c r="BB93" i="28"/>
  <c r="AR85" i="28"/>
  <c r="BB85" i="28"/>
  <c r="AR82" i="28"/>
  <c r="BB82" i="28"/>
  <c r="BB67" i="28"/>
  <c r="AR67" i="28"/>
  <c r="AJ66" i="28"/>
  <c r="AP66" i="28"/>
  <c r="M66" i="40" s="1"/>
  <c r="AR69" i="28"/>
  <c r="BB69" i="28"/>
  <c r="AR31" i="28"/>
  <c r="BB31" i="28"/>
  <c r="AJ86" i="28"/>
  <c r="AP86" i="28"/>
  <c r="AR87" i="28"/>
  <c r="BB87" i="28"/>
  <c r="X76" i="38" l="1"/>
  <c r="AB76" i="38"/>
  <c r="M52" i="35"/>
  <c r="L52" i="35"/>
  <c r="W56" i="29"/>
  <c r="M56" i="29"/>
  <c r="BI84" i="28"/>
  <c r="BK84" i="28" s="1"/>
  <c r="BI68" i="28"/>
  <c r="BP68" i="28" s="1"/>
  <c r="BI8" i="28"/>
  <c r="BD8" i="28"/>
  <c r="BI93" i="28"/>
  <c r="BD93" i="28"/>
  <c r="BI82" i="28"/>
  <c r="BD82" i="28"/>
  <c r="BI85" i="28"/>
  <c r="BD85" i="28"/>
  <c r="BI69" i="28"/>
  <c r="BD69" i="28"/>
  <c r="AR66" i="28"/>
  <c r="BB66" i="28"/>
  <c r="BI67" i="28"/>
  <c r="BD67" i="28"/>
  <c r="BD31" i="28"/>
  <c r="BI31" i="28"/>
  <c r="BI87" i="28"/>
  <c r="BD87" i="28"/>
  <c r="AR86" i="28"/>
  <c r="BB86" i="28"/>
  <c r="BP84" i="28" l="1"/>
  <c r="BR84" i="28" s="1"/>
  <c r="BK68" i="28"/>
  <c r="BK8" i="28"/>
  <c r="BP8" i="28"/>
  <c r="BK93" i="28"/>
  <c r="BP93" i="28"/>
  <c r="BK85" i="28"/>
  <c r="BP85" i="28"/>
  <c r="BP82" i="28"/>
  <c r="BK82" i="28"/>
  <c r="BP69" i="28"/>
  <c r="BK69" i="28"/>
  <c r="BD66" i="28"/>
  <c r="BI66" i="28"/>
  <c r="BK67" i="28"/>
  <c r="BP67" i="28"/>
  <c r="BR68" i="28"/>
  <c r="BW68" i="28"/>
  <c r="V68" i="40" s="1"/>
  <c r="P68" i="40" s="1"/>
  <c r="R68" i="40" s="1"/>
  <c r="BK31" i="28"/>
  <c r="BP31" i="28"/>
  <c r="BD86" i="28"/>
  <c r="BI86" i="28"/>
  <c r="BK87" i="28"/>
  <c r="BP87" i="28"/>
  <c r="V58" i="29" l="1"/>
  <c r="P58" i="29" s="1"/>
  <c r="R58" i="29" s="1"/>
  <c r="BW84" i="28"/>
  <c r="BW8" i="28"/>
  <c r="V4" i="40" s="1"/>
  <c r="BR8" i="28"/>
  <c r="BW93" i="28"/>
  <c r="V5" i="40" s="1"/>
  <c r="BR93" i="28"/>
  <c r="BW82" i="28"/>
  <c r="BR82" i="28"/>
  <c r="BW85" i="28"/>
  <c r="BR85" i="28"/>
  <c r="CB68" i="28"/>
  <c r="BY68" i="28"/>
  <c r="BW67" i="28"/>
  <c r="V67" i="40" s="1"/>
  <c r="P67" i="40" s="1"/>
  <c r="R67" i="40" s="1"/>
  <c r="BR67" i="28"/>
  <c r="BK66" i="28"/>
  <c r="BP66" i="28"/>
  <c r="BW69" i="28"/>
  <c r="V69" i="40" s="1"/>
  <c r="P69" i="40" s="1"/>
  <c r="BR69" i="28"/>
  <c r="BW31" i="28"/>
  <c r="V35" i="40" s="1"/>
  <c r="P35" i="40" s="1"/>
  <c r="R35" i="40" s="1"/>
  <c r="BR31" i="28"/>
  <c r="BW87" i="28"/>
  <c r="BR87" i="28"/>
  <c r="BP86" i="28"/>
  <c r="BK86" i="28"/>
  <c r="BU143" i="28"/>
  <c r="BT143" i="28" s="1"/>
  <c r="BN143" i="28" s="1"/>
  <c r="BM143" i="28" s="1"/>
  <c r="BG143" i="28" s="1"/>
  <c r="BF143" i="28" s="1"/>
  <c r="AZ143" i="28" s="1"/>
  <c r="AY143" i="28" s="1"/>
  <c r="AN143" i="28" s="1"/>
  <c r="W143" i="28"/>
  <c r="I16" i="40" s="1"/>
  <c r="BU138" i="28"/>
  <c r="BT138" i="28" s="1"/>
  <c r="BN138" i="28" s="1"/>
  <c r="BM138" i="28" s="1"/>
  <c r="BG138" i="28" s="1"/>
  <c r="BF138" i="28" s="1"/>
  <c r="AZ138" i="28" s="1"/>
  <c r="AY138" i="28" s="1"/>
  <c r="AN138" i="28" s="1"/>
  <c r="AM138" i="28" s="1"/>
  <c r="AF138" i="28" s="1"/>
  <c r="W138" i="28"/>
  <c r="I15" i="40" s="1"/>
  <c r="BU137" i="28"/>
  <c r="BT137" i="28" s="1"/>
  <c r="BN137" i="28" s="1"/>
  <c r="BM137" i="28" s="1"/>
  <c r="BG137" i="28" s="1"/>
  <c r="BF137" i="28" s="1"/>
  <c r="AZ137" i="28" s="1"/>
  <c r="AY137" i="28" s="1"/>
  <c r="AN137" i="28" s="1"/>
  <c r="AM137" i="28" s="1"/>
  <c r="AF137" i="28" s="1"/>
  <c r="AE137" i="28" s="1"/>
  <c r="U137" i="28" s="1"/>
  <c r="T137" i="28" s="1"/>
  <c r="M137" i="28" s="1"/>
  <c r="L137" i="28" s="1"/>
  <c r="F137" i="28" s="1"/>
  <c r="I137" i="28" s="1"/>
  <c r="W137" i="28"/>
  <c r="I14" i="40" s="1"/>
  <c r="BU131" i="28"/>
  <c r="BT131" i="28" s="1"/>
  <c r="BN131" i="28" s="1"/>
  <c r="BM131" i="28" s="1"/>
  <c r="BG131" i="28" s="1"/>
  <c r="BF131" i="28" s="1"/>
  <c r="AZ131" i="28" s="1"/>
  <c r="AY131" i="28" s="1"/>
  <c r="AN131" i="28" s="1"/>
  <c r="AM131" i="28" s="1"/>
  <c r="AF131" i="28" s="1"/>
  <c r="AE131" i="28" s="1"/>
  <c r="U131" i="28" s="1"/>
  <c r="T131" i="28" s="1"/>
  <c r="M131" i="28" s="1"/>
  <c r="L131" i="28" s="1"/>
  <c r="F131" i="28" s="1"/>
  <c r="I131" i="28" s="1"/>
  <c r="BU130" i="28"/>
  <c r="BT130" i="28" s="1"/>
  <c r="BN130" i="28" s="1"/>
  <c r="BM130" i="28" s="1"/>
  <c r="BG130" i="28" s="1"/>
  <c r="BF130" i="28" s="1"/>
  <c r="AZ130" i="28" s="1"/>
  <c r="AY130" i="28" s="1"/>
  <c r="AN130" i="28" s="1"/>
  <c r="AM130" i="28" s="1"/>
  <c r="AF130" i="28" s="1"/>
  <c r="AE130" i="28" s="1"/>
  <c r="U130" i="28" s="1"/>
  <c r="T130" i="28" s="1"/>
  <c r="M130" i="28" s="1"/>
  <c r="W130" i="28"/>
  <c r="I11" i="40" s="1"/>
  <c r="I10" i="40"/>
  <c r="BU125" i="28"/>
  <c r="BT125" i="28" s="1"/>
  <c r="BN125" i="28" s="1"/>
  <c r="BM125" i="28" s="1"/>
  <c r="BG125" i="28" s="1"/>
  <c r="BF125" i="28" s="1"/>
  <c r="AZ125" i="28" s="1"/>
  <c r="AY125" i="28" s="1"/>
  <c r="AN125" i="28" s="1"/>
  <c r="BU124" i="28"/>
  <c r="BT124" i="28" s="1"/>
  <c r="BN124" i="28" s="1"/>
  <c r="BM124" i="28" s="1"/>
  <c r="BG124" i="28" s="1"/>
  <c r="BF124" i="28" s="1"/>
  <c r="AZ124" i="28" s="1"/>
  <c r="AY124" i="28" s="1"/>
  <c r="AN124" i="28" s="1"/>
  <c r="AM124" i="28" s="1"/>
  <c r="AF124" i="28" s="1"/>
  <c r="AE124" i="28" s="1"/>
  <c r="U124" i="28" s="1"/>
  <c r="T124" i="28" s="1"/>
  <c r="I102" i="40"/>
  <c r="BU123" i="28"/>
  <c r="BT123" i="28" s="1"/>
  <c r="BN123" i="28" s="1"/>
  <c r="BM123" i="28" s="1"/>
  <c r="BG123" i="28" s="1"/>
  <c r="BF123" i="28" s="1"/>
  <c r="AZ123" i="28" s="1"/>
  <c r="AY123" i="28" s="1"/>
  <c r="AN123" i="28" s="1"/>
  <c r="AM123" i="28" s="1"/>
  <c r="AF123" i="28" s="1"/>
  <c r="AE123" i="28" s="1"/>
  <c r="U123" i="28" s="1"/>
  <c r="W123" i="28"/>
  <c r="I101" i="40" s="1"/>
  <c r="BU122" i="28"/>
  <c r="BT122" i="28" s="1"/>
  <c r="BN122" i="28" s="1"/>
  <c r="BM122" i="28" s="1"/>
  <c r="BG122" i="28" s="1"/>
  <c r="BF122" i="28" s="1"/>
  <c r="AZ122" i="28" s="1"/>
  <c r="AY122" i="28" s="1"/>
  <c r="AN122" i="28" s="1"/>
  <c r="AM122" i="28" s="1"/>
  <c r="AF122" i="28" s="1"/>
  <c r="AE122" i="28" s="1"/>
  <c r="U122" i="28" s="1"/>
  <c r="T122" i="28" s="1"/>
  <c r="M122" i="28" s="1"/>
  <c r="I100" i="40"/>
  <c r="BU121" i="28"/>
  <c r="BT121" i="28" s="1"/>
  <c r="BN121" i="28" s="1"/>
  <c r="BM121" i="28" s="1"/>
  <c r="BG121" i="28" s="1"/>
  <c r="BF121" i="28" s="1"/>
  <c r="AZ121" i="28" s="1"/>
  <c r="AY121" i="28" s="1"/>
  <c r="AN121" i="28" s="1"/>
  <c r="I99" i="40"/>
  <c r="BU117" i="28"/>
  <c r="BT117" i="28" s="1"/>
  <c r="BN117" i="28" s="1"/>
  <c r="BM117" i="28" s="1"/>
  <c r="BG117" i="28" s="1"/>
  <c r="BF117" i="28" s="1"/>
  <c r="AZ117" i="28" s="1"/>
  <c r="AY117" i="28" s="1"/>
  <c r="AN117" i="28" s="1"/>
  <c r="BU116" i="28"/>
  <c r="BT116" i="28" s="1"/>
  <c r="BN116" i="28" s="1"/>
  <c r="BM116" i="28" s="1"/>
  <c r="BG116" i="28" s="1"/>
  <c r="BF116" i="28" s="1"/>
  <c r="AZ116" i="28" s="1"/>
  <c r="AY116" i="28" s="1"/>
  <c r="AN116" i="28" s="1"/>
  <c r="AM116" i="28" s="1"/>
  <c r="AF116" i="28" s="1"/>
  <c r="AE116" i="28" s="1"/>
  <c r="U116" i="28" s="1"/>
  <c r="T116" i="28" s="1"/>
  <c r="M116" i="28" s="1"/>
  <c r="BU115" i="28"/>
  <c r="BT115" i="28" s="1"/>
  <c r="BN115" i="28" s="1"/>
  <c r="BM115" i="28" s="1"/>
  <c r="BG115" i="28" s="1"/>
  <c r="BF115" i="28" s="1"/>
  <c r="AZ115" i="28" s="1"/>
  <c r="AY115" i="28" s="1"/>
  <c r="AN115" i="28" s="1"/>
  <c r="W115" i="28"/>
  <c r="I96" i="40" s="1"/>
  <c r="BU114" i="28"/>
  <c r="BT114" i="28" s="1"/>
  <c r="BN114" i="28" s="1"/>
  <c r="BM114" i="28" s="1"/>
  <c r="BG114" i="28" s="1"/>
  <c r="BF114" i="28" s="1"/>
  <c r="AZ114" i="28" s="1"/>
  <c r="AY114" i="28" s="1"/>
  <c r="AN114" i="28" s="1"/>
  <c r="AM114" i="28" s="1"/>
  <c r="AF114" i="28" s="1"/>
  <c r="AE114" i="28" s="1"/>
  <c r="U114" i="28" s="1"/>
  <c r="T114" i="28" s="1"/>
  <c r="BU112" i="28"/>
  <c r="BT112" i="28" s="1"/>
  <c r="BN112" i="28" s="1"/>
  <c r="BM112" i="28" s="1"/>
  <c r="BG112" i="28" s="1"/>
  <c r="BF112" i="28" s="1"/>
  <c r="AZ112" i="28" s="1"/>
  <c r="AY112" i="28" s="1"/>
  <c r="AN112" i="28" s="1"/>
  <c r="AM112" i="28" s="1"/>
  <c r="AF112" i="28" s="1"/>
  <c r="AE112" i="28" s="1"/>
  <c r="U112" i="28" s="1"/>
  <c r="T112" i="28" s="1"/>
  <c r="BU111" i="28"/>
  <c r="BT111" i="28" s="1"/>
  <c r="BN111" i="28" s="1"/>
  <c r="BM111" i="28" s="1"/>
  <c r="BG111" i="28" s="1"/>
  <c r="BF111" i="28" s="1"/>
  <c r="AZ111" i="28" s="1"/>
  <c r="AY111" i="28" s="1"/>
  <c r="AN111" i="28" s="1"/>
  <c r="AM111" i="28" s="1"/>
  <c r="AF111" i="28" s="1"/>
  <c r="AE111" i="28" s="1"/>
  <c r="U111" i="28" s="1"/>
  <c r="T111" i="28" s="1"/>
  <c r="W111" i="28"/>
  <c r="I93" i="40" s="1"/>
  <c r="BU110" i="28"/>
  <c r="BT110" i="28" s="1"/>
  <c r="BN110" i="28" s="1"/>
  <c r="BM110" i="28" s="1"/>
  <c r="BG110" i="28" s="1"/>
  <c r="BF110" i="28" s="1"/>
  <c r="AZ110" i="28" s="1"/>
  <c r="AY110" i="28" s="1"/>
  <c r="AN110" i="28" s="1"/>
  <c r="W110" i="28"/>
  <c r="I92" i="40" s="1"/>
  <c r="BU109" i="28"/>
  <c r="BT109" i="28" s="1"/>
  <c r="BN109" i="28" s="1"/>
  <c r="BM109" i="28" s="1"/>
  <c r="BG109" i="28" s="1"/>
  <c r="BF109" i="28" s="1"/>
  <c r="AZ109" i="28" s="1"/>
  <c r="AY109" i="28" s="1"/>
  <c r="AN109" i="28" s="1"/>
  <c r="AM109" i="28" s="1"/>
  <c r="AF109" i="28" s="1"/>
  <c r="AE109" i="28" s="1"/>
  <c r="U109" i="28" s="1"/>
  <c r="T109" i="28" s="1"/>
  <c r="M109" i="28" s="1"/>
  <c r="L109" i="28" s="1"/>
  <c r="F109" i="28" s="1"/>
  <c r="I109" i="28" s="1"/>
  <c r="BU108" i="28"/>
  <c r="BT108" i="28" s="1"/>
  <c r="BN108" i="28" s="1"/>
  <c r="BM108" i="28" s="1"/>
  <c r="BG108" i="28" s="1"/>
  <c r="BF108" i="28" s="1"/>
  <c r="AZ108" i="28" s="1"/>
  <c r="AY108" i="28" s="1"/>
  <c r="AN108" i="28" s="1"/>
  <c r="BU106" i="28"/>
  <c r="BT106" i="28" s="1"/>
  <c r="BN106" i="28" s="1"/>
  <c r="BM106" i="28" s="1"/>
  <c r="BG106" i="28" s="1"/>
  <c r="BF106" i="28" s="1"/>
  <c r="AZ106" i="28" s="1"/>
  <c r="AY106" i="28" s="1"/>
  <c r="AN106" i="28" s="1"/>
  <c r="I90" i="40"/>
  <c r="BU105" i="28"/>
  <c r="BT105" i="28" s="1"/>
  <c r="BN105" i="28" s="1"/>
  <c r="BM105" i="28" s="1"/>
  <c r="BG105" i="28" s="1"/>
  <c r="BF105" i="28" s="1"/>
  <c r="AZ105" i="28" s="1"/>
  <c r="AY105" i="28" s="1"/>
  <c r="AN105" i="28" s="1"/>
  <c r="I89" i="40"/>
  <c r="BU104" i="28"/>
  <c r="BT104" i="28" s="1"/>
  <c r="BN104" i="28" s="1"/>
  <c r="BM104" i="28" s="1"/>
  <c r="BG104" i="28" s="1"/>
  <c r="BF104" i="28" s="1"/>
  <c r="AZ104" i="28" s="1"/>
  <c r="AY104" i="28" s="1"/>
  <c r="AN104" i="28" s="1"/>
  <c r="BU103" i="28"/>
  <c r="BT103" i="28" s="1"/>
  <c r="BN103" i="28" s="1"/>
  <c r="BM103" i="28" s="1"/>
  <c r="BG103" i="28" s="1"/>
  <c r="BF103" i="28" s="1"/>
  <c r="AZ103" i="28" s="1"/>
  <c r="AY103" i="28" s="1"/>
  <c r="AN103" i="28" s="1"/>
  <c r="AM103" i="28" s="1"/>
  <c r="AF103" i="28" s="1"/>
  <c r="AE103" i="28" s="1"/>
  <c r="U103" i="28" s="1"/>
  <c r="T103" i="28" s="1"/>
  <c r="M103" i="28" s="1"/>
  <c r="W103" i="28"/>
  <c r="I87" i="40" s="1"/>
  <c r="BU102" i="28"/>
  <c r="BT102" i="28" s="1"/>
  <c r="BN102" i="28" s="1"/>
  <c r="BM102" i="28" s="1"/>
  <c r="BG102" i="28" s="1"/>
  <c r="BF102" i="28" s="1"/>
  <c r="AZ102" i="28" s="1"/>
  <c r="AY102" i="28" s="1"/>
  <c r="AN102" i="28" s="1"/>
  <c r="W102" i="28"/>
  <c r="I86" i="40" s="1"/>
  <c r="BU101" i="28"/>
  <c r="BT101" i="28" s="1"/>
  <c r="BN101" i="28" s="1"/>
  <c r="BM101" i="28" s="1"/>
  <c r="BG101" i="28" s="1"/>
  <c r="BF101" i="28" s="1"/>
  <c r="AZ101" i="28" s="1"/>
  <c r="AY101" i="28" s="1"/>
  <c r="AN101"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BU96" i="28"/>
  <c r="BT96" i="28" s="1"/>
  <c r="BN96" i="28" s="1"/>
  <c r="BM96" i="28" s="1"/>
  <c r="BG96" i="28" s="1"/>
  <c r="BF96" i="28" s="1"/>
  <c r="AZ96" i="28" s="1"/>
  <c r="AY96" i="28" s="1"/>
  <c r="AN96" i="28" s="1"/>
  <c r="AM96" i="28" s="1"/>
  <c r="AF96" i="28" s="1"/>
  <c r="AH96" i="28"/>
  <c r="AP96" i="28" s="1"/>
  <c r="BU95" i="28"/>
  <c r="BT95" i="28" s="1"/>
  <c r="BN95" i="28" s="1"/>
  <c r="BM95" i="28" s="1"/>
  <c r="BG95" i="28" s="1"/>
  <c r="BF95" i="28" s="1"/>
  <c r="AZ95" i="28" s="1"/>
  <c r="AY95" i="28" s="1"/>
  <c r="AN95" i="28" s="1"/>
  <c r="AM95" i="28" s="1"/>
  <c r="AF95" i="28" s="1"/>
  <c r="AE95" i="28" s="1"/>
  <c r="U95" i="28" s="1"/>
  <c r="T95" i="28" s="1"/>
  <c r="M95" i="28" s="1"/>
  <c r="W95" i="28"/>
  <c r="BU92" i="28"/>
  <c r="BT92" i="28" s="1"/>
  <c r="BN92" i="28" s="1"/>
  <c r="BM92" i="28" s="1"/>
  <c r="BG92" i="28" s="1"/>
  <c r="BF92" i="28" s="1"/>
  <c r="AZ92" i="28" s="1"/>
  <c r="AY92" i="28" s="1"/>
  <c r="AN92" i="28" s="1"/>
  <c r="AM92" i="28" s="1"/>
  <c r="AF92" i="28" s="1"/>
  <c r="AE92" i="28" s="1"/>
  <c r="U92" i="28" s="1"/>
  <c r="T92" i="28" s="1"/>
  <c r="M92" i="28" s="1"/>
  <c r="L92" i="28" s="1"/>
  <c r="F92" i="28" s="1"/>
  <c r="I92" i="28" s="1"/>
  <c r="BU88" i="28"/>
  <c r="BT88" i="28" s="1"/>
  <c r="BN88" i="28" s="1"/>
  <c r="BM88" i="28" s="1"/>
  <c r="BG88" i="28" s="1"/>
  <c r="BF88" i="28" s="1"/>
  <c r="AZ88" i="28" s="1"/>
  <c r="W88" i="28"/>
  <c r="BU81" i="28"/>
  <c r="BT81" i="28" s="1"/>
  <c r="BN81" i="28" s="1"/>
  <c r="BM81" i="28" s="1"/>
  <c r="BG81" i="28" s="1"/>
  <c r="BF81" i="28" s="1"/>
  <c r="AZ81" i="28" s="1"/>
  <c r="AY81" i="28" s="1"/>
  <c r="AN81" i="28" s="1"/>
  <c r="AM81" i="28" s="1"/>
  <c r="AF81" i="28" s="1"/>
  <c r="AE81" i="28" s="1"/>
  <c r="U81" i="28" s="1"/>
  <c r="T81" i="28" s="1"/>
  <c r="M81" i="28" s="1"/>
  <c r="L81" i="28" s="1"/>
  <c r="F81" i="28" s="1"/>
  <c r="I81" i="28" s="1"/>
  <c r="BU80" i="28"/>
  <c r="BT80" i="28" s="1"/>
  <c r="BN80" i="28" s="1"/>
  <c r="BM80" i="28" s="1"/>
  <c r="BG80" i="28" s="1"/>
  <c r="BF80" i="28" s="1"/>
  <c r="AZ80" i="28" s="1"/>
  <c r="AY80" i="28" s="1"/>
  <c r="AN80" i="28" s="1"/>
  <c r="AM80" i="28" s="1"/>
  <c r="AF80" i="28" s="1"/>
  <c r="AE80" i="28" s="1"/>
  <c r="U80" i="28" s="1"/>
  <c r="T80" i="28" s="1"/>
  <c r="M80" i="28" s="1"/>
  <c r="L80" i="28" s="1"/>
  <c r="F80" i="28" s="1"/>
  <c r="I80" i="28" s="1"/>
  <c r="W80" i="28"/>
  <c r="I79" i="40" s="1"/>
  <c r="BU79" i="28"/>
  <c r="BT79" i="28" s="1"/>
  <c r="BN79" i="28" s="1"/>
  <c r="BM79" i="28" s="1"/>
  <c r="BG79" i="28" s="1"/>
  <c r="BF79" i="28" s="1"/>
  <c r="AZ79" i="28" s="1"/>
  <c r="AY79" i="28" s="1"/>
  <c r="AN79" i="28" s="1"/>
  <c r="AM79" i="28" s="1"/>
  <c r="AF79" i="28" s="1"/>
  <c r="AE79" i="28" s="1"/>
  <c r="U79" i="28" s="1"/>
  <c r="T79" i="28" s="1"/>
  <c r="M79" i="28" s="1"/>
  <c r="L79" i="28" s="1"/>
  <c r="F79" i="28" s="1"/>
  <c r="I79" i="28" s="1"/>
  <c r="W79" i="28"/>
  <c r="I78" i="40" s="1"/>
  <c r="BU78" i="28"/>
  <c r="BT78" i="28" s="1"/>
  <c r="BN78" i="28" s="1"/>
  <c r="BM78" i="28" s="1"/>
  <c r="BG78" i="28" s="1"/>
  <c r="I77" i="40"/>
  <c r="I76" i="40"/>
  <c r="BU77" i="28"/>
  <c r="BT77" i="28" s="1"/>
  <c r="BN77" i="28" s="1"/>
  <c r="BM77" i="28" s="1"/>
  <c r="BG77" i="28" s="1"/>
  <c r="BF77" i="28" s="1"/>
  <c r="AZ77" i="28" s="1"/>
  <c r="AY77" i="28" s="1"/>
  <c r="AN77" i="28" s="1"/>
  <c r="AM77" i="28" s="1"/>
  <c r="AF77" i="28" s="1"/>
  <c r="AE77" i="28" s="1"/>
  <c r="U77" i="28" s="1"/>
  <c r="T77" i="28" s="1"/>
  <c r="M77" i="28" s="1"/>
  <c r="L77" i="28" s="1"/>
  <c r="F77" i="28" s="1"/>
  <c r="I77" i="28" s="1"/>
  <c r="I74" i="40"/>
  <c r="BU74" i="28"/>
  <c r="BT74" i="28" s="1"/>
  <c r="BN74" i="28" s="1"/>
  <c r="BM74" i="28" s="1"/>
  <c r="BG74" i="28" s="1"/>
  <c r="BF74" i="28" s="1"/>
  <c r="AZ74" i="28" s="1"/>
  <c r="AY74" i="28" s="1"/>
  <c r="AN74" i="28" s="1"/>
  <c r="AM74" i="28" s="1"/>
  <c r="AF74" i="28" s="1"/>
  <c r="AE74" i="28" s="1"/>
  <c r="U74" i="28" s="1"/>
  <c r="T74" i="28" s="1"/>
  <c r="M74" i="28" s="1"/>
  <c r="L74" i="28" s="1"/>
  <c r="F74" i="28" s="1"/>
  <c r="I74" i="28" s="1"/>
  <c r="BU73" i="28"/>
  <c r="BT73" i="28" s="1"/>
  <c r="BN73" i="28" s="1"/>
  <c r="BM73" i="28" s="1"/>
  <c r="BG73" i="28" s="1"/>
  <c r="BF73" i="28" s="1"/>
  <c r="AZ73" i="28" s="1"/>
  <c r="AY73" i="28" s="1"/>
  <c r="AN73" i="28" s="1"/>
  <c r="AM73" i="28" s="1"/>
  <c r="AF73" i="28" s="1"/>
  <c r="AE73" i="28" s="1"/>
  <c r="U73" i="28" s="1"/>
  <c r="T73" i="28" s="1"/>
  <c r="M73" i="28" s="1"/>
  <c r="L73" i="28" s="1"/>
  <c r="F73" i="28" s="1"/>
  <c r="I73" i="28" s="1"/>
  <c r="BU72" i="28"/>
  <c r="BT72" i="28" s="1"/>
  <c r="BN72" i="28" s="1"/>
  <c r="BM72" i="28" s="1"/>
  <c r="BG72" i="28" s="1"/>
  <c r="BF72" i="28" s="1"/>
  <c r="AZ72" i="28" s="1"/>
  <c r="AY72" i="28" s="1"/>
  <c r="AN72" i="28" s="1"/>
  <c r="AM72" i="28" s="1"/>
  <c r="AF72" i="28" s="1"/>
  <c r="AE72" i="28" s="1"/>
  <c r="U72" i="28" s="1"/>
  <c r="T72" i="28" s="1"/>
  <c r="M72" i="28" s="1"/>
  <c r="W72" i="28"/>
  <c r="I72" i="40" s="1"/>
  <c r="BU71" i="28"/>
  <c r="BT71" i="28" s="1"/>
  <c r="BN71" i="28" s="1"/>
  <c r="BM71" i="28" s="1"/>
  <c r="BG71" i="28" s="1"/>
  <c r="BF71" i="28" s="1"/>
  <c r="AZ71" i="28" s="1"/>
  <c r="AY71" i="28" s="1"/>
  <c r="AN71" i="28" s="1"/>
  <c r="I71" i="40"/>
  <c r="BU70" i="28"/>
  <c r="BT70" i="28" s="1"/>
  <c r="BN70" i="28" s="1"/>
  <c r="BM70" i="28" s="1"/>
  <c r="BG70" i="28" s="1"/>
  <c r="BF70" i="28" s="1"/>
  <c r="AZ70" i="28" s="1"/>
  <c r="AY70" i="28" s="1"/>
  <c r="AN70" i="28" s="1"/>
  <c r="AM70" i="28" s="1"/>
  <c r="AF70" i="28" s="1"/>
  <c r="AE70" i="28" s="1"/>
  <c r="U70" i="28" s="1"/>
  <c r="T70" i="28" s="1"/>
  <c r="M70" i="28" s="1"/>
  <c r="L70" i="28" s="1"/>
  <c r="F70" i="28" s="1"/>
  <c r="I70" i="28" s="1"/>
  <c r="BU65" i="28"/>
  <c r="BT65" i="28" s="1"/>
  <c r="BN65" i="28" s="1"/>
  <c r="BM65" i="28" s="1"/>
  <c r="BG65" i="28" s="1"/>
  <c r="BF65" i="28" s="1"/>
  <c r="AZ65" i="28" s="1"/>
  <c r="AY65" i="28" s="1"/>
  <c r="AN65" i="28" s="1"/>
  <c r="AM65" i="28" s="1"/>
  <c r="AF65" i="28" s="1"/>
  <c r="AE65" i="28" s="1"/>
  <c r="U65" i="28" s="1"/>
  <c r="T65" i="28" s="1"/>
  <c r="M65" i="28" s="1"/>
  <c r="L65" i="28" s="1"/>
  <c r="F65" i="28" s="1"/>
  <c r="I65" i="28" s="1"/>
  <c r="W65" i="28"/>
  <c r="I65" i="40" s="1"/>
  <c r="BU64" i="28"/>
  <c r="BT64" i="28" s="1"/>
  <c r="BN64" i="28" s="1"/>
  <c r="BM64" i="28" s="1"/>
  <c r="BG64" i="28" s="1"/>
  <c r="BF64" i="28" s="1"/>
  <c r="AZ64" i="28" s="1"/>
  <c r="AY64" i="28" s="1"/>
  <c r="AN64" i="28" s="1"/>
  <c r="AM64" i="28" s="1"/>
  <c r="AF64" i="28" s="1"/>
  <c r="AE64" i="28" s="1"/>
  <c r="U64" i="28" s="1"/>
  <c r="T64" i="28" s="1"/>
  <c r="M64" i="28" s="1"/>
  <c r="L64" i="28" s="1"/>
  <c r="F64" i="28" s="1"/>
  <c r="I64" i="28" s="1"/>
  <c r="BU63" i="28"/>
  <c r="BT63" i="28" s="1"/>
  <c r="BN63" i="28" s="1"/>
  <c r="BM63" i="28" s="1"/>
  <c r="BG63" i="28" s="1"/>
  <c r="W63" i="28"/>
  <c r="I63" i="40" s="1"/>
  <c r="BU62" i="28"/>
  <c r="BT62" i="28" s="1"/>
  <c r="BN62" i="28" s="1"/>
  <c r="BM62" i="28" s="1"/>
  <c r="BG62" i="28" s="1"/>
  <c r="BF62" i="28" s="1"/>
  <c r="AZ62" i="28" s="1"/>
  <c r="AY62" i="28" s="1"/>
  <c r="AN62" i="28" s="1"/>
  <c r="AM62" i="28" s="1"/>
  <c r="AF62" i="28" s="1"/>
  <c r="AE62" i="28" s="1"/>
  <c r="U62" i="28" s="1"/>
  <c r="T62" i="28" s="1"/>
  <c r="M62" i="28" s="1"/>
  <c r="W62" i="28"/>
  <c r="I62" i="40" s="1"/>
  <c r="BU61" i="28"/>
  <c r="BT61" i="28" s="1"/>
  <c r="BN61" i="28" s="1"/>
  <c r="BM61" i="28" s="1"/>
  <c r="BG61" i="28" s="1"/>
  <c r="BF61" i="28" s="1"/>
  <c r="AZ61" i="28" s="1"/>
  <c r="AY61" i="28" s="1"/>
  <c r="AN61" i="28" s="1"/>
  <c r="AM61" i="28" s="1"/>
  <c r="AF61" i="28" s="1"/>
  <c r="AE61" i="28" s="1"/>
  <c r="U61" i="28" s="1"/>
  <c r="T61" i="28" s="1"/>
  <c r="M61" i="28" s="1"/>
  <c r="L61" i="28" s="1"/>
  <c r="F61" i="28" s="1"/>
  <c r="I61" i="28" s="1"/>
  <c r="I61" i="40"/>
  <c r="BU60" i="28"/>
  <c r="BT60" i="28" s="1"/>
  <c r="BN60" i="28" s="1"/>
  <c r="BM60" i="28" s="1"/>
  <c r="BG60" i="28" s="1"/>
  <c r="BF60" i="28" s="1"/>
  <c r="AZ60" i="28" s="1"/>
  <c r="AY60" i="28" s="1"/>
  <c r="AN60" i="28" s="1"/>
  <c r="AM60" i="28" s="1"/>
  <c r="AF60" i="28" s="1"/>
  <c r="AE60" i="28" s="1"/>
  <c r="U60" i="28" s="1"/>
  <c r="T60" i="28" s="1"/>
  <c r="M60" i="28" s="1"/>
  <c r="W60" i="28"/>
  <c r="I60" i="40" s="1"/>
  <c r="BU59" i="28"/>
  <c r="BT59" i="28" s="1"/>
  <c r="BN59" i="28" s="1"/>
  <c r="BM59" i="28" s="1"/>
  <c r="BG59" i="28" s="1"/>
  <c r="BF59" i="28" s="1"/>
  <c r="AZ59" i="28" s="1"/>
  <c r="AY59" i="28" s="1"/>
  <c r="AN59" i="28" s="1"/>
  <c r="AM59" i="28" s="1"/>
  <c r="AF59" i="28" s="1"/>
  <c r="AE59" i="28" s="1"/>
  <c r="U59" i="28" s="1"/>
  <c r="T59" i="28" s="1"/>
  <c r="M59" i="28" s="1"/>
  <c r="W59" i="28"/>
  <c r="I59" i="40" s="1"/>
  <c r="BU57" i="28"/>
  <c r="BT57" i="28" s="1"/>
  <c r="BN57" i="28" s="1"/>
  <c r="BM57" i="28" s="1"/>
  <c r="BG57" i="28" s="1"/>
  <c r="BF57" i="28" s="1"/>
  <c r="AZ57" i="28" s="1"/>
  <c r="AY57" i="28" s="1"/>
  <c r="AN57" i="28" s="1"/>
  <c r="W57" i="28"/>
  <c r="I58" i="40" s="1"/>
  <c r="BU56" i="28"/>
  <c r="BT56" i="28" s="1"/>
  <c r="BN56" i="28" s="1"/>
  <c r="BM56" i="28" s="1"/>
  <c r="BG56" i="28" s="1"/>
  <c r="BF56" i="28" s="1"/>
  <c r="AZ56" i="28" s="1"/>
  <c r="AY56" i="28" s="1"/>
  <c r="AN56" i="28" s="1"/>
  <c r="AM56" i="28" s="1"/>
  <c r="AF56" i="28" s="1"/>
  <c r="AE56" i="28" s="1"/>
  <c r="U56" i="28" s="1"/>
  <c r="T56" i="28" s="1"/>
  <c r="M56" i="28" s="1"/>
  <c r="W56" i="28"/>
  <c r="I57" i="40" s="1"/>
  <c r="BU55" i="28"/>
  <c r="BT55" i="28" s="1"/>
  <c r="BN55" i="28" s="1"/>
  <c r="BM55" i="28" s="1"/>
  <c r="BG55" i="28" s="1"/>
  <c r="BF55" i="28" s="1"/>
  <c r="AZ55" i="28" s="1"/>
  <c r="AY55" i="28" s="1"/>
  <c r="AN55" i="28" s="1"/>
  <c r="AM55" i="28" s="1"/>
  <c r="AF55" i="28" s="1"/>
  <c r="AE55" i="28" s="1"/>
  <c r="U55" i="28" s="1"/>
  <c r="W55" i="28"/>
  <c r="I56" i="40" s="1"/>
  <c r="BU54" i="28"/>
  <c r="BT54" i="28" s="1"/>
  <c r="BN54" i="28" s="1"/>
  <c r="BM54" i="28" s="1"/>
  <c r="BG54" i="28" s="1"/>
  <c r="BF54" i="28" s="1"/>
  <c r="AZ54" i="28" s="1"/>
  <c r="AY54" i="28" s="1"/>
  <c r="AN54" i="28" s="1"/>
  <c r="AM54" i="28" s="1"/>
  <c r="AF54" i="28" s="1"/>
  <c r="AE54" i="28" s="1"/>
  <c r="U54" i="28" s="1"/>
  <c r="T54" i="28" s="1"/>
  <c r="M54" i="28" s="1"/>
  <c r="L54" i="28" s="1"/>
  <c r="F54" i="28" s="1"/>
  <c r="I54" i="28" s="1"/>
  <c r="BU53" i="28"/>
  <c r="BT53" i="28" s="1"/>
  <c r="BN53" i="28" s="1"/>
  <c r="BM53" i="28" s="1"/>
  <c r="BG53" i="28" s="1"/>
  <c r="BF53" i="28" s="1"/>
  <c r="AZ53" i="28" s="1"/>
  <c r="AY53" i="28" s="1"/>
  <c r="AN53" i="28" s="1"/>
  <c r="AM53" i="28" s="1"/>
  <c r="AF53" i="28" s="1"/>
  <c r="AE53" i="28" s="1"/>
  <c r="U53" i="28" s="1"/>
  <c r="T53" i="28" s="1"/>
  <c r="M53" i="28" s="1"/>
  <c r="W53" i="28"/>
  <c r="I54" i="40" s="1"/>
  <c r="BU52" i="28"/>
  <c r="BT52" i="28" s="1"/>
  <c r="BN52" i="28" s="1"/>
  <c r="BM52" i="28" s="1"/>
  <c r="BG52" i="28" s="1"/>
  <c r="BF52" i="28" s="1"/>
  <c r="AZ52" i="28" s="1"/>
  <c r="AY52" i="28" s="1"/>
  <c r="AN52" i="28" s="1"/>
  <c r="W52" i="28"/>
  <c r="I53" i="40" s="1"/>
  <c r="BU50" i="28"/>
  <c r="BT50" i="28" s="1"/>
  <c r="BN50" i="28" s="1"/>
  <c r="BM50" i="28" s="1"/>
  <c r="BG50" i="28" s="1"/>
  <c r="BF50" i="28" s="1"/>
  <c r="AZ50" i="28" s="1"/>
  <c r="AY50" i="28" s="1"/>
  <c r="AN50" i="28" s="1"/>
  <c r="AM50" i="28" s="1"/>
  <c r="AF50" i="28" s="1"/>
  <c r="I52" i="40"/>
  <c r="BU48" i="28"/>
  <c r="BT48" i="28" s="1"/>
  <c r="BN48" i="28" s="1"/>
  <c r="BM48" i="28" s="1"/>
  <c r="BG48" i="28" s="1"/>
  <c r="BF48" i="28" s="1"/>
  <c r="AZ48" i="28" s="1"/>
  <c r="AY48" i="28" s="1"/>
  <c r="AN48" i="28" s="1"/>
  <c r="AM48" i="28" s="1"/>
  <c r="AF48" i="28" s="1"/>
  <c r="AE48" i="28" s="1"/>
  <c r="U48" i="28" s="1"/>
  <c r="T48" i="28" s="1"/>
  <c r="M48" i="28" s="1"/>
  <c r="L48" i="28" s="1"/>
  <c r="F48" i="28" s="1"/>
  <c r="I48" i="28" s="1"/>
  <c r="I51" i="40"/>
  <c r="BU47" i="28"/>
  <c r="BT47" i="28" s="1"/>
  <c r="BN47" i="28" s="1"/>
  <c r="BM47" i="28" s="1"/>
  <c r="BG47" i="28" s="1"/>
  <c r="BF47" i="28" s="1"/>
  <c r="AZ47" i="28" s="1"/>
  <c r="AY47" i="28" s="1"/>
  <c r="AN47" i="28" s="1"/>
  <c r="AM47" i="28" s="1"/>
  <c r="AF47" i="28" s="1"/>
  <c r="AE47" i="28" s="1"/>
  <c r="U47" i="28" s="1"/>
  <c r="W47" i="28"/>
  <c r="I50" i="40" s="1"/>
  <c r="BU46" i="28"/>
  <c r="BT46" i="28" s="1"/>
  <c r="BN46" i="28" s="1"/>
  <c r="BM46" i="28" s="1"/>
  <c r="BG46" i="28" s="1"/>
  <c r="BF46" i="28" s="1"/>
  <c r="AZ46" i="28" s="1"/>
  <c r="AY46" i="28" s="1"/>
  <c r="AN46" i="28" s="1"/>
  <c r="AM46" i="28" s="1"/>
  <c r="AF46" i="28" s="1"/>
  <c r="AE46" i="28" s="1"/>
  <c r="U46" i="28" s="1"/>
  <c r="T46" i="28" s="1"/>
  <c r="M46" i="28" s="1"/>
  <c r="L46" i="28" s="1"/>
  <c r="F46" i="28" s="1"/>
  <c r="I46" i="28" s="1"/>
  <c r="W46" i="28"/>
  <c r="I49" i="40" s="1"/>
  <c r="BU45" i="28"/>
  <c r="BT45" i="28" s="1"/>
  <c r="BN45" i="28" s="1"/>
  <c r="BM45" i="28" s="1"/>
  <c r="BG45" i="28" s="1"/>
  <c r="BF45" i="28" s="1"/>
  <c r="AZ45" i="28" s="1"/>
  <c r="AY45" i="28" s="1"/>
  <c r="AN45" i="28" s="1"/>
  <c r="AM45" i="28" s="1"/>
  <c r="AF45" i="28" s="1"/>
  <c r="AE45" i="28" s="1"/>
  <c r="U45" i="28" s="1"/>
  <c r="T45" i="28" s="1"/>
  <c r="M45" i="28" s="1"/>
  <c r="L45" i="28" s="1"/>
  <c r="F45" i="28" s="1"/>
  <c r="I45" i="28" s="1"/>
  <c r="BU44" i="28"/>
  <c r="BT44" i="28" s="1"/>
  <c r="BN44" i="28" s="1"/>
  <c r="BM44" i="28" s="1"/>
  <c r="BG44" i="28" s="1"/>
  <c r="BF44" i="28" s="1"/>
  <c r="AZ44" i="28" s="1"/>
  <c r="AY44" i="28" s="1"/>
  <c r="AN44" i="28" s="1"/>
  <c r="AM44" i="28" s="1"/>
  <c r="AF44" i="28" s="1"/>
  <c r="AE44" i="28" s="1"/>
  <c r="U44" i="28" s="1"/>
  <c r="T44" i="28" s="1"/>
  <c r="M44" i="28" s="1"/>
  <c r="L44" i="28" s="1"/>
  <c r="F44" i="28" s="1"/>
  <c r="I44" i="28" s="1"/>
  <c r="W44" i="28"/>
  <c r="I47" i="40" s="1"/>
  <c r="BU43" i="28"/>
  <c r="BT43" i="28" s="1"/>
  <c r="BN43" i="28" s="1"/>
  <c r="BM43" i="28" s="1"/>
  <c r="BG43" i="28" s="1"/>
  <c r="BF43" i="28" s="1"/>
  <c r="AZ43" i="28" s="1"/>
  <c r="AY43" i="28" s="1"/>
  <c r="AN43" i="28" s="1"/>
  <c r="AM43" i="28" s="1"/>
  <c r="AF43" i="28" s="1"/>
  <c r="AE43" i="28" s="1"/>
  <c r="U43" i="28" s="1"/>
  <c r="T43" i="28" s="1"/>
  <c r="M43" i="28" s="1"/>
  <c r="W43" i="28"/>
  <c r="I46" i="40" s="1"/>
  <c r="BU42" i="28"/>
  <c r="BT42" i="28" s="1"/>
  <c r="BN42" i="28" s="1"/>
  <c r="BM42" i="28" s="1"/>
  <c r="BG42" i="28" s="1"/>
  <c r="BF42" i="28" s="1"/>
  <c r="AZ42" i="28" s="1"/>
  <c r="AY42" i="28" s="1"/>
  <c r="AN42" i="28" s="1"/>
  <c r="AM42" i="28" s="1"/>
  <c r="AF42" i="28" s="1"/>
  <c r="AE42" i="28" s="1"/>
  <c r="U42" i="28" s="1"/>
  <c r="T42" i="28" s="1"/>
  <c r="M42" i="28" s="1"/>
  <c r="W42" i="28"/>
  <c r="I45" i="40" s="1"/>
  <c r="BU41" i="28"/>
  <c r="BT41" i="28" s="1"/>
  <c r="BN41" i="28" s="1"/>
  <c r="BM41" i="28" s="1"/>
  <c r="BG41" i="28" s="1"/>
  <c r="BF41" i="28" s="1"/>
  <c r="AZ41" i="28" s="1"/>
  <c r="AY41" i="28" s="1"/>
  <c r="AN41" i="28" s="1"/>
  <c r="AM41" i="28" s="1"/>
  <c r="AF41" i="28" s="1"/>
  <c r="AE41" i="28" s="1"/>
  <c r="U41" i="28" s="1"/>
  <c r="W41" i="28"/>
  <c r="I44" i="40" s="1"/>
  <c r="BU40" i="28"/>
  <c r="BT40" i="28" s="1"/>
  <c r="BN40" i="28" s="1"/>
  <c r="BM40" i="28" s="1"/>
  <c r="BG40" i="28" s="1"/>
  <c r="BF40" i="28" s="1"/>
  <c r="AZ40" i="28" s="1"/>
  <c r="AY40" i="28" s="1"/>
  <c r="AN40" i="28" s="1"/>
  <c r="AM40" i="28" s="1"/>
  <c r="AF40" i="28" s="1"/>
  <c r="AE40" i="28" s="1"/>
  <c r="U40" i="28" s="1"/>
  <c r="W40" i="28"/>
  <c r="I43" i="40"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W37" i="28"/>
  <c r="I40" i="40" s="1"/>
  <c r="BU36" i="28"/>
  <c r="BT36" i="28" s="1"/>
  <c r="BN36" i="28" s="1"/>
  <c r="BM36" i="28" s="1"/>
  <c r="BG36" i="28" s="1"/>
  <c r="BF36" i="28" s="1"/>
  <c r="AZ36" i="28" s="1"/>
  <c r="AY36" i="28" s="1"/>
  <c r="AN36" i="28" s="1"/>
  <c r="AM36" i="28" s="1"/>
  <c r="AF36" i="28" s="1"/>
  <c r="AE36" i="28" s="1"/>
  <c r="U36" i="28" s="1"/>
  <c r="T36" i="28" s="1"/>
  <c r="M36" i="28" s="1"/>
  <c r="W36" i="28"/>
  <c r="I39" i="40" s="1"/>
  <c r="BU35" i="28"/>
  <c r="BT35" i="28" s="1"/>
  <c r="BN35" i="28" s="1"/>
  <c r="BM35" i="28" s="1"/>
  <c r="BG35" i="28" s="1"/>
  <c r="BF35" i="28" s="1"/>
  <c r="AZ35" i="28" s="1"/>
  <c r="AY35" i="28" s="1"/>
  <c r="AN35" i="28" s="1"/>
  <c r="AM35" i="28" s="1"/>
  <c r="AF35" i="28" s="1"/>
  <c r="AE35" i="28" s="1"/>
  <c r="U35" i="28" s="1"/>
  <c r="T35" i="28" s="1"/>
  <c r="M35" i="28" s="1"/>
  <c r="W35" i="28"/>
  <c r="I38" i="40" s="1"/>
  <c r="BU34" i="28"/>
  <c r="BT34" i="28" s="1"/>
  <c r="BN34" i="28" s="1"/>
  <c r="BM34" i="28" s="1"/>
  <c r="BG34" i="28" s="1"/>
  <c r="BF34" i="28" s="1"/>
  <c r="AZ34" i="28" s="1"/>
  <c r="AY34" i="28" s="1"/>
  <c r="AN34" i="28" s="1"/>
  <c r="AM34" i="28" s="1"/>
  <c r="AF34" i="28" s="1"/>
  <c r="AE34" i="28" s="1"/>
  <c r="U34" i="28" s="1"/>
  <c r="T34" i="28" s="1"/>
  <c r="M34" i="28" s="1"/>
  <c r="W34"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89" i="38"/>
  <c r="V81" i="40"/>
  <c r="P81" i="40" s="1"/>
  <c r="V73" i="40"/>
  <c r="P73" i="40" s="1"/>
  <c r="W91" i="38"/>
  <c r="V82" i="40"/>
  <c r="P82" i="40" s="1"/>
  <c r="W92" i="38"/>
  <c r="V83" i="40"/>
  <c r="P83" i="40" s="1"/>
  <c r="I10" i="30"/>
  <c r="V57" i="29"/>
  <c r="P57" i="29" s="1"/>
  <c r="R57" i="29" s="1"/>
  <c r="V71" i="29"/>
  <c r="P71" i="29" s="1"/>
  <c r="W79" i="38"/>
  <c r="V25" i="29"/>
  <c r="P25" i="29" s="1"/>
  <c r="R25" i="29" s="1"/>
  <c r="V6" i="29"/>
  <c r="W5" i="38"/>
  <c r="V59" i="29"/>
  <c r="P59" i="29" s="1"/>
  <c r="V63" i="29"/>
  <c r="P63" i="29" s="1"/>
  <c r="V5" i="29"/>
  <c r="W4" i="38"/>
  <c r="V73" i="29"/>
  <c r="P73" i="29" s="1"/>
  <c r="AM104" i="28"/>
  <c r="AF104" i="28" s="1"/>
  <c r="AE104" i="28" s="1"/>
  <c r="U104" i="28" s="1"/>
  <c r="T104" i="28" s="1"/>
  <c r="M104" i="28" s="1"/>
  <c r="I17" i="30"/>
  <c r="BY84" i="28"/>
  <c r="V72" i="29"/>
  <c r="P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0" i="28"/>
  <c r="AF110" i="28" s="1"/>
  <c r="AE110" i="28" s="1"/>
  <c r="U110" i="28" s="1"/>
  <c r="T110" i="28" s="1"/>
  <c r="M110" i="28" s="1"/>
  <c r="Q110" i="28" s="1"/>
  <c r="CB84" i="28"/>
  <c r="AM102" i="28"/>
  <c r="AF102" i="28" s="1"/>
  <c r="AE102" i="28" s="1"/>
  <c r="U102" i="28" s="1"/>
  <c r="T102" i="28" s="1"/>
  <c r="M102" i="28" s="1"/>
  <c r="I18" i="30"/>
  <c r="AM108" i="28"/>
  <c r="AF108" i="28" s="1"/>
  <c r="AE108" i="28" s="1"/>
  <c r="U108" i="28" s="1"/>
  <c r="T108" i="28" s="1"/>
  <c r="M108" i="28" s="1"/>
  <c r="L108" i="28" s="1"/>
  <c r="F108" i="28" s="1"/>
  <c r="I108" i="28" s="1"/>
  <c r="AM71" i="28"/>
  <c r="AF71" i="28" s="1"/>
  <c r="AE71" i="28" s="1"/>
  <c r="U71" i="28" s="1"/>
  <c r="T71" i="28" s="1"/>
  <c r="M71" i="28" s="1"/>
  <c r="I24" i="30"/>
  <c r="AM7" i="28"/>
  <c r="AF7" i="28" s="1"/>
  <c r="AE7" i="28" s="1"/>
  <c r="U7" i="28" s="1"/>
  <c r="T7" i="28" s="1"/>
  <c r="M7" i="28" s="1"/>
  <c r="Q7" i="28" s="1"/>
  <c r="I4" i="30"/>
  <c r="AM23" i="28"/>
  <c r="AF23" i="28" s="1"/>
  <c r="AE23" i="28" s="1"/>
  <c r="U23" i="28" s="1"/>
  <c r="I28" i="30"/>
  <c r="AM106" i="28"/>
  <c r="AF106" i="28" s="1"/>
  <c r="AE106" i="28" s="1"/>
  <c r="U106" i="28" s="1"/>
  <c r="T106" i="28" s="1"/>
  <c r="M106" i="28" s="1"/>
  <c r="Q106" i="28" s="1"/>
  <c r="I20" i="30"/>
  <c r="AM4" i="28"/>
  <c r="AF4" i="28" s="1"/>
  <c r="AE4" i="28" s="1"/>
  <c r="U4" i="28" s="1"/>
  <c r="T4" i="28" s="1"/>
  <c r="M4" i="28" s="1"/>
  <c r="I2" i="30"/>
  <c r="AM29" i="28"/>
  <c r="AF29" i="28" s="1"/>
  <c r="AE29" i="28" s="1"/>
  <c r="U29" i="28" s="1"/>
  <c r="T29" i="28" s="1"/>
  <c r="M29" i="28" s="1"/>
  <c r="L29" i="28" s="1"/>
  <c r="F29" i="28" s="1"/>
  <c r="AM57" i="28"/>
  <c r="AF57" i="28" s="1"/>
  <c r="AE57" i="28" s="1"/>
  <c r="U57" i="28" s="1"/>
  <c r="T57" i="28" s="1"/>
  <c r="M57" i="28" s="1"/>
  <c r="Q57" i="28" s="1"/>
  <c r="I27" i="30"/>
  <c r="AM117" i="28"/>
  <c r="AF117" i="28" s="1"/>
  <c r="AE117" i="28" s="1"/>
  <c r="U117" i="28" s="1"/>
  <c r="T117" i="28" s="1"/>
  <c r="M117" i="28" s="1"/>
  <c r="L117" i="28" s="1"/>
  <c r="F117" i="28" s="1"/>
  <c r="I117" i="28" s="1"/>
  <c r="AM143" i="28"/>
  <c r="AF143" i="28" s="1"/>
  <c r="AE143" i="28" s="1"/>
  <c r="U143" i="28" s="1"/>
  <c r="T143" i="28" s="1"/>
  <c r="M143" i="28" s="1"/>
  <c r="L143" i="28" s="1"/>
  <c r="F143" i="28" s="1"/>
  <c r="I143" i="28" s="1"/>
  <c r="AM105" i="28"/>
  <c r="AF105" i="28" s="1"/>
  <c r="AE105" i="28" s="1"/>
  <c r="U105" i="28" s="1"/>
  <c r="T105" i="28" s="1"/>
  <c r="M105" i="28" s="1"/>
  <c r="L105" i="28" s="1"/>
  <c r="F105" i="28" s="1"/>
  <c r="I105" i="28" s="1"/>
  <c r="I19" i="30"/>
  <c r="AM115" i="28"/>
  <c r="AF115" i="28" s="1"/>
  <c r="AE115" i="28" s="1"/>
  <c r="U115" i="28" s="1"/>
  <c r="T115" i="28" s="1"/>
  <c r="M115" i="28" s="1"/>
  <c r="L115" i="28" s="1"/>
  <c r="F115" i="28" s="1"/>
  <c r="I115" i="28" s="1"/>
  <c r="I21" i="30"/>
  <c r="I22" i="30" s="1"/>
  <c r="AM121" i="28"/>
  <c r="AF121" i="28" s="1"/>
  <c r="AE121" i="28" s="1"/>
  <c r="U121" i="28" s="1"/>
  <c r="T121" i="28" s="1"/>
  <c r="M121" i="28" s="1"/>
  <c r="L121" i="28" s="1"/>
  <c r="F121" i="28" s="1"/>
  <c r="I121" i="28" s="1"/>
  <c r="I23" i="30"/>
  <c r="AM125" i="28"/>
  <c r="AF125" i="28" s="1"/>
  <c r="AE125" i="28" s="1"/>
  <c r="U125" i="28" s="1"/>
  <c r="T125" i="28" s="1"/>
  <c r="M125" i="28" s="1"/>
  <c r="L125" i="28" s="1"/>
  <c r="F125" i="28" s="1"/>
  <c r="I125" i="28" s="1"/>
  <c r="I13" i="30"/>
  <c r="K13" i="30" s="1"/>
  <c r="AM6" i="28"/>
  <c r="AF6" i="28" s="1"/>
  <c r="AE6" i="28" s="1"/>
  <c r="U6" i="28" s="1"/>
  <c r="T6" i="28" s="1"/>
  <c r="M6" i="28" s="1"/>
  <c r="I3" i="30"/>
  <c r="AM32" i="28"/>
  <c r="AF32" i="28" s="1"/>
  <c r="AE32" i="28" s="1"/>
  <c r="U32" i="28" s="1"/>
  <c r="T32" i="28" s="1"/>
  <c r="M32" i="28" s="1"/>
  <c r="L32" i="28" s="1"/>
  <c r="F32" i="28" s="1"/>
  <c r="I32" i="28" s="1"/>
  <c r="I26" i="30"/>
  <c r="AM101" i="28"/>
  <c r="AF101" i="28" s="1"/>
  <c r="AE101" i="28" s="1"/>
  <c r="U101" i="28" s="1"/>
  <c r="T101" i="28" s="1"/>
  <c r="M101" i="28" s="1"/>
  <c r="L101" i="28" s="1"/>
  <c r="F101" i="28" s="1"/>
  <c r="I101" i="28" s="1"/>
  <c r="I16" i="30"/>
  <c r="M24" i="40"/>
  <c r="AH34" i="28"/>
  <c r="AP34" i="28" s="1"/>
  <c r="M37" i="40" s="1"/>
  <c r="AH52" i="28"/>
  <c r="AP52" i="28" s="1"/>
  <c r="M53" i="40" s="1"/>
  <c r="AH104" i="28"/>
  <c r="M88" i="40" s="1"/>
  <c r="AH123" i="28"/>
  <c r="AP123" i="28" s="1"/>
  <c r="M101" i="40" s="1"/>
  <c r="AH35" i="28"/>
  <c r="AP35" i="28" s="1"/>
  <c r="M38" i="40" s="1"/>
  <c r="M76" i="40"/>
  <c r="AH40" i="28"/>
  <c r="AP40" i="28" s="1"/>
  <c r="M43" i="40" s="1"/>
  <c r="AH78" i="28"/>
  <c r="AP78" i="28" s="1"/>
  <c r="M77" i="40" s="1"/>
  <c r="AH88" i="28"/>
  <c r="AP88" i="28" s="1"/>
  <c r="AH102" i="28"/>
  <c r="AP102" i="28" s="1"/>
  <c r="M86" i="40" s="1"/>
  <c r="AH105" i="28"/>
  <c r="AP105" i="28" s="1"/>
  <c r="M89" i="40" s="1"/>
  <c r="AH115" i="28"/>
  <c r="AP115" i="28" s="1"/>
  <c r="M96" i="40" s="1"/>
  <c r="AH121" i="28"/>
  <c r="AP121" i="28" s="1"/>
  <c r="AH47" i="28"/>
  <c r="AP47" i="28" s="1"/>
  <c r="M50" i="40" s="1"/>
  <c r="M22" i="40"/>
  <c r="AH63" i="28"/>
  <c r="AP63" i="28" s="1"/>
  <c r="M63" i="40" s="1"/>
  <c r="AH71" i="28"/>
  <c r="M74" i="40"/>
  <c r="AH122" i="28"/>
  <c r="AP122" i="28" s="1"/>
  <c r="M100" i="40" s="1"/>
  <c r="M10" i="40"/>
  <c r="AH138" i="28"/>
  <c r="AP138" i="28" s="1"/>
  <c r="M15" i="40" s="1"/>
  <c r="AH30" i="28"/>
  <c r="M34" i="40" s="1"/>
  <c r="AH37" i="28"/>
  <c r="AP37" i="28" s="1"/>
  <c r="M40" i="40" s="1"/>
  <c r="AH41" i="28"/>
  <c r="AJ41" i="28" s="1"/>
  <c r="AH50" i="28"/>
  <c r="AP50" i="28" s="1"/>
  <c r="M52" i="40" s="1"/>
  <c r="AH55" i="28"/>
  <c r="AP55" i="28" s="1"/>
  <c r="M56" i="40" s="1"/>
  <c r="AH100" i="28"/>
  <c r="AJ100" i="28" s="1"/>
  <c r="CB8" i="28"/>
  <c r="BY8" i="28"/>
  <c r="CB93" i="28"/>
  <c r="BY93" i="28"/>
  <c r="M112" i="28"/>
  <c r="L112" i="28" s="1"/>
  <c r="F112" i="28" s="1"/>
  <c r="I112" i="28" s="1"/>
  <c r="M114" i="28"/>
  <c r="Q114" i="28" s="1"/>
  <c r="M124" i="28"/>
  <c r="L124" i="28" s="1"/>
  <c r="F124" i="28" s="1"/>
  <c r="I124" i="28" s="1"/>
  <c r="M111" i="28"/>
  <c r="L111" i="28" s="1"/>
  <c r="F111" i="28" s="1"/>
  <c r="I111" i="28" s="1"/>
  <c r="CB85" i="28"/>
  <c r="BY85" i="28"/>
  <c r="CB82" i="28"/>
  <c r="BY82" i="28"/>
  <c r="CB69" i="28"/>
  <c r="BY69" i="28"/>
  <c r="BR66" i="28"/>
  <c r="BW66" i="28"/>
  <c r="V66" i="40" s="1"/>
  <c r="P66" i="40" s="1"/>
  <c r="CB67" i="28"/>
  <c r="BY67" i="28"/>
  <c r="BY31" i="28"/>
  <c r="CB31" i="28"/>
  <c r="BR86" i="28"/>
  <c r="BW86" i="28"/>
  <c r="CB87" i="28"/>
  <c r="BY87" i="28"/>
  <c r="Q81" i="28"/>
  <c r="W81" i="28"/>
  <c r="I80" i="40" s="1"/>
  <c r="Q74" i="28"/>
  <c r="W74" i="28"/>
  <c r="L15" i="28"/>
  <c r="F15" i="28" s="1"/>
  <c r="T47" i="28"/>
  <c r="M47" i="28" s="1"/>
  <c r="Y47" i="28"/>
  <c r="AY88" i="28"/>
  <c r="AN88" i="28" s="1"/>
  <c r="AM88" i="28" s="1"/>
  <c r="AF88" i="28" s="1"/>
  <c r="Y59" i="28"/>
  <c r="AJ12" i="28"/>
  <c r="Q16" i="28"/>
  <c r="Q48" i="28"/>
  <c r="Q9" i="28"/>
  <c r="AH59" i="28"/>
  <c r="I95" i="40"/>
  <c r="Y122" i="28"/>
  <c r="L35" i="28"/>
  <c r="F35" i="28" s="1"/>
  <c r="I35" i="28" s="1"/>
  <c r="Q35" i="28"/>
  <c r="L26" i="28"/>
  <c r="F26" i="28" s="1"/>
  <c r="Q42" i="28"/>
  <c r="L42" i="28"/>
  <c r="F42" i="28" s="1"/>
  <c r="I42" i="28" s="1"/>
  <c r="T40" i="28"/>
  <c r="M40" i="28" s="1"/>
  <c r="Y40" i="28"/>
  <c r="Q43" i="28"/>
  <c r="L43" i="28"/>
  <c r="F43" i="28" s="1"/>
  <c r="I43" i="28" s="1"/>
  <c r="AE18" i="28"/>
  <c r="U18" i="28" s="1"/>
  <c r="T18" i="28" s="1"/>
  <c r="M18" i="28" s="1"/>
  <c r="L59" i="28"/>
  <c r="F59" i="28" s="1"/>
  <c r="I59" i="28" s="1"/>
  <c r="Q59" i="28"/>
  <c r="BB5" i="28"/>
  <c r="AR5" i="28"/>
  <c r="AJ5" i="28"/>
  <c r="T41" i="28"/>
  <c r="M41" i="28" s="1"/>
  <c r="Y41" i="28"/>
  <c r="AE50" i="28"/>
  <c r="U50" i="28" s="1"/>
  <c r="T50" i="28" s="1"/>
  <c r="M50" i="28" s="1"/>
  <c r="T55" i="28"/>
  <c r="M55" i="28" s="1"/>
  <c r="L55" i="28" s="1"/>
  <c r="F55" i="28" s="1"/>
  <c r="I55" i="28" s="1"/>
  <c r="Y55" i="28"/>
  <c r="T21" i="28"/>
  <c r="M21" i="28" s="1"/>
  <c r="L56" i="28"/>
  <c r="F56" i="28" s="1"/>
  <c r="I56" i="28" s="1"/>
  <c r="Q56" i="28"/>
  <c r="AE96" i="28"/>
  <c r="U96" i="28" s="1"/>
  <c r="AJ96" i="28"/>
  <c r="BM30" i="28"/>
  <c r="BG30" i="28" s="1"/>
  <c r="AE28" i="28"/>
  <c r="U28" i="28" s="1"/>
  <c r="W38" i="28"/>
  <c r="I41" i="40" s="1"/>
  <c r="Q38" i="28"/>
  <c r="Q36" i="28"/>
  <c r="L36" i="28"/>
  <c r="F36" i="28" s="1"/>
  <c r="I36" i="28" s="1"/>
  <c r="L34" i="28"/>
  <c r="F34" i="28" s="1"/>
  <c r="I34" i="28" s="1"/>
  <c r="Q34" i="28"/>
  <c r="Q53" i="28"/>
  <c r="L53" i="28"/>
  <c r="F53" i="28" s="1"/>
  <c r="I53" i="28" s="1"/>
  <c r="AH46" i="28"/>
  <c r="Y46" i="28"/>
  <c r="Q11" i="28"/>
  <c r="Y11" i="28"/>
  <c r="AH11" i="28"/>
  <c r="Q12" i="28"/>
  <c r="AM52" i="28"/>
  <c r="AF52" i="28" s="1"/>
  <c r="Y10" i="28"/>
  <c r="AH10" i="28"/>
  <c r="BB12" i="28"/>
  <c r="AR12" i="28"/>
  <c r="Q60" i="28"/>
  <c r="L60" i="28"/>
  <c r="F60" i="28" s="1"/>
  <c r="I60" i="28" s="1"/>
  <c r="Q72" i="28"/>
  <c r="L72" i="28"/>
  <c r="F72" i="28" s="1"/>
  <c r="I72" i="28" s="1"/>
  <c r="AH42" i="28"/>
  <c r="Y42" i="28"/>
  <c r="W9" i="28"/>
  <c r="Q10" i="28"/>
  <c r="Y16" i="28"/>
  <c r="Y35" i="28"/>
  <c r="W39" i="28"/>
  <c r="I42" i="40" s="1"/>
  <c r="Q39" i="28"/>
  <c r="Y43" i="28"/>
  <c r="AH43" i="28"/>
  <c r="AH48" i="28"/>
  <c r="Y48" i="28"/>
  <c r="BF63" i="28"/>
  <c r="AZ63" i="28" s="1"/>
  <c r="AY63" i="28" s="1"/>
  <c r="AN63" i="28" s="1"/>
  <c r="W70" i="28"/>
  <c r="I70" i="40" s="1"/>
  <c r="Q70" i="28"/>
  <c r="Q73" i="28"/>
  <c r="W73" i="28"/>
  <c r="Y12" i="28"/>
  <c r="Q44" i="28"/>
  <c r="AH53" i="28"/>
  <c r="Y53" i="28"/>
  <c r="Y34" i="28"/>
  <c r="Y36" i="28"/>
  <c r="AH36" i="28"/>
  <c r="Q46" i="28"/>
  <c r="Y62" i="28"/>
  <c r="AH62" i="28"/>
  <c r="Y37" i="28"/>
  <c r="AH44" i="28"/>
  <c r="Y44" i="28"/>
  <c r="Y61" i="28"/>
  <c r="AH61" i="28"/>
  <c r="L62" i="28"/>
  <c r="F62" i="28" s="1"/>
  <c r="I62" i="28" s="1"/>
  <c r="Q62" i="28"/>
  <c r="Y5" i="28"/>
  <c r="AH32" i="28"/>
  <c r="Q37" i="28"/>
  <c r="AH57" i="28"/>
  <c r="Q64" i="28"/>
  <c r="Y72" i="28"/>
  <c r="W45" i="28"/>
  <c r="I48" i="40" s="1"/>
  <c r="Q45" i="28"/>
  <c r="Q77" i="28"/>
  <c r="BF78" i="28"/>
  <c r="AZ78" i="28" s="1"/>
  <c r="L103" i="28"/>
  <c r="F103" i="28" s="1"/>
  <c r="I103" i="28" s="1"/>
  <c r="Q103" i="28"/>
  <c r="Q116" i="28"/>
  <c r="L116" i="28"/>
  <c r="F116" i="28" s="1"/>
  <c r="I116" i="28" s="1"/>
  <c r="Y95" i="28"/>
  <c r="AH95" i="28"/>
  <c r="W54" i="28"/>
  <c r="I55" i="40" s="1"/>
  <c r="Q54" i="28"/>
  <c r="AH56" i="28"/>
  <c r="Y56" i="28"/>
  <c r="AH60" i="28"/>
  <c r="Y60" i="28"/>
  <c r="Q61" i="28"/>
  <c r="Q65" i="28"/>
  <c r="Y80" i="28"/>
  <c r="AH80" i="28"/>
  <c r="AE138" i="28"/>
  <c r="U138" i="28" s="1"/>
  <c r="T138" i="28" s="1"/>
  <c r="M138" i="28" s="1"/>
  <c r="Y65" i="28"/>
  <c r="L95" i="28"/>
  <c r="F95" i="28" s="1"/>
  <c r="I95" i="28" s="1"/>
  <c r="Q95" i="28"/>
  <c r="Y100" i="28"/>
  <c r="AH106" i="28"/>
  <c r="Y123" i="28"/>
  <c r="T123" i="28"/>
  <c r="M123" i="28" s="1"/>
  <c r="AH65" i="28"/>
  <c r="Y79" i="28"/>
  <c r="AH79" i="28"/>
  <c r="AR96" i="28"/>
  <c r="BB96" i="28"/>
  <c r="L130" i="28"/>
  <c r="F130" i="28" s="1"/>
  <c r="I130" i="28" s="1"/>
  <c r="Q130" i="28"/>
  <c r="W64" i="28"/>
  <c r="I64" i="40" s="1"/>
  <c r="AH72" i="28"/>
  <c r="W77" i="28"/>
  <c r="I75" i="40" s="1"/>
  <c r="Q80" i="28"/>
  <c r="AH103" i="28"/>
  <c r="Y103" i="28"/>
  <c r="Q92" i="28"/>
  <c r="W92" i="28"/>
  <c r="I17" i="40" s="1"/>
  <c r="Q100" i="28"/>
  <c r="Q79" i="28"/>
  <c r="Q109" i="28"/>
  <c r="W109" i="28"/>
  <c r="I6" i="40" s="1"/>
  <c r="I98" i="40"/>
  <c r="Y111" i="28"/>
  <c r="AH111" i="28"/>
  <c r="Y116" i="28"/>
  <c r="L122" i="28"/>
  <c r="F122" i="28" s="1"/>
  <c r="I122" i="28" s="1"/>
  <c r="Q122" i="28"/>
  <c r="W131" i="28"/>
  <c r="Q131" i="28"/>
  <c r="W112" i="28"/>
  <c r="I94" i="40" s="1"/>
  <c r="W108" i="28"/>
  <c r="I91" i="40" s="1"/>
  <c r="AH124" i="28"/>
  <c r="Y124" i="28"/>
  <c r="AH137" i="28"/>
  <c r="Y137" i="28"/>
  <c r="Q137" i="28"/>
  <c r="AH143" i="28"/>
  <c r="AH130" i="28"/>
  <c r="Y130"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0" i="28"/>
  <c r="L110" i="28"/>
  <c r="F110" i="28" s="1"/>
  <c r="I110"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5" i="28"/>
  <c r="AR16" i="28"/>
  <c r="AR18" i="28"/>
  <c r="AR52" i="28"/>
  <c r="Q108" i="28"/>
  <c r="AR34" i="28"/>
  <c r="Y102" i="28"/>
  <c r="Y71" i="28"/>
  <c r="AJ71" i="28"/>
  <c r="AJ55" i="28"/>
  <c r="AR102" i="28"/>
  <c r="AJ122" i="28"/>
  <c r="T23" i="28"/>
  <c r="M23" i="28" s="1"/>
  <c r="L23" i="28" s="1"/>
  <c r="F23" i="28" s="1"/>
  <c r="AJ102" i="28"/>
  <c r="AP71" i="28"/>
  <c r="M71" i="40" s="1"/>
  <c r="Y121" i="28"/>
  <c r="AJ34" i="28"/>
  <c r="BB102" i="28"/>
  <c r="BD102" i="28" s="1"/>
  <c r="L7" i="28"/>
  <c r="F7" i="28" s="1"/>
  <c r="I7" i="28" s="1"/>
  <c r="Y7" i="28"/>
  <c r="L106" i="28"/>
  <c r="F106" i="28" s="1"/>
  <c r="I106" i="28" s="1"/>
  <c r="AJ40" i="28"/>
  <c r="Q125" i="28"/>
  <c r="Y6" i="28"/>
  <c r="Y143" i="28"/>
  <c r="Q143" i="28"/>
  <c r="Q105" i="28"/>
  <c r="Q29" i="28"/>
  <c r="Y106" i="28"/>
  <c r="Q101" i="28"/>
  <c r="Y105" i="28"/>
  <c r="AJ121" i="28"/>
  <c r="Y115" i="28"/>
  <c r="Q115" i="28"/>
  <c r="L57" i="28"/>
  <c r="F57" i="28" s="1"/>
  <c r="I57" i="28" s="1"/>
  <c r="Y32" i="28"/>
  <c r="BB35" i="28"/>
  <c r="BI35" i="28" s="1"/>
  <c r="BB50" i="28"/>
  <c r="BI50" i="28" s="1"/>
  <c r="AJ18" i="28"/>
  <c r="AJ123" i="28"/>
  <c r="AJ35" i="28"/>
  <c r="AR35" i="28"/>
  <c r="AR50" i="28"/>
  <c r="Y57" i="28"/>
  <c r="AJ16" i="28"/>
  <c r="Q32" i="28"/>
  <c r="AJ50" i="28"/>
  <c r="AJ115" i="28"/>
  <c r="AJ37" i="28"/>
  <c r="AJ105" i="28"/>
  <c r="AR105" i="28"/>
  <c r="BB105" i="28"/>
  <c r="BI105" i="28" s="1"/>
  <c r="AJ47" i="28"/>
  <c r="BB138" i="28"/>
  <c r="BI138" i="28" s="1"/>
  <c r="AR138" i="28"/>
  <c r="AJ138" i="28"/>
  <c r="BB104" i="28"/>
  <c r="BI104" i="28" s="1"/>
  <c r="AP41" i="28"/>
  <c r="M44" i="40" s="1"/>
  <c r="AR104" i="28"/>
  <c r="AJ104" i="28"/>
  <c r="BB78" i="28"/>
  <c r="BI78" i="28" s="1"/>
  <c r="BB52" i="28"/>
  <c r="Y81" i="28"/>
  <c r="AH74" i="28"/>
  <c r="AJ74" i="28" s="1"/>
  <c r="BB55" i="28"/>
  <c r="BB30" i="28"/>
  <c r="BI30" i="28" s="1"/>
  <c r="BP30" i="28" s="1"/>
  <c r="BB34" i="28"/>
  <c r="AH114" i="28"/>
  <c r="AJ114" i="28" s="1"/>
  <c r="BB63" i="28"/>
  <c r="BI63" i="28" s="1"/>
  <c r="BB16" i="28"/>
  <c r="BB88" i="28"/>
  <c r="BB18" i="28"/>
  <c r="Q121" i="28"/>
  <c r="Q117" i="28"/>
  <c r="Q124" i="28"/>
  <c r="Q111" i="28"/>
  <c r="Q112" i="28"/>
  <c r="L114" i="28"/>
  <c r="F114" i="28" s="1"/>
  <c r="I114" i="28" s="1"/>
  <c r="CB66" i="28"/>
  <c r="BY66" i="28"/>
  <c r="AH81" i="28"/>
  <c r="AJ81" i="28" s="1"/>
  <c r="Q55" i="28"/>
  <c r="Y104" i="28"/>
  <c r="Y74" i="28"/>
  <c r="AR88" i="28"/>
  <c r="Y114" i="28"/>
  <c r="CB86" i="28"/>
  <c r="BY86" i="28"/>
  <c r="Y18" i="28"/>
  <c r="Y138" i="28"/>
  <c r="AJ59" i="28"/>
  <c r="AP59" i="28"/>
  <c r="M59" i="40" s="1"/>
  <c r="L47" i="28"/>
  <c r="F47" i="28" s="1"/>
  <c r="I47" i="28" s="1"/>
  <c r="Q47" i="28"/>
  <c r="AJ110" i="28"/>
  <c r="AP106" i="28"/>
  <c r="M90" i="40" s="1"/>
  <c r="AJ106" i="28"/>
  <c r="AP60" i="28"/>
  <c r="M60" i="40" s="1"/>
  <c r="AJ60" i="28"/>
  <c r="AP57" i="28"/>
  <c r="M58" i="40" s="1"/>
  <c r="AJ57" i="28"/>
  <c r="L21" i="28"/>
  <c r="F21" i="28" s="1"/>
  <c r="AJ143" i="28"/>
  <c r="AP143" i="28"/>
  <c r="M16" i="40" s="1"/>
  <c r="Y125" i="28"/>
  <c r="AP103" i="28"/>
  <c r="M87" i="40" s="1"/>
  <c r="AJ103" i="28"/>
  <c r="AP72" i="28"/>
  <c r="AJ72" i="28"/>
  <c r="AJ80" i="28"/>
  <c r="AP80" i="28"/>
  <c r="M79" i="40" s="1"/>
  <c r="AJ88" i="28"/>
  <c r="AE88" i="28"/>
  <c r="U88" i="28" s="1"/>
  <c r="AP10" i="28"/>
  <c r="AJ10" i="28"/>
  <c r="AJ52" i="28"/>
  <c r="AE52" i="28"/>
  <c r="U52" i="28" s="1"/>
  <c r="AP111" i="28"/>
  <c r="M93" i="40" s="1"/>
  <c r="AJ111" i="28"/>
  <c r="Y117" i="28"/>
  <c r="AH117" i="28"/>
  <c r="Y109" i="28"/>
  <c r="AH64" i="28"/>
  <c r="Y64" i="28"/>
  <c r="AJ65" i="28"/>
  <c r="AP65" i="28"/>
  <c r="M65" i="40" s="1"/>
  <c r="L138" i="28"/>
  <c r="F138" i="28" s="1"/>
  <c r="I138" i="28" s="1"/>
  <c r="Q138" i="28"/>
  <c r="AP56" i="28"/>
  <c r="M57" i="40" s="1"/>
  <c r="AJ56" i="28"/>
  <c r="AY78" i="28"/>
  <c r="AN78" i="28" s="1"/>
  <c r="AH70" i="28"/>
  <c r="Y70" i="28"/>
  <c r="AP42" i="28"/>
  <c r="M45" i="40" s="1"/>
  <c r="AJ42" i="28"/>
  <c r="AR37" i="28"/>
  <c r="BB37" i="28"/>
  <c r="AJ46" i="28"/>
  <c r="AP46" i="28"/>
  <c r="M49" i="40" s="1"/>
  <c r="T96" i="28"/>
  <c r="M96" i="28" s="1"/>
  <c r="Y96" i="28"/>
  <c r="L41" i="28"/>
  <c r="F41" i="28" s="1"/>
  <c r="I41" i="28" s="1"/>
  <c r="Q41" i="28"/>
  <c r="L18" i="28"/>
  <c r="F18" i="28" s="1"/>
  <c r="Q18" i="28"/>
  <c r="Q40" i="28"/>
  <c r="L40" i="28"/>
  <c r="F40" i="28" s="1"/>
  <c r="I40" i="28" s="1"/>
  <c r="AH77" i="28"/>
  <c r="Y77" i="28"/>
  <c r="Y45" i="28"/>
  <c r="AH45" i="28"/>
  <c r="Y29" i="28"/>
  <c r="AH29" i="28"/>
  <c r="M33" i="40" s="1"/>
  <c r="AP6" i="28"/>
  <c r="AJ6" i="28"/>
  <c r="BI12" i="28"/>
  <c r="BD12" i="28"/>
  <c r="BF30" i="28"/>
  <c r="AZ30" i="28" s="1"/>
  <c r="L50" i="28"/>
  <c r="F50" i="28" s="1"/>
  <c r="I50" i="28" s="1"/>
  <c r="Q50" i="28"/>
  <c r="AH112" i="28"/>
  <c r="Y112" i="28"/>
  <c r="AH92" i="28"/>
  <c r="Y92" i="28"/>
  <c r="AP61" i="28"/>
  <c r="M61" i="40" s="1"/>
  <c r="AJ61" i="28"/>
  <c r="AJ137" i="28"/>
  <c r="AP137" i="28"/>
  <c r="M14" i="40" s="1"/>
  <c r="L104" i="28"/>
  <c r="F104" i="28" s="1"/>
  <c r="I104" i="28" s="1"/>
  <c r="Q104" i="28"/>
  <c r="Q102" i="28"/>
  <c r="L102" i="28"/>
  <c r="F102" i="28" s="1"/>
  <c r="I102" i="28" s="1"/>
  <c r="AM63" i="28"/>
  <c r="AF63" i="28" s="1"/>
  <c r="AR63" i="28"/>
  <c r="AH39" i="28"/>
  <c r="Y39" i="28"/>
  <c r="AJ7" i="28"/>
  <c r="AP7" i="28"/>
  <c r="BB40" i="28"/>
  <c r="AR40" i="28"/>
  <c r="AP36" i="28"/>
  <c r="M39" i="40" s="1"/>
  <c r="AJ36" i="28"/>
  <c r="AJ53" i="28"/>
  <c r="AP53" i="28"/>
  <c r="M54" i="40" s="1"/>
  <c r="AJ124" i="28"/>
  <c r="AP124" i="28"/>
  <c r="M102" i="40" s="1"/>
  <c r="M97" i="40"/>
  <c r="AJ116" i="28"/>
  <c r="BI96" i="28"/>
  <c r="BD96" i="28"/>
  <c r="Q123" i="28"/>
  <c r="L123" i="28"/>
  <c r="F123" i="28" s="1"/>
  <c r="I123" i="28" s="1"/>
  <c r="Y54" i="28"/>
  <c r="AH54" i="28"/>
  <c r="BB47" i="28"/>
  <c r="AR47" i="28"/>
  <c r="AP62" i="28"/>
  <c r="M62" i="40" s="1"/>
  <c r="AJ62" i="28"/>
  <c r="AH101" i="28"/>
  <c r="Y101" i="28"/>
  <c r="Y73" i="28"/>
  <c r="AH73" i="28"/>
  <c r="Y4" i="28"/>
  <c r="AJ11" i="28"/>
  <c r="AP11" i="28"/>
  <c r="BB123" i="28"/>
  <c r="AR123" i="28"/>
  <c r="BB122" i="28"/>
  <c r="AR122" i="28"/>
  <c r="AH38" i="28"/>
  <c r="Y38" i="28"/>
  <c r="AP130" i="28"/>
  <c r="M11" i="40" s="1"/>
  <c r="AJ130" i="28"/>
  <c r="AR115" i="28"/>
  <c r="BB115" i="28"/>
  <c r="Y50" i="28"/>
  <c r="AJ48" i="28"/>
  <c r="AP48" i="28"/>
  <c r="M51" i="40" s="1"/>
  <c r="T28" i="28"/>
  <c r="M28" i="28" s="1"/>
  <c r="BI5" i="28"/>
  <c r="BD5" i="28"/>
  <c r="Y108" i="28"/>
  <c r="AH108" i="28"/>
  <c r="Y131" i="28"/>
  <c r="AH131" i="28"/>
  <c r="BB121" i="28"/>
  <c r="AR121" i="28"/>
  <c r="AP79" i="28"/>
  <c r="M78" i="40" s="1"/>
  <c r="AJ79" i="28"/>
  <c r="AJ95" i="28"/>
  <c r="AP95" i="28"/>
  <c r="AJ32" i="28"/>
  <c r="AP32" i="28"/>
  <c r="M36" i="40" s="1"/>
  <c r="AJ44" i="28"/>
  <c r="AP44" i="28"/>
  <c r="M47" i="40" s="1"/>
  <c r="L71" i="28"/>
  <c r="F71" i="28" s="1"/>
  <c r="I71" i="28" s="1"/>
  <c r="Q71" i="28"/>
  <c r="AP43" i="28"/>
  <c r="M46" i="40" s="1"/>
  <c r="AJ43"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2" i="38" l="1"/>
  <c r="AB112" i="38"/>
  <c r="X113" i="38"/>
  <c r="AB113" i="38"/>
  <c r="M72" i="40"/>
  <c r="X54" i="38"/>
  <c r="AB54" i="38"/>
  <c r="X99" i="38"/>
  <c r="AB99" i="38"/>
  <c r="X71" i="38"/>
  <c r="AB71" i="38"/>
  <c r="X108" i="38"/>
  <c r="AB108" i="38"/>
  <c r="X98" i="38"/>
  <c r="AB98" i="38"/>
  <c r="AB82" i="38"/>
  <c r="AB81" i="38"/>
  <c r="X115" i="38"/>
  <c r="AB115" i="38"/>
  <c r="X48" i="38"/>
  <c r="AB48" i="38"/>
  <c r="X67" i="38"/>
  <c r="AB67" i="38"/>
  <c r="X20" i="38"/>
  <c r="AB20" i="38"/>
  <c r="X60" i="38"/>
  <c r="AB60" i="38"/>
  <c r="X96" i="38"/>
  <c r="AB96" i="38"/>
  <c r="X114" i="38"/>
  <c r="AB114" i="38"/>
  <c r="X63" i="38"/>
  <c r="AB63" i="38"/>
  <c r="X69" i="38"/>
  <c r="AB69" i="38"/>
  <c r="X66" i="38"/>
  <c r="AB66" i="38"/>
  <c r="X70" i="38"/>
  <c r="AB70" i="38"/>
  <c r="X18" i="38"/>
  <c r="AB18" i="38"/>
  <c r="X53" i="38"/>
  <c r="AB53" i="38"/>
  <c r="X116" i="38"/>
  <c r="AB116"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1" i="28"/>
  <c r="BI41" i="28" s="1"/>
  <c r="BP41" i="28" s="1"/>
  <c r="AR71" i="28"/>
  <c r="BB71" i="28"/>
  <c r="BD71" i="28" s="1"/>
  <c r="BI102" i="28"/>
  <c r="BK102" i="28" s="1"/>
  <c r="BD105" i="28"/>
  <c r="BD35" i="28"/>
  <c r="I25" i="30"/>
  <c r="AP114" i="28"/>
  <c r="M95" i="40" s="1"/>
  <c r="BK30" i="28"/>
  <c r="BD50" i="28"/>
  <c r="BD104" i="28"/>
  <c r="BB100" i="28"/>
  <c r="BI100" i="28" s="1"/>
  <c r="BD138" i="28"/>
  <c r="BD78" i="28"/>
  <c r="BD63" i="28"/>
  <c r="AR41" i="28"/>
  <c r="AP74" i="28"/>
  <c r="AR100" i="28"/>
  <c r="BI18" i="28"/>
  <c r="BD18" i="28"/>
  <c r="BD52" i="28"/>
  <c r="BI52" i="28"/>
  <c r="BI16" i="28"/>
  <c r="BD16" i="28"/>
  <c r="BW30" i="28"/>
  <c r="V34" i="40" s="1"/>
  <c r="P34" i="40" s="1"/>
  <c r="R34" i="40" s="1"/>
  <c r="BR30" i="28"/>
  <c r="BI88" i="28"/>
  <c r="BD88" i="28"/>
  <c r="BP63" i="28"/>
  <c r="BK63" i="28"/>
  <c r="BI34" i="28"/>
  <c r="BD34" i="28"/>
  <c r="BD55" i="28"/>
  <c r="BI55" i="28"/>
  <c r="BP78" i="28"/>
  <c r="BK78" i="28"/>
  <c r="AP81" i="28"/>
  <c r="M80" i="40" s="1"/>
  <c r="AR59" i="28"/>
  <c r="BB59" i="28"/>
  <c r="BB95" i="28"/>
  <c r="AR95" i="28"/>
  <c r="BP96" i="28"/>
  <c r="BK96" i="28"/>
  <c r="AP54" i="28"/>
  <c r="M55" i="40" s="1"/>
  <c r="AJ54" i="28"/>
  <c r="AJ29" i="28"/>
  <c r="AP117" i="28"/>
  <c r="M98" i="40" s="1"/>
  <c r="AJ117" i="28"/>
  <c r="AP38" i="28"/>
  <c r="M41" i="40" s="1"/>
  <c r="AJ38" i="28"/>
  <c r="BI123" i="28"/>
  <c r="BD123" i="28"/>
  <c r="AR62" i="28"/>
  <c r="BB62" i="28"/>
  <c r="BB116" i="28"/>
  <c r="AR116" i="28"/>
  <c r="BD40" i="28"/>
  <c r="BI40" i="28"/>
  <c r="AP112" i="28"/>
  <c r="M94" i="40" s="1"/>
  <c r="AJ112" i="28"/>
  <c r="AJ77" i="28"/>
  <c r="AP77" i="28"/>
  <c r="M75" i="40" s="1"/>
  <c r="L96" i="28"/>
  <c r="F96" i="28" s="1"/>
  <c r="I96" i="28" s="1"/>
  <c r="Q96" i="28"/>
  <c r="AR10" i="28"/>
  <c r="BB10" i="28"/>
  <c r="AR57" i="28"/>
  <c r="BB57" i="28"/>
  <c r="BP35" i="28"/>
  <c r="BK35" i="28"/>
  <c r="AR111" i="28"/>
  <c r="BB111" i="28"/>
  <c r="AJ9" i="28"/>
  <c r="AP9" i="28"/>
  <c r="BB137" i="28"/>
  <c r="AR137" i="28"/>
  <c r="AR43" i="28"/>
  <c r="BB43" i="28"/>
  <c r="L28" i="28"/>
  <c r="F28" i="28" s="1"/>
  <c r="BI115" i="28"/>
  <c r="BD115" i="28"/>
  <c r="BB7" i="28"/>
  <c r="AR7" i="28"/>
  <c r="AM78" i="28"/>
  <c r="AF78" i="28" s="1"/>
  <c r="AR78" i="28"/>
  <c r="AR65" i="28"/>
  <c r="BB65" i="28"/>
  <c r="T88" i="28"/>
  <c r="M88" i="28" s="1"/>
  <c r="Y88" i="28"/>
  <c r="AJ125" i="28"/>
  <c r="BB42" i="28"/>
  <c r="AR42" i="28"/>
  <c r="BP5" i="28"/>
  <c r="BK5" i="28"/>
  <c r="BB46" i="28"/>
  <c r="AR46" i="28"/>
  <c r="BK105" i="28"/>
  <c r="BP105" i="28"/>
  <c r="BB143" i="28"/>
  <c r="AR143" i="28"/>
  <c r="BI122" i="28"/>
  <c r="BD122" i="28"/>
  <c r="AR72" i="28"/>
  <c r="BB72" i="28"/>
  <c r="BB60" i="28"/>
  <c r="AR60" i="28"/>
  <c r="BD121" i="28"/>
  <c r="BI121" i="28"/>
  <c r="AR11" i="28"/>
  <c r="BB11" i="28"/>
  <c r="AJ73" i="28"/>
  <c r="AP73" i="28"/>
  <c r="BB124" i="28"/>
  <c r="AR124" i="28"/>
  <c r="BB53" i="28"/>
  <c r="AR53" i="28"/>
  <c r="AP45" i="28"/>
  <c r="M48" i="40" s="1"/>
  <c r="AJ45" i="28"/>
  <c r="BB44" i="28"/>
  <c r="AR44" i="28"/>
  <c r="AP131" i="28"/>
  <c r="AJ131" i="28"/>
  <c r="BB48" i="28"/>
  <c r="AR48" i="28"/>
  <c r="BK138" i="28"/>
  <c r="BP138" i="28"/>
  <c r="AP39" i="28"/>
  <c r="M42" i="40" s="1"/>
  <c r="AJ39" i="28"/>
  <c r="AR61" i="28"/>
  <c r="BB61" i="28"/>
  <c r="BP12" i="28"/>
  <c r="BK12" i="28"/>
  <c r="AP70" i="28"/>
  <c r="M70" i="40" s="1"/>
  <c r="AJ70" i="28"/>
  <c r="AJ64" i="28"/>
  <c r="AP64" i="28"/>
  <c r="M64" i="40" s="1"/>
  <c r="BK50" i="28"/>
  <c r="BP50" i="28"/>
  <c r="BK104" i="28"/>
  <c r="BP104" i="28"/>
  <c r="BB106" i="28"/>
  <c r="AR106" i="28"/>
  <c r="BD37" i="28"/>
  <c r="BI37" i="28"/>
  <c r="T52" i="28"/>
  <c r="M52" i="28" s="1"/>
  <c r="Y52" i="28"/>
  <c r="AR80" i="28"/>
  <c r="BB80" i="28"/>
  <c r="BI47" i="28"/>
  <c r="BD47" i="28"/>
  <c r="AR79" i="28"/>
  <c r="BB79" i="28"/>
  <c r="AJ4" i="28"/>
  <c r="AR32" i="28"/>
  <c r="BB32" i="28"/>
  <c r="AP108" i="28"/>
  <c r="M91" i="40" s="1"/>
  <c r="AJ108" i="28"/>
  <c r="BB130" i="28"/>
  <c r="AR130" i="28"/>
  <c r="M85" i="40"/>
  <c r="AJ101" i="28"/>
  <c r="AR36" i="28"/>
  <c r="BB36" i="28"/>
  <c r="AJ63" i="28"/>
  <c r="AE63" i="28"/>
  <c r="U63" i="28" s="1"/>
  <c r="AJ92" i="28"/>
  <c r="AP92" i="28"/>
  <c r="M17" i="40" s="1"/>
  <c r="AY30" i="28"/>
  <c r="AN30" i="28" s="1"/>
  <c r="BD30" i="28"/>
  <c r="AR6" i="28"/>
  <c r="BB6" i="28"/>
  <c r="BB56" i="28"/>
  <c r="AR56" i="28"/>
  <c r="AJ109" i="28"/>
  <c r="M6" i="40"/>
  <c r="BB103" i="28"/>
  <c r="AR103" i="28"/>
  <c r="BB110" i="28"/>
  <c r="AR110"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0" i="38"/>
  <c r="AB100" i="38"/>
  <c r="X109" i="38"/>
  <c r="AB109" i="38"/>
  <c r="X72" i="38"/>
  <c r="AB72" i="38"/>
  <c r="X104" i="38"/>
  <c r="AB104" i="38"/>
  <c r="X74" i="38"/>
  <c r="AB74" i="38"/>
  <c r="X44" i="38"/>
  <c r="AB44" i="38"/>
  <c r="X56" i="38"/>
  <c r="AB56" i="38"/>
  <c r="X103" i="38"/>
  <c r="AB103" i="38"/>
  <c r="X75" i="38"/>
  <c r="AB75" i="38"/>
  <c r="X97" i="38"/>
  <c r="AB97" i="38"/>
  <c r="X55" i="38"/>
  <c r="AB55" i="38"/>
  <c r="X80" i="38"/>
  <c r="AB80" i="38"/>
  <c r="X41" i="38"/>
  <c r="AB41" i="38"/>
  <c r="X58" i="38"/>
  <c r="AB58" i="38"/>
  <c r="X117" i="38"/>
  <c r="AB117"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1" i="28"/>
  <c r="BK41" i="28"/>
  <c r="BI71" i="28"/>
  <c r="BP71" i="28" s="1"/>
  <c r="BP102" i="28"/>
  <c r="BR102" i="28" s="1"/>
  <c r="AR114" i="28"/>
  <c r="BD100" i="28"/>
  <c r="BB114" i="28"/>
  <c r="BD114" i="28" s="1"/>
  <c r="BB74" i="28"/>
  <c r="BD74" i="28" s="1"/>
  <c r="AR74" i="28"/>
  <c r="BW41" i="28"/>
  <c r="V44" i="40" s="1"/>
  <c r="P44" i="40" s="1"/>
  <c r="BR41" i="28"/>
  <c r="BP34" i="28"/>
  <c r="BK34" i="28"/>
  <c r="BP52" i="28"/>
  <c r="BK52" i="28"/>
  <c r="AR81" i="28"/>
  <c r="BW63" i="28"/>
  <c r="V63" i="40" s="1"/>
  <c r="P63" i="40" s="1"/>
  <c r="BR63" i="28"/>
  <c r="CB30" i="28"/>
  <c r="BY30" i="28"/>
  <c r="BW78" i="28"/>
  <c r="BR78" i="28"/>
  <c r="BP55" i="28"/>
  <c r="BK55" i="28"/>
  <c r="BK16" i="28"/>
  <c r="BP16" i="28"/>
  <c r="BP88" i="28"/>
  <c r="BK88" i="28"/>
  <c r="BP18" i="28"/>
  <c r="BK18" i="28"/>
  <c r="BB81" i="28"/>
  <c r="BI81" i="28" s="1"/>
  <c r="BD59" i="28"/>
  <c r="BI59" i="28"/>
  <c r="Y63" i="28"/>
  <c r="T63" i="28"/>
  <c r="M63" i="28" s="1"/>
  <c r="BD65" i="28"/>
  <c r="BI65" i="28"/>
  <c r="BD103" i="28"/>
  <c r="BI103" i="28"/>
  <c r="BP47" i="28"/>
  <c r="BK47" i="28"/>
  <c r="BD124" i="28"/>
  <c r="BI124" i="28"/>
  <c r="AR117" i="28"/>
  <c r="BB117" i="28"/>
  <c r="BI43" i="28"/>
  <c r="BD43" i="28"/>
  <c r="BK100" i="28"/>
  <c r="BP100" i="28"/>
  <c r="BW105" i="28"/>
  <c r="V89" i="40" s="1"/>
  <c r="P89" i="40" s="1"/>
  <c r="BR105" i="28"/>
  <c r="BD80" i="28"/>
  <c r="BI80" i="28"/>
  <c r="BW12" i="28"/>
  <c r="BR12" i="28"/>
  <c r="AR131" i="28"/>
  <c r="BB131" i="28"/>
  <c r="BW5" i="28"/>
  <c r="BR5" i="28"/>
  <c r="BR35" i="28"/>
  <c r="BW35" i="28"/>
  <c r="V38" i="40" s="1"/>
  <c r="P38" i="40" s="1"/>
  <c r="BP123" i="28"/>
  <c r="BK123" i="28"/>
  <c r="BI6" i="28"/>
  <c r="BD6" i="28"/>
  <c r="BI79" i="28"/>
  <c r="BD79" i="28"/>
  <c r="BR50" i="28"/>
  <c r="BW50" i="28"/>
  <c r="V52" i="40" s="1"/>
  <c r="P52" i="40" s="1"/>
  <c r="R52" i="40" s="1"/>
  <c r="BB101" i="28"/>
  <c r="AR101" i="28"/>
  <c r="Q52" i="28"/>
  <c r="L52" i="28"/>
  <c r="F52" i="28" s="1"/>
  <c r="I52" i="28" s="1"/>
  <c r="AJ78" i="28"/>
  <c r="AE78" i="28"/>
  <c r="U78" i="28" s="1"/>
  <c r="AR112" i="28"/>
  <c r="BB112" i="28"/>
  <c r="BB64" i="28"/>
  <c r="AR64" i="28"/>
  <c r="BD11" i="28"/>
  <c r="BI11" i="28"/>
  <c r="BB9" i="28"/>
  <c r="AR9" i="28"/>
  <c r="AR30" i="28"/>
  <c r="AM30" i="28"/>
  <c r="AF30" i="28" s="1"/>
  <c r="BI130" i="28"/>
  <c r="BD130" i="28"/>
  <c r="BI106" i="28"/>
  <c r="BD106" i="28"/>
  <c r="AR45" i="28"/>
  <c r="BB45" i="28"/>
  <c r="BP122" i="28"/>
  <c r="BK122" i="28"/>
  <c r="V10" i="40"/>
  <c r="P10" i="40" s="1"/>
  <c r="L88" i="28"/>
  <c r="F88" i="28" s="1"/>
  <c r="I88" i="28" s="1"/>
  <c r="Q88" i="28"/>
  <c r="BW96" i="28"/>
  <c r="BR96" i="28"/>
  <c r="BD32" i="28"/>
  <c r="BI32" i="28"/>
  <c r="BW104" i="28"/>
  <c r="V88" i="40" s="1"/>
  <c r="P88" i="40" s="1"/>
  <c r="R88" i="40" s="1"/>
  <c r="BR104" i="28"/>
  <c r="BP121" i="28"/>
  <c r="BK121" i="28"/>
  <c r="BI10" i="28"/>
  <c r="BD10" i="28"/>
  <c r="BI36" i="28"/>
  <c r="BD36" i="28"/>
  <c r="BI61" i="28"/>
  <c r="BD61" i="28"/>
  <c r="AR73" i="28"/>
  <c r="BB73" i="28"/>
  <c r="BI57" i="28"/>
  <c r="BD57" i="28"/>
  <c r="BI60" i="28"/>
  <c r="BD60" i="28"/>
  <c r="AR125" i="28"/>
  <c r="BB125" i="28"/>
  <c r="BI116" i="28"/>
  <c r="BD116" i="28"/>
  <c r="BB109" i="28"/>
  <c r="AR109" i="28"/>
  <c r="BB92" i="28"/>
  <c r="AR92" i="28"/>
  <c r="BK37" i="28"/>
  <c r="BP37" i="28"/>
  <c r="BI111" i="28"/>
  <c r="BD111" i="28"/>
  <c r="BB77" i="28"/>
  <c r="AR77" i="28"/>
  <c r="BP40" i="28"/>
  <c r="BK40" i="28"/>
  <c r="AR4" i="28"/>
  <c r="BB4" i="28"/>
  <c r="BD44" i="28"/>
  <c r="BI44" i="28"/>
  <c r="BD42" i="28"/>
  <c r="BI42" i="28"/>
  <c r="BK115" i="28"/>
  <c r="BP115" i="28"/>
  <c r="AR38" i="28"/>
  <c r="BB38" i="28"/>
  <c r="BW138" i="28"/>
  <c r="V15" i="40" s="1"/>
  <c r="P15" i="40" s="1"/>
  <c r="BR138" i="28"/>
  <c r="BI72" i="28"/>
  <c r="BD72" i="28"/>
  <c r="BI62" i="28"/>
  <c r="BD62" i="28"/>
  <c r="BB29" i="28"/>
  <c r="AR29" i="28"/>
  <c r="BI110" i="28"/>
  <c r="BD110" i="28"/>
  <c r="BI56" i="28"/>
  <c r="BD56" i="28"/>
  <c r="AR108" i="28"/>
  <c r="BB108" i="28"/>
  <c r="AR70" i="28"/>
  <c r="BB70" i="28"/>
  <c r="BB39" i="28"/>
  <c r="AR39" i="28"/>
  <c r="BD48" i="28"/>
  <c r="BI48" i="28"/>
  <c r="BD53" i="28"/>
  <c r="BI53" i="28"/>
  <c r="BD143" i="28"/>
  <c r="BI143" i="28"/>
  <c r="BI46" i="28"/>
  <c r="BD46" i="28"/>
  <c r="BD7" i="28"/>
  <c r="BI7" i="28"/>
  <c r="BD137" i="28"/>
  <c r="BI137" i="28"/>
  <c r="AR54" i="28"/>
  <c r="BB54" i="28"/>
  <c r="BI95" i="28"/>
  <c r="BD95"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5" i="38" l="1"/>
  <c r="V77" i="40"/>
  <c r="P77" i="40" s="1"/>
  <c r="V111" i="29"/>
  <c r="P111" i="29" s="1"/>
  <c r="X57" i="38"/>
  <c r="AB57" i="38"/>
  <c r="X102" i="38"/>
  <c r="AB102" i="38"/>
  <c r="X110" i="38"/>
  <c r="AB110" i="38"/>
  <c r="X95" i="38"/>
  <c r="AB95" i="38"/>
  <c r="X7" i="38"/>
  <c r="AB7" i="38"/>
  <c r="X6" i="38"/>
  <c r="AB6" i="38"/>
  <c r="X107" i="38"/>
  <c r="AB107" i="38"/>
  <c r="V67" i="29"/>
  <c r="P67" i="29" s="1"/>
  <c r="V34" i="29"/>
  <c r="P34" i="29" s="1"/>
  <c r="V84" i="29"/>
  <c r="P84" i="29" s="1"/>
  <c r="W99" i="38"/>
  <c r="V42" i="29"/>
  <c r="P42" i="29" s="1"/>
  <c r="R42" i="29" s="1"/>
  <c r="V28" i="29"/>
  <c r="P28" i="29" s="1"/>
  <c r="V53" i="29"/>
  <c r="P53" i="29" s="1"/>
  <c r="V115" i="29"/>
  <c r="P115" i="29" s="1"/>
  <c r="W98" i="38"/>
  <c r="V80" i="29"/>
  <c r="P80" i="29" s="1"/>
  <c r="R80" i="29" s="1"/>
  <c r="V82" i="29"/>
  <c r="P82" i="29" s="1"/>
  <c r="R82" i="29" s="1"/>
  <c r="V81" i="29"/>
  <c r="P81" i="29" s="1"/>
  <c r="R81" i="29" s="1"/>
  <c r="BK71" i="28"/>
  <c r="V95" i="29"/>
  <c r="P95" i="29" s="1"/>
  <c r="BW102" i="28"/>
  <c r="BI74" i="28"/>
  <c r="BP74" i="28" s="1"/>
  <c r="BI114" i="28"/>
  <c r="BP114" i="28" s="1"/>
  <c r="CB41" i="28"/>
  <c r="BY41" i="28"/>
  <c r="BR55" i="28"/>
  <c r="BW55" i="28"/>
  <c r="BY78" i="28"/>
  <c r="CB78" i="28"/>
  <c r="BW16" i="28"/>
  <c r="BR16" i="28"/>
  <c r="BW18" i="28"/>
  <c r="V24" i="40" s="1"/>
  <c r="P24" i="40" s="1"/>
  <c r="R24" i="40" s="1"/>
  <c r="BR18" i="28"/>
  <c r="BW88" i="28"/>
  <c r="BR88" i="28"/>
  <c r="BR52" i="28"/>
  <c r="BW52" i="28"/>
  <c r="V53" i="40" s="1"/>
  <c r="P53" i="40" s="1"/>
  <c r="CB63" i="28"/>
  <c r="BY63" i="28"/>
  <c r="BR34" i="28"/>
  <c r="BW34" i="28"/>
  <c r="V37" i="40" s="1"/>
  <c r="P37" i="40" s="1"/>
  <c r="BD81" i="28"/>
  <c r="BP59" i="28"/>
  <c r="BK59" i="28"/>
  <c r="BI108" i="28"/>
  <c r="BD108" i="28"/>
  <c r="BW115" i="28"/>
  <c r="V96" i="40" s="1"/>
  <c r="P96" i="40" s="1"/>
  <c r="R96" i="40" s="1"/>
  <c r="BR115" i="28"/>
  <c r="BP103" i="28"/>
  <c r="BK103" i="28"/>
  <c r="BD92" i="28"/>
  <c r="BI92" i="28"/>
  <c r="BD64" i="28"/>
  <c r="BI64" i="28"/>
  <c r="BI70" i="28"/>
  <c r="BD70" i="28"/>
  <c r="BK81" i="28"/>
  <c r="BP81" i="28"/>
  <c r="V99" i="29"/>
  <c r="P99" i="29" s="1"/>
  <c r="BP56" i="28"/>
  <c r="BK56" i="28"/>
  <c r="BR40" i="28"/>
  <c r="BW40" i="28"/>
  <c r="V43" i="40" s="1"/>
  <c r="P43" i="40" s="1"/>
  <c r="BK57" i="28"/>
  <c r="BP57" i="28"/>
  <c r="BY104" i="28"/>
  <c r="CB104" i="28"/>
  <c r="BD9" i="28"/>
  <c r="BI9" i="28"/>
  <c r="BK6" i="28"/>
  <c r="BP6" i="28"/>
  <c r="BK43" i="28"/>
  <c r="BP43" i="28"/>
  <c r="BP137" i="28"/>
  <c r="BK137" i="28"/>
  <c r="BP53" i="28"/>
  <c r="BK53" i="28"/>
  <c r="BI38" i="28"/>
  <c r="BD38" i="28"/>
  <c r="BP44" i="28"/>
  <c r="BK44" i="28"/>
  <c r="BD73" i="28"/>
  <c r="BI73" i="28"/>
  <c r="BK32" i="28"/>
  <c r="BP32" i="28"/>
  <c r="BI45" i="28"/>
  <c r="BD45" i="28"/>
  <c r="Y78" i="28"/>
  <c r="T78" i="28"/>
  <c r="M78" i="28" s="1"/>
  <c r="BP124" i="28"/>
  <c r="BK124" i="28"/>
  <c r="BP7" i="28"/>
  <c r="BK7" i="28"/>
  <c r="BR100" i="28"/>
  <c r="BW100" i="28"/>
  <c r="BK79" i="28"/>
  <c r="BP79" i="28"/>
  <c r="BP42" i="28"/>
  <c r="BK42" i="28"/>
  <c r="BI125" i="28"/>
  <c r="BD125" i="28"/>
  <c r="BI112" i="28"/>
  <c r="BD112" i="28"/>
  <c r="BI101" i="28"/>
  <c r="BD101" i="28"/>
  <c r="BP95" i="28"/>
  <c r="BK95" i="28"/>
  <c r="BP46" i="28"/>
  <c r="BK46" i="28"/>
  <c r="BP110" i="28"/>
  <c r="BK110" i="28"/>
  <c r="CB138" i="28"/>
  <c r="BY138" i="28"/>
  <c r="BD77" i="28"/>
  <c r="BI77" i="28"/>
  <c r="BP60" i="28"/>
  <c r="BK60" i="28"/>
  <c r="BK10" i="28"/>
  <c r="BP10" i="28"/>
  <c r="BP130" i="28"/>
  <c r="BK130" i="28"/>
  <c r="BW123" i="28"/>
  <c r="V101" i="40" s="1"/>
  <c r="P101" i="40" s="1"/>
  <c r="BR123" i="28"/>
  <c r="CB12" i="28"/>
  <c r="BY12" i="28"/>
  <c r="BI117" i="28"/>
  <c r="BD117" i="28"/>
  <c r="BP62" i="28"/>
  <c r="BK62" i="28"/>
  <c r="BK36" i="28"/>
  <c r="BP36" i="28"/>
  <c r="CB5" i="28"/>
  <c r="BY5" i="28"/>
  <c r="BR37" i="28"/>
  <c r="BW37" i="28"/>
  <c r="BI131" i="28"/>
  <c r="BD131" i="28"/>
  <c r="BW71" i="28"/>
  <c r="BR71" i="28"/>
  <c r="BW122" i="28"/>
  <c r="V100" i="40" s="1"/>
  <c r="P100" i="40" s="1"/>
  <c r="BR122" i="28"/>
  <c r="BI54" i="28"/>
  <c r="BD54" i="28"/>
  <c r="BP143" i="28"/>
  <c r="BK143" i="28"/>
  <c r="BP48" i="28"/>
  <c r="BK48" i="28"/>
  <c r="AE30" i="28"/>
  <c r="U30" i="28" s="1"/>
  <c r="AJ30" i="28"/>
  <c r="BP11" i="28"/>
  <c r="BK11" i="28"/>
  <c r="CB50" i="28"/>
  <c r="BY50" i="28"/>
  <c r="BY35" i="28"/>
  <c r="CB35" i="28"/>
  <c r="Q63" i="28"/>
  <c r="L63" i="28"/>
  <c r="F63" i="28" s="1"/>
  <c r="I63" i="28" s="1"/>
  <c r="BI4" i="28"/>
  <c r="BD4" i="28"/>
  <c r="BK80" i="28"/>
  <c r="BP80" i="28"/>
  <c r="BI39" i="28"/>
  <c r="BD39" i="28"/>
  <c r="BP116" i="28"/>
  <c r="BK116" i="28"/>
  <c r="BR121" i="28"/>
  <c r="BW121" i="28"/>
  <c r="W112" i="38" s="1"/>
  <c r="BK65" i="28"/>
  <c r="BP65" i="28"/>
  <c r="BK72" i="28"/>
  <c r="BP72" i="28"/>
  <c r="BD29" i="28"/>
  <c r="BI29" i="28"/>
  <c r="BK111" i="28"/>
  <c r="BP111" i="28"/>
  <c r="BD109" i="28"/>
  <c r="BI109" i="28"/>
  <c r="BK61" i="28"/>
  <c r="BP61" i="28"/>
  <c r="BY96" i="28"/>
  <c r="CB96" i="28"/>
  <c r="BP106" i="28"/>
  <c r="BK106" i="28"/>
  <c r="BY105" i="28"/>
  <c r="CB105" i="28"/>
  <c r="BW47" i="28"/>
  <c r="V50" i="40" s="1"/>
  <c r="P50" i="40" s="1"/>
  <c r="BR47"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W113" i="38"/>
  <c r="W49" i="38"/>
  <c r="V40" i="40"/>
  <c r="P40" i="40" s="1"/>
  <c r="W65" i="38"/>
  <c r="V56" i="40"/>
  <c r="P56" i="40" s="1"/>
  <c r="V76" i="40"/>
  <c r="P76" i="40" s="1"/>
  <c r="W81" i="38"/>
  <c r="V71" i="40"/>
  <c r="P71" i="40" s="1"/>
  <c r="R71" i="40" s="1"/>
  <c r="V11" i="29"/>
  <c r="P11" i="29" s="1"/>
  <c r="V22" i="40"/>
  <c r="P22" i="40" s="1"/>
  <c r="R22" i="40" s="1"/>
  <c r="W96" i="38"/>
  <c r="V86" i="40"/>
  <c r="P86" i="40" s="1"/>
  <c r="V66" i="29"/>
  <c r="P66" i="29" s="1"/>
  <c r="V43" i="29"/>
  <c r="P43" i="29" s="1"/>
  <c r="V106" i="29"/>
  <c r="P106" i="29" s="1"/>
  <c r="W115" i="38"/>
  <c r="V33" i="29"/>
  <c r="P33" i="29" s="1"/>
  <c r="V101" i="29"/>
  <c r="P101" i="29" s="1"/>
  <c r="R101" i="29" s="1"/>
  <c r="W108" i="38"/>
  <c r="V46" i="29"/>
  <c r="P46" i="29" s="1"/>
  <c r="W53" i="38"/>
  <c r="V61" i="29"/>
  <c r="P61" i="29" s="1"/>
  <c r="R61" i="29" s="1"/>
  <c r="V40" i="29"/>
  <c r="P40" i="29" s="1"/>
  <c r="W47" i="38"/>
  <c r="V75" i="29"/>
  <c r="P75" i="29" s="1"/>
  <c r="W93" i="38"/>
  <c r="V27" i="29"/>
  <c r="P27" i="29" s="1"/>
  <c r="V105" i="29"/>
  <c r="P105" i="29" s="1"/>
  <c r="W114" i="38"/>
  <c r="V107" i="29"/>
  <c r="P107" i="29" s="1"/>
  <c r="W116" i="38"/>
  <c r="V13" i="29"/>
  <c r="P13" i="29" s="1"/>
  <c r="R13" i="29" s="1"/>
  <c r="V30" i="29"/>
  <c r="P30" i="29" s="1"/>
  <c r="V83" i="29"/>
  <c r="P83" i="29" s="1"/>
  <c r="BY102" i="28"/>
  <c r="V77" i="29"/>
  <c r="P77" i="29" s="1"/>
  <c r="CB102" i="28"/>
  <c r="BK114" i="28"/>
  <c r="BK74" i="28"/>
  <c r="CB88" i="28"/>
  <c r="BY88" i="28"/>
  <c r="BY34" i="28"/>
  <c r="CB34" i="28"/>
  <c r="CB18" i="28"/>
  <c r="BY18" i="28"/>
  <c r="BY16" i="28"/>
  <c r="CB16" i="28"/>
  <c r="CB52" i="28"/>
  <c r="BY52" i="28"/>
  <c r="BY55" i="28"/>
  <c r="CB55" i="28"/>
  <c r="BW59" i="28"/>
  <c r="BR59" i="28"/>
  <c r="BR143" i="28"/>
  <c r="BW143" i="28"/>
  <c r="W23" i="38" s="1"/>
  <c r="BW130" i="28"/>
  <c r="V11" i="40" s="1"/>
  <c r="P11" i="40" s="1"/>
  <c r="BR130" i="28"/>
  <c r="BR95" i="28"/>
  <c r="BW95" i="28"/>
  <c r="BK125" i="28"/>
  <c r="BP125" i="28"/>
  <c r="BR124" i="28"/>
  <c r="BW124" i="28"/>
  <c r="V102" i="40" s="1"/>
  <c r="P102" i="40" s="1"/>
  <c r="BK45" i="28"/>
  <c r="BP45" i="28"/>
  <c r="BR137" i="28"/>
  <c r="BW137" i="28"/>
  <c r="BK70" i="28"/>
  <c r="BP70" i="28"/>
  <c r="CB115" i="28"/>
  <c r="BY115" i="28"/>
  <c r="BW61" i="28"/>
  <c r="BR61" i="28"/>
  <c r="BR65" i="28"/>
  <c r="BW65" i="28"/>
  <c r="BY37" i="28"/>
  <c r="CB37" i="28"/>
  <c r="BW10" i="28"/>
  <c r="BR10" i="28"/>
  <c r="BR32" i="28"/>
  <c r="BW32" i="28"/>
  <c r="V36" i="40" s="1"/>
  <c r="P36" i="40" s="1"/>
  <c r="BW43" i="28"/>
  <c r="V46" i="40" s="1"/>
  <c r="P46" i="40" s="1"/>
  <c r="BR43" i="28"/>
  <c r="BW57" i="28"/>
  <c r="V58" i="40" s="1"/>
  <c r="P58" i="40" s="1"/>
  <c r="BR57" i="28"/>
  <c r="BR81" i="28"/>
  <c r="BW81" i="28"/>
  <c r="BP64" i="28"/>
  <c r="BK64" i="28"/>
  <c r="Y30" i="28"/>
  <c r="T30" i="28"/>
  <c r="M30" i="28" s="1"/>
  <c r="BR62" i="28"/>
  <c r="BW62" i="28"/>
  <c r="BK101" i="28"/>
  <c r="BP101" i="28"/>
  <c r="BW42" i="28"/>
  <c r="V45" i="40" s="1"/>
  <c r="P45" i="40" s="1"/>
  <c r="BR42" i="28"/>
  <c r="BW44" i="28"/>
  <c r="V47" i="40" s="1"/>
  <c r="P47" i="40" s="1"/>
  <c r="BR44" i="28"/>
  <c r="BW103" i="28"/>
  <c r="V87" i="40" s="1"/>
  <c r="P87" i="40" s="1"/>
  <c r="BR103" i="28"/>
  <c r="BK108" i="28"/>
  <c r="BP108" i="28"/>
  <c r="BW72" i="28"/>
  <c r="V72" i="40" s="1"/>
  <c r="P72" i="40" s="1"/>
  <c r="R72" i="40" s="1"/>
  <c r="BR72" i="28"/>
  <c r="BK77" i="28"/>
  <c r="BP77" i="28"/>
  <c r="BW106" i="28"/>
  <c r="V90" i="40" s="1"/>
  <c r="P90" i="40" s="1"/>
  <c r="BR106" i="28"/>
  <c r="BP29" i="28"/>
  <c r="BK29" i="28"/>
  <c r="BW79" i="28"/>
  <c r="BR79" i="28"/>
  <c r="L78" i="28"/>
  <c r="F78" i="28" s="1"/>
  <c r="I78" i="28" s="1"/>
  <c r="Q78" i="28"/>
  <c r="BK73" i="28"/>
  <c r="BP73" i="28"/>
  <c r="BW6" i="28"/>
  <c r="BR6" i="28"/>
  <c r="CB40" i="28"/>
  <c r="BY40" i="28"/>
  <c r="BW36" i="28"/>
  <c r="V39" i="40" s="1"/>
  <c r="P39" i="40" s="1"/>
  <c r="BR36" i="28"/>
  <c r="CB100" i="28"/>
  <c r="BY100" i="28"/>
  <c r="BR11" i="28"/>
  <c r="BW11" i="28"/>
  <c r="BK54" i="28"/>
  <c r="BP54" i="28"/>
  <c r="BK109" i="28"/>
  <c r="BP109" i="28"/>
  <c r="BR80" i="28"/>
  <c r="BW80" i="28"/>
  <c r="CB47" i="28"/>
  <c r="BY47" i="28"/>
  <c r="V96" i="29"/>
  <c r="P96" i="29" s="1"/>
  <c r="BR74" i="28"/>
  <c r="BW74" i="28"/>
  <c r="CB122" i="28"/>
  <c r="BY122" i="28"/>
  <c r="BK117" i="28"/>
  <c r="BP117" i="28"/>
  <c r="BY123" i="28"/>
  <c r="CB123" i="28"/>
  <c r="BR110" i="28"/>
  <c r="BW110" i="28"/>
  <c r="V92" i="40" s="1"/>
  <c r="P92" i="40" s="1"/>
  <c r="R92" i="40" s="1"/>
  <c r="BP38" i="28"/>
  <c r="BK38" i="28"/>
  <c r="BR114" i="28"/>
  <c r="BW114" i="28"/>
  <c r="V102" i="29" s="1"/>
  <c r="P102" i="29" s="1"/>
  <c r="BW116" i="28"/>
  <c r="V97" i="40" s="1"/>
  <c r="P97" i="40" s="1"/>
  <c r="R97" i="40" s="1"/>
  <c r="BR116" i="28"/>
  <c r="BK131" i="28"/>
  <c r="BP131" i="28"/>
  <c r="BP39" i="28"/>
  <c r="BK39" i="28"/>
  <c r="CB121" i="28"/>
  <c r="BY121" i="28"/>
  <c r="BP9" i="28"/>
  <c r="BK9" i="28"/>
  <c r="BP92" i="28"/>
  <c r="BW92" i="28" s="1"/>
  <c r="BK92" i="28"/>
  <c r="BR111" i="28"/>
  <c r="BW111" i="28"/>
  <c r="V93" i="40" s="1"/>
  <c r="P93" i="40" s="1"/>
  <c r="BK4" i="28"/>
  <c r="BP4" i="28"/>
  <c r="BR48" i="28"/>
  <c r="BW48" i="28"/>
  <c r="CB71" i="28"/>
  <c r="BY71" i="28"/>
  <c r="BW60" i="28"/>
  <c r="V60" i="40" s="1"/>
  <c r="P60" i="40" s="1"/>
  <c r="BR60" i="28"/>
  <c r="BW46" i="28"/>
  <c r="V49" i="40" s="1"/>
  <c r="P49" i="40" s="1"/>
  <c r="R49" i="40" s="1"/>
  <c r="BR46" i="28"/>
  <c r="BP112" i="28"/>
  <c r="BK112" i="28"/>
  <c r="BR7" i="28"/>
  <c r="BW7" i="28"/>
  <c r="BR53" i="28"/>
  <c r="BW53" i="28"/>
  <c r="BR56" i="28"/>
  <c r="BW56"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7" i="38" l="1"/>
  <c r="V79" i="40"/>
  <c r="P79" i="40" s="1"/>
  <c r="W72" i="38"/>
  <c r="V62" i="40"/>
  <c r="P62" i="40" s="1"/>
  <c r="R62" i="40" s="1"/>
  <c r="W69" i="38"/>
  <c r="V59" i="40"/>
  <c r="P59" i="40" s="1"/>
  <c r="W75" i="38"/>
  <c r="V65" i="40"/>
  <c r="P65" i="40" s="1"/>
  <c r="W18" i="38"/>
  <c r="V14" i="40"/>
  <c r="P14" i="40" s="1"/>
  <c r="W86" i="38"/>
  <c r="V78" i="40"/>
  <c r="P78" i="40" s="1"/>
  <c r="W71" i="38"/>
  <c r="V61" i="40"/>
  <c r="P61" i="40" s="1"/>
  <c r="W60" i="38"/>
  <c r="V51" i="40"/>
  <c r="P51" i="40" s="1"/>
  <c r="W107" i="38"/>
  <c r="V95" i="40"/>
  <c r="P95" i="40" s="1"/>
  <c r="W88" i="38"/>
  <c r="V80" i="40"/>
  <c r="P80" i="40" s="1"/>
  <c r="W20" i="38"/>
  <c r="V16" i="40"/>
  <c r="P16" i="40" s="1"/>
  <c r="R16" i="40" s="1"/>
  <c r="W66" i="38"/>
  <c r="V57" i="40"/>
  <c r="P57" i="40" s="1"/>
  <c r="W63" i="38"/>
  <c r="V54" i="40"/>
  <c r="P54" i="40" s="1"/>
  <c r="R54" i="40" s="1"/>
  <c r="V112" i="29"/>
  <c r="P112" i="29" s="1"/>
  <c r="W12" i="38"/>
  <c r="V47" i="29"/>
  <c r="P47" i="29" s="1"/>
  <c r="W54" i="38"/>
  <c r="V51" i="29"/>
  <c r="P51" i="29" s="1"/>
  <c r="W58" i="38"/>
  <c r="V41" i="29"/>
  <c r="P41" i="29" s="1"/>
  <c r="W48" i="38"/>
  <c r="V4" i="29"/>
  <c r="V118" i="29"/>
  <c r="P118" i="29" s="1"/>
  <c r="V62" i="29"/>
  <c r="P62" i="29" s="1"/>
  <c r="R62" i="29" s="1"/>
  <c r="W70" i="38"/>
  <c r="V35" i="29"/>
  <c r="P35" i="29" s="1"/>
  <c r="V69" i="29"/>
  <c r="P69" i="29" s="1"/>
  <c r="W77" i="38"/>
  <c r="V70" i="29"/>
  <c r="P70" i="29" s="1"/>
  <c r="W78" i="38"/>
  <c r="V52" i="29"/>
  <c r="P52" i="29" s="1"/>
  <c r="R52" i="29" s="1"/>
  <c r="W59" i="38"/>
  <c r="V116" i="29"/>
  <c r="P116" i="29" s="1"/>
  <c r="V94" i="29"/>
  <c r="P94" i="29" s="1"/>
  <c r="R94" i="29" s="1"/>
  <c r="W103" i="38"/>
  <c r="V39" i="29"/>
  <c r="P39" i="29" s="1"/>
  <c r="R39" i="29" s="1"/>
  <c r="W46" i="38"/>
  <c r="V108" i="29"/>
  <c r="P108" i="29" s="1"/>
  <c r="W117" i="38"/>
  <c r="V86" i="29"/>
  <c r="P86" i="29" s="1"/>
  <c r="W100" i="38"/>
  <c r="W97" i="38"/>
  <c r="V48" i="29"/>
  <c r="P48" i="29" s="1"/>
  <c r="W55" i="38"/>
  <c r="W19" i="38"/>
  <c r="V44" i="29"/>
  <c r="P44" i="29" s="1"/>
  <c r="R44" i="29" s="1"/>
  <c r="V50" i="29"/>
  <c r="P50" i="29" s="1"/>
  <c r="V29" i="29"/>
  <c r="P29" i="29" s="1"/>
  <c r="V68" i="29"/>
  <c r="P68" i="29" s="1"/>
  <c r="W76" i="38"/>
  <c r="V37" i="29"/>
  <c r="P37" i="29" s="1"/>
  <c r="W43" i="38"/>
  <c r="V36" i="29"/>
  <c r="P36" i="29" s="1"/>
  <c r="W42" i="38"/>
  <c r="V49" i="29"/>
  <c r="P49" i="29" s="1"/>
  <c r="W56" i="38"/>
  <c r="V97" i="29"/>
  <c r="P97" i="29" s="1"/>
  <c r="W104" i="38"/>
  <c r="V100" i="29"/>
  <c r="P100" i="29" s="1"/>
  <c r="V103" i="29"/>
  <c r="P103" i="29" s="1"/>
  <c r="R103" i="29" s="1"/>
  <c r="W109" i="38"/>
  <c r="V26" i="29"/>
  <c r="P26" i="29" s="1"/>
  <c r="W30" i="38"/>
  <c r="V55" i="29"/>
  <c r="P55" i="29" s="1"/>
  <c r="W62" i="38"/>
  <c r="V114" i="29"/>
  <c r="P114" i="29" s="1"/>
  <c r="V78" i="29"/>
  <c r="P78" i="29" s="1"/>
  <c r="V79" i="29"/>
  <c r="P79" i="29" s="1"/>
  <c r="V85" i="29"/>
  <c r="P85" i="29" s="1"/>
  <c r="CB59" i="28"/>
  <c r="BY59" i="28"/>
  <c r="BY79" i="28"/>
  <c r="CB79" i="28"/>
  <c r="BY57" i="28"/>
  <c r="CB57" i="28"/>
  <c r="CB110" i="28"/>
  <c r="BY110" i="28"/>
  <c r="CB80" i="28"/>
  <c r="BY80" i="28"/>
  <c r="BR73" i="28"/>
  <c r="BW73" i="28"/>
  <c r="L30" i="28"/>
  <c r="F30" i="28" s="1"/>
  <c r="Q30" i="28"/>
  <c r="CB137" i="28"/>
  <c r="BY137" i="28"/>
  <c r="CB95" i="28"/>
  <c r="BY95" i="28"/>
  <c r="CB60" i="28"/>
  <c r="BY60" i="28"/>
  <c r="BY36" i="28"/>
  <c r="CB36" i="28"/>
  <c r="CB10" i="28"/>
  <c r="BY10" i="28"/>
  <c r="BW4" i="28"/>
  <c r="V3" i="40" s="1"/>
  <c r="BR4" i="28"/>
  <c r="BW39" i="28"/>
  <c r="BR39" i="28"/>
  <c r="BY43" i="28"/>
  <c r="CB43" i="28"/>
  <c r="BY61" i="28"/>
  <c r="CB61" i="28"/>
  <c r="BW131" i="28"/>
  <c r="V113" i="29" s="1"/>
  <c r="P113" i="29" s="1"/>
  <c r="BR131" i="28"/>
  <c r="CB74" i="28"/>
  <c r="BY74" i="28"/>
  <c r="BW108" i="28"/>
  <c r="V91" i="40" s="1"/>
  <c r="P91" i="40" s="1"/>
  <c r="R91" i="40" s="1"/>
  <c r="BR108" i="28"/>
  <c r="BY32" i="28"/>
  <c r="CB32" i="28"/>
  <c r="BW45" i="28"/>
  <c r="BR45" i="28"/>
  <c r="BW112" i="28"/>
  <c r="BR112" i="28"/>
  <c r="BR9" i="28"/>
  <c r="BW9" i="28"/>
  <c r="BR29" i="28"/>
  <c r="BW29" i="28"/>
  <c r="BY42" i="28"/>
  <c r="CB42" i="28"/>
  <c r="BR64" i="28"/>
  <c r="BW64" i="28"/>
  <c r="BY130" i="28"/>
  <c r="CB130" i="28"/>
  <c r="BR92" i="28"/>
  <c r="BW38" i="28"/>
  <c r="BR38" i="28"/>
  <c r="BY44" i="28"/>
  <c r="CB44" i="28"/>
  <c r="BY72" i="28"/>
  <c r="CB72" i="28"/>
  <c r="BR109" i="28"/>
  <c r="BW109" i="28"/>
  <c r="CB56" i="28"/>
  <c r="BY56" i="28"/>
  <c r="BY48" i="28"/>
  <c r="CB48" i="28"/>
  <c r="CB111" i="28"/>
  <c r="BY111" i="28"/>
  <c r="CB114" i="28"/>
  <c r="BY114" i="28"/>
  <c r="BW117" i="28"/>
  <c r="V98" i="40" s="1"/>
  <c r="P98" i="40" s="1"/>
  <c r="R98" i="40" s="1"/>
  <c r="BR117" i="28"/>
  <c r="BW54" i="28"/>
  <c r="BR54" i="28"/>
  <c r="BW101" i="28"/>
  <c r="V85" i="40" s="1"/>
  <c r="P85" i="40" s="1"/>
  <c r="R85" i="40" s="1"/>
  <c r="BR101" i="28"/>
  <c r="CB81" i="28"/>
  <c r="BY81" i="28"/>
  <c r="BW70" i="28"/>
  <c r="BR70" i="28"/>
  <c r="CB124" i="28"/>
  <c r="BY124" i="28"/>
  <c r="CB143" i="28"/>
  <c r="BY143" i="28"/>
  <c r="BY6" i="28"/>
  <c r="CB6" i="28"/>
  <c r="CB7" i="28"/>
  <c r="BY7" i="28"/>
  <c r="CB46" i="28"/>
  <c r="BY46" i="28"/>
  <c r="BY116" i="28"/>
  <c r="CB116" i="28"/>
  <c r="CB106" i="28"/>
  <c r="BY106" i="28"/>
  <c r="CB103" i="28"/>
  <c r="BY103" i="28"/>
  <c r="CB53" i="28"/>
  <c r="BY53" i="28"/>
  <c r="BY11" i="28"/>
  <c r="CB11" i="28"/>
  <c r="BR77" i="28"/>
  <c r="BW77" i="28"/>
  <c r="CB62" i="28"/>
  <c r="BY62" i="28"/>
  <c r="CB65" i="28"/>
  <c r="BY65" i="28"/>
  <c r="BR125" i="28"/>
  <c r="BW125"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V94" i="40"/>
  <c r="P94" i="40"/>
  <c r="W51" i="38"/>
  <c r="V42" i="40"/>
  <c r="P42" i="40" s="1"/>
  <c r="W84" i="38"/>
  <c r="V75" i="40"/>
  <c r="P75" i="40" s="1"/>
  <c r="W57" i="38"/>
  <c r="V48" i="40"/>
  <c r="P48" i="40" s="1"/>
  <c r="W80" i="38"/>
  <c r="V70" i="40"/>
  <c r="P70" i="40" s="1"/>
  <c r="W50" i="38"/>
  <c r="V41" i="40"/>
  <c r="P41" i="40" s="1"/>
  <c r="W24" i="38"/>
  <c r="V17" i="40"/>
  <c r="P17" i="40" s="1"/>
  <c r="W6" i="38"/>
  <c r="V6" i="40"/>
  <c r="P6" i="40" s="1"/>
  <c r="R6" i="40" s="1"/>
  <c r="W28" i="38"/>
  <c r="V33" i="40"/>
  <c r="P33" i="40" s="1"/>
  <c r="R33" i="40" s="1"/>
  <c r="V98" i="29"/>
  <c r="P98" i="29" s="1"/>
  <c r="W105" i="38"/>
  <c r="W41" i="38"/>
  <c r="V109" i="29"/>
  <c r="P109" i="29" s="1"/>
  <c r="W7" i="38"/>
  <c r="W13" i="38"/>
  <c r="V60" i="29"/>
  <c r="P60" i="29" s="1"/>
  <c r="W67" i="38"/>
  <c r="V45" i="29"/>
  <c r="P45" i="29" s="1"/>
  <c r="W52" i="38"/>
  <c r="V31" i="29"/>
  <c r="P31" i="29" s="1"/>
  <c r="V38" i="29"/>
  <c r="P38" i="29" s="1"/>
  <c r="W44" i="38"/>
  <c r="V117" i="29"/>
  <c r="P117" i="29" s="1"/>
  <c r="V32" i="29"/>
  <c r="P32" i="29" s="1"/>
  <c r="V65" i="29"/>
  <c r="P65" i="29" s="1"/>
  <c r="W73" i="38"/>
  <c r="V74" i="29"/>
  <c r="P74" i="29" s="1"/>
  <c r="W82" i="38"/>
  <c r="V104" i="29"/>
  <c r="P104" i="29" s="1"/>
  <c r="R104" i="29" s="1"/>
  <c r="W110" i="38"/>
  <c r="V76" i="29"/>
  <c r="P76" i="29" s="1"/>
  <c r="R76" i="29" s="1"/>
  <c r="W95" i="38"/>
  <c r="V87" i="29"/>
  <c r="P87" i="29" s="1"/>
  <c r="R87" i="29" s="1"/>
  <c r="W102"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08" i="28"/>
  <c r="CB108" i="28"/>
  <c r="CB77" i="28"/>
  <c r="BY77" i="28"/>
  <c r="BY64" i="28"/>
  <c r="CB64" i="28"/>
  <c r="BY92" i="28"/>
  <c r="CB92" i="28"/>
  <c r="CB4" i="28"/>
  <c r="BY4" i="28"/>
  <c r="BY117" i="28"/>
  <c r="CB117" i="28"/>
  <c r="CB112" i="28"/>
  <c r="BY112" i="28"/>
  <c r="CB29" i="28"/>
  <c r="BY29" i="28"/>
  <c r="CB54" i="28"/>
  <c r="BY54" i="28"/>
  <c r="BY131" i="28"/>
  <c r="CB131" i="28"/>
  <c r="CB73" i="28"/>
  <c r="BY73" i="28"/>
  <c r="CB101" i="28"/>
  <c r="BY101" i="28"/>
  <c r="CB125" i="28"/>
  <c r="BY125" i="28"/>
  <c r="CB109" i="28"/>
  <c r="BY109" i="28"/>
  <c r="BY39" i="28"/>
  <c r="CB39" i="28"/>
  <c r="CB70" i="28"/>
  <c r="BY70" i="28"/>
  <c r="CB38" i="28"/>
  <c r="BY38" i="28"/>
  <c r="BY45" i="28"/>
  <c r="CB45"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BR23" i="28"/>
  <c r="BR26" i="28"/>
  <c r="BW26" i="28"/>
  <c r="V30" i="40" s="1"/>
  <c r="P30" i="40" s="1"/>
  <c r="BY23" i="28" l="1"/>
  <c r="CB23" i="28"/>
  <c r="W35" i="38"/>
  <c r="V17" i="29"/>
  <c r="P17" i="29" s="1"/>
  <c r="BY27" i="28"/>
  <c r="CB27" i="28"/>
  <c r="V20" i="29"/>
  <c r="P20" i="29" s="1"/>
  <c r="W39" i="38"/>
  <c r="V8" i="29"/>
  <c r="P8" i="29" s="1"/>
  <c r="R8" i="29" s="1"/>
  <c r="CB13" i="28"/>
  <c r="BY13" i="28"/>
  <c r="W25" i="38"/>
  <c r="W40" i="38"/>
  <c r="CB28" i="28"/>
  <c r="BY28" i="28"/>
  <c r="V21" i="29"/>
  <c r="P21" i="29" s="1"/>
  <c r="W26" i="38"/>
  <c r="V9" i="29"/>
  <c r="P9" i="29" s="1"/>
  <c r="R9" i="29" s="1"/>
  <c r="CB14" i="28"/>
  <c r="BY14" i="28"/>
  <c r="W33" i="38"/>
  <c r="V15" i="29"/>
  <c r="P15" i="29" s="1"/>
  <c r="CB21" i="28"/>
  <c r="BY21" i="28"/>
  <c r="W27" i="38"/>
  <c r="V10" i="29"/>
  <c r="P10" i="29" s="1"/>
  <c r="BY15" i="28"/>
  <c r="CB15" i="28"/>
  <c r="V16" i="29"/>
  <c r="P16" i="29" s="1"/>
  <c r="CB22" i="28"/>
  <c r="BY22" i="28"/>
  <c r="W34" i="38"/>
  <c r="W29" i="38"/>
  <c r="BY17" i="28"/>
  <c r="CB17" i="28"/>
  <c r="V12" i="29"/>
  <c r="P12" i="29" s="1"/>
  <c r="V18" i="29"/>
  <c r="P18" i="29" s="1"/>
  <c r="CB25" i="28"/>
  <c r="BY25" i="28"/>
  <c r="W37" i="38"/>
  <c r="V19" i="29"/>
  <c r="P19" i="29" s="1"/>
  <c r="CB26" i="28"/>
  <c r="BY26" i="28"/>
  <c r="W38" i="38"/>
  <c r="W31"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7"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3"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3"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5"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9"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3"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7"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2"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3"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7"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8"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99"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6"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7"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8"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9"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09"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2"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2"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3"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4"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5"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6"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3"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39" authorId="94"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0" authorId="95"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1" authorId="96"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2" authorId="97"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3" authorId="98"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0"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1"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<sst xmlns="http://schemas.openxmlformats.org/spreadsheetml/2006/main" count="16676" uniqueCount="5468">
  <si>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</si>
  <si>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</si>
  <si>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</si>
  <si>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</si>
  <si>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</si>
  <si>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</si>
  <si>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</si>
  <si>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</si>
  <si>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</si>
  <si>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</si>
  <si>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</si>
  <si>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</si>
  <si>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</si>
  <si>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</si>
  <si>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</si>
  <si>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</si>
  <si>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</si>
  <si>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</si>
  <si>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</si>
  <si>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</si>
  <si>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</si>
  <si>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</si>
  <si>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</si>
  <si>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</si>
  <si>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</si>
  <si>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</si>
  <si>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</si>
  <si>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</si>
  <si>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</si>
  <si>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</si>
  <si>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</si>
  <si>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</si>
  <si>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</si>
  <si>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</si>
  <si>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</si>
  <si>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</si>
  <si>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</si>
  <si>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</si>
  <si>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</si>
  <si>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</si>
  <si>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</si>
  <si>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</si>
  <si>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</si>
  <si>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</si>
  <si>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</si>
  <si>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</si>
  <si>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</si>
  <si>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</si>
  <si>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</si>
  <si>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</si>
  <si>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</si>
  <si>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</si>
  <si>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</si>
  <si>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</si>
  <si>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</si>
  <si>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</si>
  <si>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</si>
  <si>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</si>
  <si>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</si>
  <si>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</si>
  <si>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</si>
  <si>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</si>
  <si>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</si>
  <si>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</si>
  <si>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</si>
  <si>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</si>
  <si>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</si>
  <si>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</si>
  <si>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</si>
  <si>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</si>
  <si>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</si>
  <si>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</si>
  <si>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</si>
  <si>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</si>
  <si>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</si>
  <si>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</si>
  <si>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</si>
  <si>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</si>
  <si>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</si>
  <si>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</si>
  <si>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</si>
  <si>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</si>
  <si>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</si>
  <si>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</si>
  <si>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</si>
  <si>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</si>
  <si>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</si>
  <si>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</si>
  <si>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</si>
  <si>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</si>
  <si>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</si>
  <si>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</si>
  <si>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</si>
  <si>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</si>
  <si>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</si>
  <si>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</si>
  <si>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</si>
  <si>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</si>
  <si>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</si>
  <si>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</si>
  <si>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</si>
  <si>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</si>
  <si>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</si>
  <si>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</si>
  <si>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</si>
  <si>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</si>
  <si>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</si>
  <si>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</si>
  <si>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</si>
  <si>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</si>
  <si>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</si>
  <si>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</si>
  <si>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</si>
  <si>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</si>
  <si>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</si>
  <si>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</si>
  <si>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</si>
  <si>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</si>
  <si>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</si>
  <si>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</si>
  <si>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</si>
  <si>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</si>
  <si>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</si>
  <si>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</si>
  <si>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</si>
  <si>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</si>
  <si>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</si>
  <si>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</si>
  <si>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</si>
  <si>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</si>
  <si>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</si>
  <si>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</si>
  <si>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</si>
  <si>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</si>
  <si>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</si>
  <si>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</si>
  <si>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</si>
  <si>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</si>
  <si>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</si>
  <si>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</si>
  <si>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</si>
  <si>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</si>
  <si>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</si>
  <si>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</si>
  <si>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</si>
  <si>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</si>
  <si>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</si>
  <si>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</si>
  <si>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</si>
  <si>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</si>
  <si>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</si>
  <si>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</si>
  <si>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</si>
  <si>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</si>
  <si>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</si>
  <si>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</si>
  <si>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</si>
  <si>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</si>
  <si>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</si>
  <si>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</si>
  <si>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</si>
  <si>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</si>
  <si>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</si>
  <si>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</si>
  <si>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</si>
  <si>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</si>
  <si>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</si>
  <si>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</si>
  <si>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</si>
  <si>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</si>
  <si>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</si>
  <si>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</si>
  <si>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</si>
  <si>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</si>
  <si>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</si>
  <si>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</si>
  <si>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</si>
  <si>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</si>
  <si>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</si>
  <si>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</si>
  <si>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</si>
  <si>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</si>
  <si>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</si>
  <si>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</si>
  <si>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</si>
  <si>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</si>
  <si>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</si>
  <si>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</si>
  <si>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</si>
  <si>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</si>
  <si>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</si>
  <si>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</si>
  <si>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</si>
  <si>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</si>
  <si>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</si>
  <si>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</si>
  <si>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</si>
  <si>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</si>
  <si>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</si>
  <si>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</si>
  <si>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</si>
  <si>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</si>
  <si>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</si>
  <si>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</si>
  <si>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</si>
  <si>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</si>
  <si>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</si>
  <si>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</si>
  <si>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</si>
  <si>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</si>
  <si>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</si>
  <si>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</si>
  <si>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</si>
  <si>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</si>
  <si>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</si>
  <si>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</si>
  <si>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</si>
  <si>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</si>
  <si>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</si>
  <si>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</si>
  <si>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</si>
  <si>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</si>
  <si>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</si>
  <si>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</si>
  <si>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</si>
  <si>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</si>
  <si>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</si>
  <si>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</si>
  <si>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</si>
  <si>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</si>
  <si>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</si>
  <si>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</si>
  <si>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</si>
  <si>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</si>
  <si>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</si>
  <si>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</si>
  <si>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</si>
  <si>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</si>
  <si>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</si>
  <si>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</si>
  <si>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</si>
  <si>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</si>
  <si>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</si>
  <si>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</si>
  <si>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</si>
  <si>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</si>
  <si>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</si>
  <si>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</si>
  <si>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</si>
  <si>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</si>
  <si>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</si>
  <si>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</si>
  <si>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</si>
  <si>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</si>
  <si>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</si>
  <si>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</si>
  <si>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</si>
  <si>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</si>
  <si>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</si>
  <si>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</si>
  <si>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</si>
  <si>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</si>
  <si>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</si>
  <si>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</si>
  <si>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</si>
  <si>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</si>
  <si>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</si>
  <si>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</si>
  <si>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</si>
  <si>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</si>
  <si>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</si>
  <si>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</si>
  <si>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</si>
  <si>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</si>
  <si>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</si>
  <si>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</si>
  <si>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</si>
  <si>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</si>
  <si>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</si>
  <si>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</si>
  <si>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</si>
  <si>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</si>
  <si>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</si>
  <si>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</si>
  <si>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</si>
  <si>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</si>
  <si>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</si>
  <si>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</si>
  <si>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</si>
  <si>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</si>
  <si>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</si>
  <si>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</si>
  <si>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</si>
  <si>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</si>
  <si>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</si>
  <si>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</si>
  <si>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</si>
  <si>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</si>
  <si>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</si>
  <si>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</si>
  <si>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</si>
  <si>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</si>
  <si>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</si>
  <si>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</si>
  <si>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</si>
  <si>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</si>
  <si>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</si>
  <si>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</si>
  <si>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</si>
  <si>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</si>
  <si>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</si>
  <si>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</si>
  <si>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</si>
  <si>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</si>
  <si>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</si>
  <si>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</si>
  <si>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</si>
  <si>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</si>
  <si>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</si>
  <si>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</si>
  <si>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</si>
  <si>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</si>
  <si>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</si>
  <si>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</si>
  <si>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</si>
  <si>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</si>
  <si>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</si>
  <si>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</si>
  <si>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</si>
  <si>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</si>
  <si>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</si>
  <si>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</si>
  <si>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</si>
  <si>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</si>
  <si>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</si>
  <si>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</si>
  <si>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</si>
  <si>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</si>
  <si>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</si>
  <si>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</si>
  <si>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</si>
  <si>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</si>
  <si>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</si>
  <si>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</si>
  <si>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</si>
  <si>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</si>
  <si>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</si>
  <si>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</si>
  <si>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</si>
  <si>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</si>
  <si>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</si>
  <si>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</si>
  <si>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</si>
  <si>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</si>
  <si>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</si>
  <si>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</si>
  <si>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</si>
  <si>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</si>
  <si>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</si>
  <si>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</si>
  <si>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</si>
  <si>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</si>
  <si>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</si>
  <si>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</si>
  <si>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</si>
  <si>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</si>
  <si>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</si>
  <si>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</si>
  <si>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</si>
  <si>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</si>
  <si>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</si>
  <si>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</si>
  <si>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</si>
  <si>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</si>
  <si>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</si>
  <si>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</si>
  <si>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</si>
  <si>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</si>
  <si>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</si>
  <si>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</si>
  <si>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</si>
  <si>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</si>
  <si>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</si>
  <si>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</si>
  <si>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</si>
  <si>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</si>
  <si>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</si>
  <si>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</si>
  <si>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</si>
  <si>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</si>
  <si>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</si>
  <si>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</si>
  <si>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</si>
  <si>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</si>
  <si>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</si>
  <si>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</si>
  <si>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</si>
  <si>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</si>
  <si>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</si>
  <si>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</si>
  <si>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</si>
  <si>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</si>
  <si>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</si>
  <si>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</si>
  <si>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</si>
  <si>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</si>
  <si>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</si>
  <si>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</si>
  <si>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</si>
  <si>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</si>
  <si>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</si>
  <si>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</si>
  <si>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</si>
  <si>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</si>
  <si>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</si>
  <si>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</si>
  <si>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</si>
  <si>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</si>
  <si>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</si>
  <si>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</si>
  <si>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</si>
  <si>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</si>
  <si>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</si>
  <si>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</si>
  <si>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</si>
  <si>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</si>
  <si>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</si>
  <si>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</si>
  <si>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</si>
  <si>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</si>
  <si>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</si>
  <si>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</si>
  <si>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</si>
  <si>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</si>
  <si>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</si>
  <si>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</si>
  <si>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</si>
  <si>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</si>
  <si>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</si>
  <si>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</si>
  <si>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</si>
  <si>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</si>
  <si>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</si>
  <si>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</si>
  <si>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</si>
  <si>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</si>
  <si>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</si>
  <si>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</si>
  <si>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</si>
  <si>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</si>
  <si>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</si>
  <si>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</si>
  <si>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</si>
  <si>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</si>
  <si>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</si>
  <si>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</si>
  <si>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</si>
  <si>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</si>
  <si>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</si>
  <si>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</si>
  <si>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</si>
  <si>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</si>
  <si>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</si>
  <si>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</si>
  <si>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</si>
  <si>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</si>
  <si>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</si>
  <si>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</si>
  <si>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</si>
  <si>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</si>
  <si>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</si>
  <si>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</si>
  <si>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</si>
  <si>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</si>
  <si>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</si>
  <si>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</si>
  <si>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</si>
  <si>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</si>
  <si>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</si>
  <si>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</si>
  <si>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</si>
  <si>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</si>
  <si>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</si>
  <si>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</si>
  <si>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</si>
  <si>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</si>
  <si>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</si>
  <si>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</si>
  <si>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</si>
  <si>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</si>
  <si>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</si>
  <si>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</si>
  <si>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</si>
  <si>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</si>
  <si>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</si>
  <si>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</si>
  <si>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</si>
  <si>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</si>
  <si>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</si>
  <si>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</si>
  <si>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</si>
  <si>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</si>
  <si>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</si>
  <si>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</si>
  <si>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</si>
  <si>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</si>
  <si>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</si>
  <si>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</si>
  <si>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</si>
  <si>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</si>
  <si>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</si>
  <si>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</si>
  <si>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</si>
  <si>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</si>
  <si>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</si>
  <si>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</si>
  <si>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</si>
  <si>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</si>
  <si>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</si>
  <si>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</si>
  <si>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</si>
  <si>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</si>
  <si>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</si>
  <si>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</si>
  <si>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</si>
  <si>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</si>
  <si>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</si>
  <si>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</si>
  <si>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</si>
  <si>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</si>
  <si>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</si>
  <si>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</si>
  <si>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</si>
  <si>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</si>
  <si>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</si>
  <si>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</si>
  <si>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</si>
  <si>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</si>
  <si>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</si>
  <si>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</si>
  <si>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</si>
  <si>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</si>
  <si>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</si>
  <si>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</si>
  <si>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</si>
  <si>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</si>
  <si>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</si>
  <si>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</si>
  <si>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</si>
  <si>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</si>
  <si>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</si>
  <si>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</si>
  <si>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</si>
  <si>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</si>
  <si>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</si>
  <si>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</si>
  <si>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</si>
  <si>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</si>
  <si>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</si>
  <si>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</si>
  <si>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</si>
  <si>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</si>
  <si>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</si>
  <si>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</si>
  <si>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</si>
  <si>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</si>
  <si>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</si>
  <si>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</si>
  <si>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</si>
  <si>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</si>
  <si>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</si>
  <si>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</si>
  <si>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</si>
  <si>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</si>
  <si>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</si>
  <si>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</si>
  <si>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</si>
  <si>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</si>
  <si>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</si>
  <si>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</si>
  <si>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</si>
  <si>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</si>
  <si>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</si>
  <si>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</si>
  <si>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</si>
  <si>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</si>
  <si>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</si>
  <si>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</si>
  <si>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</si>
  <si>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</si>
  <si>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</si>
  <si>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</si>
  <si>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</si>
  <si>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</si>
  <si>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</si>
  <si>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</si>
  <si>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</si>
  <si>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</si>
  <si>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</si>
  <si>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</si>
  <si>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</si>
  <si>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</si>
  <si>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</si>
  <si>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</si>
  <si>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</si>
  <si>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</si>
  <si>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</si>
  <si>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</si>
  <si>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</si>
  <si>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</si>
  <si>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</si>
  <si>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</si>
  <si>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</si>
  <si>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</si>
  <si>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</si>
  <si>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</si>
  <si>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</si>
  <si>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</si>
  <si>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</si>
  <si>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</si>
  <si>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</si>
  <si>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</si>
  <si>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</si>
  <si>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</si>
  <si>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</si>
  <si>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</si>
  <si>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</si>
  <si>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</si>
  <si>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</si>
  <si>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</si>
  <si>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</si>
  <si>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</si>
  <si>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</si>
  <si>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</si>
  <si>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</si>
  <si>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</si>
  <si>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</si>
  <si>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</si>
  <si>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</si>
  <si>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</si>
  <si>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</si>
  <si>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</si>
  <si>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</si>
  <si>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</si>
  <si>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</si>
  <si>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</si>
  <si>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</si>
  <si>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</si>
  <si>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</si>
  <si>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</si>
  <si>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</si>
  <si>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</si>
  <si>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</si>
  <si>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</si>
  <si>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</si>
  <si>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</si>
  <si>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</si>
  <si>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</si>
  <si>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</si>
  <si>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</si>
  <si>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</si>
  <si>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</si>
  <si>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</si>
  <si>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</si>
  <si>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</si>
  <si>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</si>
  <si>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</si>
  <si>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</si>
  <si>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</si>
  <si>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</si>
  <si>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</si>
  <si>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</si>
  <si>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</si>
  <si>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</si>
  <si>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</si>
  <si>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</si>
  <si>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</si>
  <si>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</si>
  <si>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</si>
  <si>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</si>
  <si>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</si>
  <si>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</si>
  <si>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</si>
  <si>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</si>
  <si>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</si>
  <si>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</si>
  <si>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</si>
  <si>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</si>
  <si>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</si>
  <si>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</si>
  <si>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</si>
  <si>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</si>
  <si>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</si>
  <si>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</si>
  <si>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</si>
  <si>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</si>
  <si>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</si>
  <si>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</si>
  <si>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</si>
  <si>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</si>
  <si>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</si>
  <si>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</si>
  <si>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</si>
  <si>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</si>
  <si>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</si>
  <si>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</si>
  <si>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</si>
  <si>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</si>
  <si>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</si>
  <si>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</si>
  <si>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</si>
  <si>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</si>
  <si>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</si>
  <si>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</si>
  <si>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</si>
  <si>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</si>
  <si>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</si>
  <si>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</si>
  <si>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</si>
  <si>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</si>
  <si>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</si>
  <si>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</si>
  <si>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</si>
  <si>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</si>
  <si>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</si>
  <si>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</si>
  <si>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</si>
  <si>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</si>
  <si>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</si>
  <si>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</si>
  <si>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</si>
  <si>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</si>
  <si>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</si>
  <si>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</si>
  <si>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</si>
  <si>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</si>
  <si>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</si>
  <si>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</si>
  <si>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</si>
  <si>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</si>
  <si>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</si>
  <si>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</si>
  <si>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</si>
  <si>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</si>
  <si>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</si>
  <si>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</si>
  <si>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</si>
  <si>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</si>
  <si>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</si>
  <si>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</si>
  <si>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</si>
  <si>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</si>
  <si>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</si>
  <si>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</si>
  <si>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</si>
  <si>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</si>
  <si>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</si>
  <si>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</si>
  <si>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</si>
  <si>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</si>
  <si>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</si>
  <si>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</si>
  <si>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</si>
  <si>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</si>
  <si>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</si>
  <si>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</si>
  <si>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</si>
  <si>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</si>
  <si>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</si>
  <si>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</si>
  <si>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</si>
  <si>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</si>
  <si>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</si>
  <si>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</si>
  <si>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</si>
  <si>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</si>
  <si>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</si>
  <si>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</si>
  <si>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</si>
  <si>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</si>
  <si>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</si>
  <si>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</si>
  <si>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</si>
  <si>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</si>
  <si>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</si>
  <si>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</si>
  <si>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</si>
  <si>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</si>
  <si>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</si>
  <si>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</si>
  <si>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</si>
  <si>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</si>
  <si>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</si>
  <si>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</si>
  <si>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</si>
  <si>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</si>
  <si>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</si>
  <si>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</si>
  <si>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</si>
  <si>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</si>
  <si>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</si>
  <si>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</si>
  <si>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</si>
  <si>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</si>
  <si>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</si>
  <si>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</si>
  <si>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</si>
  <si>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</si>
  <si>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</si>
  <si>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</si>
  <si>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</si>
  <si>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</si>
  <si>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</si>
  <si>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</si>
  <si>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</si>
  <si>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</si>
  <si>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</si>
  <si>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</si>
  <si>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</si>
  <si>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</si>
  <si>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</si>
  <si>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</si>
  <si>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</si>
  <si>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</si>
  <si>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</si>
  <si>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</si>
  <si>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</si>
  <si>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</si>
  <si>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</si>
  <si>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</si>
  <si>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</si>
  <si>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</si>
  <si>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</si>
  <si>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</si>
  <si>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</si>
  <si>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</si>
  <si>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</si>
  <si>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</si>
  <si>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</si>
  <si>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</si>
  <si>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</si>
  <si>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</si>
  <si>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</si>
  <si>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</si>
  <si>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</si>
  <si>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</si>
  <si>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</si>
  <si>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</si>
  <si>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</si>
  <si>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</si>
  <si>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</si>
  <si>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</si>
  <si>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</si>
  <si>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</si>
  <si>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</si>
  <si>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</si>
  <si>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</si>
  <si>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</si>
  <si>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</si>
  <si>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</si>
  <si>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</si>
  <si>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</si>
  <si>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</si>
  <si>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</si>
  <si>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</si>
  <si>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</si>
  <si>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</si>
  <si>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</si>
  <si>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</si>
  <si>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</si>
  <si>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</si>
  <si>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</si>
  <si>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</si>
  <si>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</si>
  <si>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</si>
  <si>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</si>
  <si>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</si>
  <si>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</si>
  <si>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</si>
  <si>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</si>
  <si>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</si>
  <si>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</si>
  <si>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</si>
  <si>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</si>
  <si>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</si>
  <si>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</si>
  <si>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</si>
  <si>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</si>
  <si>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</si>
  <si>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</si>
  <si>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</si>
  <si>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</si>
  <si>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</si>
  <si>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</si>
  <si>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</si>
  <si>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</si>
  <si>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</si>
  <si>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</si>
  <si>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</si>
  <si>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</si>
  <si>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</si>
  <si>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</si>
  <si>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</si>
  <si>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</si>
  <si>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</si>
  <si>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</si>
  <si>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</si>
  <si>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</si>
  <si>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</si>
  <si>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</si>
  <si>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</si>
  <si>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</si>
  <si>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</si>
  <si>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</si>
  <si>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</si>
  <si>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</si>
  <si>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</si>
  <si>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</si>
  <si>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</si>
  <si>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</si>
  <si>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</si>
  <si>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</si>
  <si>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</si>
  <si>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</si>
  <si>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</si>
  <si>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</si>
  <si>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</si>
  <si>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</si>
  <si>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</si>
  <si>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</si>
  <si>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</si>
  <si>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</si>
  <si>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</si>
  <si>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</si>
  <si>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</si>
  <si>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</si>
  <si>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</si>
  <si>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</si>
  <si>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</si>
  <si>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</si>
  <si>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</si>
  <si>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</si>
  <si>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</si>
  <si>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</si>
  <si>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</si>
  <si>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</si>
  <si>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</si>
  <si>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</si>
  <si>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</si>
  <si>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</si>
  <si>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</si>
  <si>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</si>
  <si>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</si>
  <si>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</si>
  <si>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</si>
  <si>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</si>
  <si>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</si>
  <si>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</si>
  <si>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</si>
  <si>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</si>
  <si>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</si>
  <si>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</si>
  <si>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</si>
  <si>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</si>
  <si>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</si>
  <si>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</si>
  <si>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</si>
  <si>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</si>
  <si>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</si>
  <si>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</si>
  <si>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</si>
  <si>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</si>
  <si>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</si>
  <si>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</si>
  <si>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</si>
  <si>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</si>
  <si>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</si>
  <si>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</si>
  <si>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</si>
  <si>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</si>
  <si>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</si>
  <si>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</si>
  <si>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</si>
  <si>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</si>
  <si>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</si>
  <si>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</si>
  <si>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</si>
  <si>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</si>
  <si>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</si>
  <si>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</si>
  <si>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</si>
  <si>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</si>
  <si>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</si>
  <si>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</si>
  <si>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</si>
  <si>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</si>
  <si>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</si>
  <si>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</si>
  <si>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</si>
  <si>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</si>
  <si>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</si>
  <si>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</si>
  <si>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</si>
  <si>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</si>
  <si>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</si>
  <si>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</si>
  <si>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</si>
  <si>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</si>
  <si>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</si>
  <si>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</si>
  <si>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</si>
  <si>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</si>
  <si>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</si>
  <si>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</si>
  <si>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</si>
  <si>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</si>
  <si>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</si>
  <si>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</si>
  <si>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</si>
  <si>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</si>
  <si>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</si>
  <si>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</si>
  <si>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</si>
  <si>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</si>
  <si>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</si>
  <si>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</si>
  <si>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</si>
  <si>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</si>
  <si>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</si>
  <si>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</si>
  <si>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</si>
  <si>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</si>
  <si>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</si>
  <si>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</si>
  <si>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</si>
  <si>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</si>
  <si>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</si>
  <si>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</si>
  <si>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</si>
  <si>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</si>
  <si>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</si>
  <si>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</si>
  <si>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</si>
  <si>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</si>
  <si>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</si>
  <si>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</si>
  <si>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</si>
  <si>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</si>
  <si>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</si>
  <si>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</si>
  <si>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</si>
  <si>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</si>
  <si>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</si>
  <si>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</si>
  <si>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</si>
  <si>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</si>
  <si>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</si>
  <si>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</si>
  <si>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</si>
  <si>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</si>
  <si>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</si>
  <si>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</si>
  <si>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</si>
  <si>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</si>
  <si>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</si>
  <si>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</si>
  <si>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</si>
  <si>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</si>
  <si>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</si>
  <si>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</si>
  <si>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</si>
  <si>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</si>
  <si>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</si>
  <si>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</si>
  <si>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</si>
  <si>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</si>
  <si>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</si>
  <si>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</si>
  <si>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</si>
  <si>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</si>
  <si>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</si>
  <si>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</si>
  <si>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</si>
  <si>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</si>
  <si>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</si>
  <si>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</si>
  <si>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</si>
  <si>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</si>
  <si>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</si>
  <si>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</si>
  <si>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</si>
  <si>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</si>
  <si>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</si>
  <si>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</si>
  <si>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</si>
  <si>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</si>
  <si>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</si>
  <si>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</si>
  <si>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</si>
  <si>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</si>
  <si>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</si>
  <si>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</si>
  <si>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</si>
  <si>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</si>
  <si>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</si>
  <si>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</si>
  <si>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</si>
  <si>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</si>
  <si>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</si>
  <si>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</si>
  <si>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</si>
  <si>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</si>
  <si>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</si>
  <si>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</si>
  <si>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</si>
  <si>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</si>
  <si>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</si>
  <si>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</si>
  <si>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</si>
  <si>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</si>
  <si>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</si>
  <si>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</si>
  <si>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</si>
  <si>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</si>
  <si>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</si>
  <si>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</si>
  <si>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</si>
  <si>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</si>
  <si>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</si>
  <si>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</si>
  <si>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</si>
  <si>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</si>
  <si>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</si>
  <si>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</si>
  <si>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</si>
  <si>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</si>
  <si>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</si>
  <si>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</si>
  <si>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</si>
  <si>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</si>
  <si>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</si>
  <si>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</si>
  <si>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</si>
  <si>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</si>
  <si>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</si>
  <si>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</si>
  <si>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</si>
  <si>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</si>
  <si>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</si>
  <si>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</si>
  <si>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</si>
  <si>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</si>
  <si>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</si>
  <si>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</si>
  <si>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</si>
  <si>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</si>
  <si>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</si>
  <si>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</si>
  <si>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</si>
  <si>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</si>
  <si>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</si>
  <si>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</si>
  <si>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</si>
  <si>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</si>
  <si>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</si>
  <si>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</si>
  <si>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</si>
  <si>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</si>
  <si>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</si>
  <si>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</si>
  <si>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</si>
  <si>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</si>
  <si>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</si>
  <si>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</si>
  <si>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</si>
  <si>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</si>
  <si>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</si>
  <si>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</si>
  <si>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</si>
  <si>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</si>
  <si>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</si>
  <si>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</si>
  <si>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</si>
  <si>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</si>
  <si>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</si>
  <si>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</si>
  <si>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</si>
  <si>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</si>
  <si>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</si>
  <si>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</si>
  <si>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</si>
  <si>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</si>
  <si>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</si>
  <si>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</si>
  <si>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</si>
  <si>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</si>
  <si>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</si>
  <si>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</si>
  <si>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</si>
  <si>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</si>
  <si>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</si>
  <si>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</si>
  <si>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</si>
  <si>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</si>
  <si>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</si>
  <si>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</si>
  <si>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</si>
  <si>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</si>
  <si>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</si>
  <si>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</si>
  <si>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</si>
  <si>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</si>
  <si>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</si>
  <si>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</si>
  <si>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</si>
  <si>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</si>
  <si>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</si>
  <si>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</si>
  <si>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</si>
  <si>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</si>
  <si>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</si>
  <si>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</si>
  <si>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</si>
  <si>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</si>
  <si>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</si>
  <si>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</si>
  <si>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</si>
  <si>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</si>
  <si>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</si>
  <si>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</si>
  <si>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</si>
  <si>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</si>
  <si>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</si>
  <si>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</si>
  <si>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</si>
  <si>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</si>
  <si>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</si>
  <si>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</si>
  <si>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</si>
  <si>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</si>
  <si>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</si>
  <si>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</si>
  <si>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</si>
  <si>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</si>
  <si>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</si>
  <si>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</si>
  <si>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</si>
  <si>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</si>
  <si>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</si>
  <si>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</si>
  <si>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</si>
  <si>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</si>
  <si>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</si>
  <si>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</si>
  <si>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</si>
  <si>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</si>
  <si>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</si>
  <si>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</si>
  <si>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</si>
  <si>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</si>
  <si>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</si>
  <si>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</si>
  <si>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</si>
  <si>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</si>
  <si>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</si>
  <si>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</si>
  <si>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</si>
  <si>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</si>
  <si>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</si>
  <si>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</si>
  <si>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</si>
  <si>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</si>
  <si>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</si>
  <si>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</si>
  <si>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</si>
  <si>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</si>
  <si>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</si>
  <si>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</si>
  <si>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</si>
  <si>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</si>
  <si>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</si>
  <si>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</si>
  <si>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</si>
  <si>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</si>
  <si>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</si>
  <si>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</si>
  <si>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</si>
  <si>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</si>
  <si>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</si>
  <si>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</si>
  <si>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</si>
  <si>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</si>
  <si>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</si>
  <si>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</si>
  <si>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</si>
  <si>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</si>
  <si>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</si>
  <si>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</si>
  <si>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</si>
  <si>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</si>
  <si>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</si>
  <si>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</si>
  <si>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</si>
  <si>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</si>
  <si>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</si>
  <si>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</si>
  <si>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</si>
  <si>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</si>
  <si>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</si>
  <si>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</si>
  <si>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</si>
  <si>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</si>
  <si>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</si>
  <si>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</si>
  <si>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</si>
  <si>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</si>
  <si>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</si>
  <si>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</si>
  <si>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</si>
  <si>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</si>
  <si>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</si>
  <si>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</si>
  <si>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</si>
  <si>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</si>
  <si>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</si>
  <si>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</si>
  <si>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</si>
  <si>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</si>
  <si>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</si>
  <si>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</si>
  <si>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</si>
  <si>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</si>
  <si>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</si>
  <si>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</si>
  <si>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</si>
  <si>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</si>
  <si>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</si>
  <si>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</si>
  <si>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</si>
  <si>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</si>
  <si>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</si>
  <si>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</si>
  <si>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</si>
  <si>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</si>
  <si>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</si>
  <si>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</si>
  <si>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</si>
  <si>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</si>
  <si>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</si>
  <si>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</si>
  <si>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</si>
  <si>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</si>
  <si>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</si>
  <si>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</si>
  <si>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</si>
  <si>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</si>
  <si>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</si>
  <si>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</si>
  <si>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</si>
  <si>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</si>
  <si>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</si>
  <si>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</si>
  <si>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</si>
  <si>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</si>
  <si>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</si>
  <si>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</si>
  <si>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</si>
  <si>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</si>
  <si>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</si>
  <si>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</si>
  <si>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</si>
  <si>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</si>
  <si>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</si>
  <si>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</si>
  <si>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</si>
  <si>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</si>
  <si>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</si>
  <si>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</si>
  <si>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</si>
  <si>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</si>
  <si>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</si>
  <si>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</si>
  <si>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</si>
  <si>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</si>
  <si>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</si>
  <si>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</si>
  <si>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</si>
  <si>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</si>
  <si>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</si>
  <si>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</si>
  <si>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</si>
  <si>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</si>
  <si>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</si>
  <si>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</si>
  <si>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</si>
  <si>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</si>
  <si>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</si>
  <si>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</si>
  <si>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</si>
  <si>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</si>
  <si>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</si>
  <si>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</si>
  <si>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</si>
  <si>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</si>
  <si>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</si>
  <si>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</si>
  <si>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</si>
  <si>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</si>
  <si>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</si>
  <si>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</si>
  <si>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</si>
  <si>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</si>
  <si>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</si>
  <si>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</si>
  <si>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</si>
  <si>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</si>
  <si>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</si>
  <si>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</si>
  <si>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</si>
  <si>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</si>
  <si>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</si>
  <si>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</si>
  <si>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</si>
  <si>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</si>
  <si>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</si>
  <si>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</si>
  <si>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</si>
  <si>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</si>
  <si>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</si>
  <si>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</si>
  <si>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</si>
  <si>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</si>
  <si>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</si>
  <si>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</si>
  <si>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</si>
  <si>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</si>
  <si>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</si>
  <si>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</si>
  <si>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</si>
  <si>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</si>
  <si>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</si>
  <si>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</si>
  <si>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</si>
  <si>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</si>
  <si>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</si>
  <si>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</si>
  <si>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</si>
  <si>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</si>
  <si>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</si>
  <si>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</si>
  <si>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</si>
  <si>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</si>
  <si>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</si>
  <si>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</si>
  <si>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</si>
  <si>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</si>
  <si>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</si>
  <si>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</si>
  <si>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</si>
  <si>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</si>
  <si>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</si>
  <si>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</si>
  <si>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</si>
  <si>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</si>
  <si>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</si>
  <si>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</si>
  <si>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</si>
  <si>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</si>
  <si>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</si>
  <si>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</si>
  <si>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</si>
  <si>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</si>
  <si>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</si>
  <si>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</si>
  <si>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</si>
  <si>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</si>
  <si>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</si>
  <si>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</si>
  <si>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</si>
  <si>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</si>
  <si>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</si>
  <si>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</si>
  <si>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</si>
  <si>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</si>
  <si>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</si>
  <si>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</si>
  <si>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</si>
  <si>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</si>
  <si>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</si>
  <si>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</si>
  <si>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</si>
  <si>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</si>
  <si>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</si>
  <si>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</si>
  <si>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</si>
  <si>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</si>
  <si>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</si>
  <si>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</si>
  <si>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</si>
  <si>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</si>
  <si>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</si>
  <si>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</si>
  <si>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</si>
  <si>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</si>
  <si>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</si>
  <si>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</si>
  <si>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</si>
  <si>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</si>
  <si>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</si>
  <si>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</si>
  <si>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</si>
  <si>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</si>
  <si>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</si>
  <si>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</si>
  <si>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</si>
  <si>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</si>
  <si>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</si>
  <si>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</si>
  <si>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</si>
  <si>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</si>
  <si>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</si>
  <si>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</si>
  <si>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</si>
  <si>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</si>
  <si>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</si>
  <si>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</si>
  <si>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</si>
  <si>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</si>
  <si>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</si>
  <si>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</si>
  <si>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</si>
  <si>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</si>
  <si>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</si>
  <si>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</si>
  <si>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</si>
  <si>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</si>
  <si>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</si>
  <si>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</si>
  <si>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</si>
  <si>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</si>
  <si>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</si>
  <si>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</si>
  <si>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</si>
  <si>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</si>
  <si>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</si>
  <si>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</si>
  <si>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</si>
  <si>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</si>
  <si>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</si>
  <si>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</si>
  <si>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</si>
  <si>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</si>
  <si>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</si>
  <si>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</si>
  <si>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</si>
  <si>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</si>
  <si>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</si>
  <si>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</si>
  <si>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</si>
  <si>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</si>
  <si>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</si>
  <si>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</si>
  <si>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</si>
  <si>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</si>
  <si>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</si>
  <si>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</si>
  <si>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</si>
  <si>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</si>
  <si>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</si>
  <si>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</si>
  <si>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</si>
  <si>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</si>
  <si>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</si>
  <si>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</si>
  <si>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</si>
  <si>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</si>
  <si>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</si>
  <si>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</si>
  <si>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</si>
  <si>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</si>
  <si>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</si>
  <si>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</si>
  <si>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</si>
  <si>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</si>
  <si>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</si>
  <si>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</si>
  <si>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</si>
  <si>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</si>
  <si>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</si>
  <si>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</si>
  <si>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</si>
  <si>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</si>
  <si>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</si>
  <si>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</si>
  <si>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</si>
  <si>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</si>
  <si>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</si>
  <si>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</si>
  <si>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</si>
  <si>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</si>
  <si>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</si>
  <si>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</si>
  <si>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</si>
  <si>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</si>
  <si>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</si>
  <si>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</si>
  <si>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</si>
  <si>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</si>
  <si>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</si>
  <si>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</si>
  <si>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</si>
  <si>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</si>
  <si>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</si>
  <si>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</si>
  <si>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</si>
  <si>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</si>
  <si>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</si>
  <si>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</si>
  <si>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</si>
  <si>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</si>
  <si>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</si>
  <si>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</si>
  <si>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</si>
  <si>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</si>
  <si>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</si>
  <si>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</si>
  <si>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</si>
  <si>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</si>
  <si>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</si>
  <si>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</si>
  <si>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</si>
  <si>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</si>
  <si>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</si>
  <si>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</si>
  <si>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</si>
  <si>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</si>
  <si>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</si>
  <si>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</si>
  <si>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</si>
  <si>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</si>
  <si>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</si>
  <si>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</si>
  <si>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</si>
  <si>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</si>
  <si>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</si>
  <si>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</si>
  <si>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</si>
  <si>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</si>
  <si>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</si>
  <si>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</si>
  <si>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</si>
  <si>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</si>
  <si>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</si>
  <si>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</si>
  <si>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</si>
  <si>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</si>
  <si>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</si>
  <si>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</si>
  <si>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</si>
  <si>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</si>
  <si>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</si>
  <si>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</si>
  <si>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</si>
  <si>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</si>
  <si>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</si>
  <si>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</si>
  <si>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</si>
  <si>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</si>
  <si>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</si>
  <si>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</si>
  <si>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</si>
  <si>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</si>
  <si>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</si>
  <si>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</si>
  <si>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</si>
  <si>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</si>
  <si>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</si>
  <si>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</si>
  <si>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</si>
  <si>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</si>
  <si>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</si>
  <si>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</si>
  <si>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</si>
  <si>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</si>
  <si>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</si>
  <si>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</si>
  <si>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</si>
  <si>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</si>
  <si>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</si>
  <si>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</si>
  <si>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</si>
  <si>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</si>
  <si>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</si>
  <si>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</si>
  <si>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</si>
  <si>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</si>
  <si>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</si>
  <si>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</si>
  <si>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</si>
  <si>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</si>
  <si>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</si>
  <si>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</si>
  <si>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</si>
  <si>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</si>
  <si>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</si>
  <si>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</si>
  <si>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</si>
  <si>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</si>
  <si>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</si>
  <si>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</si>
  <si>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</si>
  <si>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</si>
  <si>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</si>
  <si>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</si>
  <si>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</si>
  <si>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</si>
  <si>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</si>
  <si>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</si>
  <si>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</si>
  <si>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</si>
  <si>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</si>
  <si>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</si>
  <si>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</si>
  <si>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</si>
  <si>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</si>
  <si>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</si>
  <si>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</si>
  <si>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</si>
  <si>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</si>
  <si>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</si>
  <si>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</si>
  <si>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</si>
  <si>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</si>
  <si>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</si>
  <si>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</si>
  <si>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</si>
  <si>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</si>
  <si>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</si>
  <si>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</si>
  <si>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</si>
  <si>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</si>
  <si>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</si>
  <si>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</si>
  <si>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</si>
  <si>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</si>
  <si>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</si>
  <si>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</si>
  <si>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</si>
  <si>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</si>
  <si>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</si>
  <si>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</si>
  <si>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</si>
  <si>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</si>
  <si>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</si>
  <si>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</si>
  <si>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</si>
  <si>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</si>
  <si>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</si>
  <si>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</si>
  <si>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</si>
  <si>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</si>
  <si>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</si>
  <si>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</si>
  <si>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</si>
  <si>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</si>
  <si>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</si>
  <si>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</si>
  <si>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</si>
  <si>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</si>
  <si>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</si>
  <si>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</si>
  <si>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</si>
  <si>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</si>
  <si>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</si>
  <si>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</si>
  <si>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</si>
  <si>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</si>
  <si>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</si>
  <si>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</si>
  <si>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</si>
  <si>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</si>
  <si>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</si>
  <si>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</si>
  <si>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</si>
  <si>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</si>
  <si>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</si>
  <si>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</si>
  <si>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</si>
  <si>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</si>
  <si>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</si>
  <si>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</si>
  <si>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</si>
  <si>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</si>
  <si>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</si>
  <si>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</si>
  <si>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</si>
  <si>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</si>
  <si>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</si>
  <si>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</si>
  <si>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</si>
  <si>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</si>
  <si>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</si>
  <si>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</si>
  <si>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</si>
  <si>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</si>
  <si>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</si>
  <si>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</si>
  <si>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</si>
  <si>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</si>
  <si>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</si>
  <si>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</si>
  <si>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</si>
  <si>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</si>
  <si>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</si>
  <si>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</si>
  <si>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</si>
  <si>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</si>
  <si>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</si>
  <si>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</si>
  <si>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</si>
  <si>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</si>
  <si>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</si>
  <si>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</si>
  <si>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</si>
  <si>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</si>
  <si>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</si>
  <si>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</si>
  <si>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</si>
  <si>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</si>
  <si>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</si>
  <si>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</si>
  <si>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</si>
  <si>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</si>
  <si>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</si>
  <si>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</si>
  <si>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</si>
  <si>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</si>
  <si>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</si>
  <si>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</si>
  <si>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</si>
  <si>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</si>
  <si>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</si>
  <si>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</si>
  <si>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</si>
  <si>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</si>
  <si>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</si>
  <si>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</si>
  <si>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</si>
  <si>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</si>
  <si>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</si>
  <si>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</si>
  <si>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</si>
  <si>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</si>
  <si>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</si>
  <si>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</si>
  <si>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</si>
  <si>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</si>
  <si>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</si>
  <si>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</si>
  <si>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</si>
  <si>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</si>
  <si>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</si>
  <si>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</si>
  <si>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</si>
  <si>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</si>
  <si>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</si>
  <si>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</si>
  <si>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</si>
  <si>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</si>
  <si>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</si>
  <si>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</si>
  <si>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</si>
  <si>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</si>
  <si>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</si>
  <si>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</si>
  <si>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</si>
  <si>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</si>
  <si>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</si>
  <si>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</si>
  <si>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</si>
  <si>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</si>
  <si>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</si>
  <si>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</si>
  <si>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</si>
  <si>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</si>
  <si>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</si>
  <si>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</si>
  <si>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</si>
  <si>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</si>
  <si>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</si>
  <si>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</si>
  <si>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</si>
  <si>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</si>
  <si>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</si>
  <si>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</si>
  <si>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</si>
  <si>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</si>
  <si>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</si>
  <si>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</si>
  <si>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</si>
  <si>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</si>
  <si>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</si>
  <si>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</si>
  <si>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</si>
  <si>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</si>
  <si>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</si>
  <si>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</si>
  <si>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</si>
  <si>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</si>
  <si>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</si>
  <si>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</si>
  <si>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</si>
  <si>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</si>
  <si>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</si>
  <si>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</si>
  <si>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</si>
  <si>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</si>
  <si>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</si>
  <si>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</si>
  <si>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</si>
  <si>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</si>
  <si>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</si>
  <si>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</si>
  <si>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</si>
  <si>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</si>
  <si>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</si>
  <si>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</si>
  <si>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</si>
  <si>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</si>
  <si>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</si>
  <si>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</si>
  <si>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</si>
  <si>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</si>
  <si>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</si>
  <si>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</si>
  <si>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</si>
  <si>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</si>
  <si>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</si>
  <si>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</si>
  <si>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</si>
  <si>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</si>
  <si>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</si>
  <si>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</si>
  <si>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</si>
  <si>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</si>
  <si>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</si>
  <si>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</si>
  <si>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</si>
  <si>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</si>
  <si>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</si>
  <si>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</si>
  <si>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</si>
  <si>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</si>
  <si>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</si>
  <si>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</si>
  <si>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</si>
  <si>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</si>
  <si>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</si>
  <si>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</si>
  <si>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</si>
  <si>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</si>
  <si>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</si>
  <si>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</si>
  <si>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</si>
  <si>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</si>
  <si>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</si>
  <si>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</si>
  <si>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</si>
  <si>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</si>
  <si>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</si>
  <si>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</si>
  <si>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</si>
  <si>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</si>
  <si>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</si>
  <si>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</si>
  <si>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</si>
  <si>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</si>
  <si>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</si>
  <si>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</si>
  <si>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</si>
  <si>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</si>
  <si>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</si>
  <si>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</si>
  <si>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</si>
  <si>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</si>
  <si>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</si>
  <si>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</si>
  <si>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</si>
  <si>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</si>
  <si>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</si>
  <si>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</si>
  <si>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</si>
  <si>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</si>
  <si>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</si>
  <si>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</si>
  <si>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</si>
  <si>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</si>
  <si>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</si>
  <si>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</si>
  <si>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</si>
  <si>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</si>
  <si>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</si>
  <si>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</si>
  <si>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</si>
  <si>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</si>
  <si>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</si>
  <si>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</si>
  <si>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</si>
  <si>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</si>
  <si>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</si>
  <si>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</si>
  <si>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</si>
  <si>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</si>
  <si>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</si>
  <si>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</si>
  <si>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</si>
  <si>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</si>
  <si>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</si>
  <si>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</si>
  <si>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</si>
  <si>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</si>
  <si>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</si>
  <si>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</si>
  <si>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</si>
  <si>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</si>
  <si>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</si>
  <si>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</si>
  <si>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</si>
  <si>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</si>
  <si>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</si>
  <si>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</si>
  <si>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</si>
  <si>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</si>
  <si>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</si>
  <si>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</si>
  <si>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</si>
  <si>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</si>
  <si>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</si>
  <si>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</si>
  <si>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</si>
  <si>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</si>
  <si>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</si>
  <si>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</si>
  <si>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</si>
  <si>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</si>
  <si>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</si>
  <si>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</si>
  <si>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</si>
  <si>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</si>
  <si>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</si>
  <si>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</si>
  <si>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</si>
  <si>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</si>
  <si>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</si>
  <si>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</si>
  <si>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</si>
  <si>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</si>
  <si>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</si>
  <si>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</si>
  <si>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</si>
  <si>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</si>
  <si>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</si>
  <si>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</si>
  <si>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</si>
  <si>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</si>
  <si>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</si>
  <si>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</si>
  <si>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</si>
  <si>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</si>
  <si>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</si>
  <si>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</si>
  <si>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</si>
  <si>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</si>
  <si>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</si>
  <si>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</si>
  <si>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</si>
  <si>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</si>
  <si>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</si>
  <si>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</si>
  <si>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</si>
  <si>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</si>
  <si>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</si>
  <si>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</si>
  <si>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</si>
  <si>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</si>
  <si>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</si>
  <si>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</si>
  <si>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</si>
  <si>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</si>
  <si>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</si>
  <si>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</si>
  <si>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</si>
  <si>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</si>
  <si>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</si>
  <si>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</si>
  <si>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</si>
  <si>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</si>
  <si>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</si>
  <si>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</si>
  <si>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</si>
  <si>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</si>
  <si>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</si>
  <si>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</si>
  <si>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</si>
  <si>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</si>
  <si>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</si>
  <si>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</si>
  <si>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</si>
  <si>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</si>
  <si>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</si>
  <si>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</si>
  <si>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</si>
  <si>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</si>
  <si>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</si>
  <si>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</si>
  <si>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</si>
  <si>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</si>
  <si>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</si>
  <si>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</si>
  <si>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</si>
  <si>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</si>
  <si>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</si>
  <si>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</si>
  <si>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</si>
  <si>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</si>
  <si>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</si>
  <si>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</si>
  <si>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</si>
  <si>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</si>
  <si>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</si>
  <si>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</si>
  <si>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</si>
  <si>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</si>
  <si>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</si>
  <si>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</si>
  <si>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</si>
  <si>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</si>
  <si>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</si>
  <si>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</si>
  <si>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</si>
  <si>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</si>
  <si>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</si>
  <si>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</si>
  <si>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</si>
  <si>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</si>
  <si>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</si>
  <si>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</si>
  <si>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</si>
  <si>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</si>
  <si>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</si>
  <si>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</si>
  <si>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</si>
  <si>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</si>
  <si>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</si>
  <si>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</si>
  <si>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</si>
  <si>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</si>
  <si>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</si>
  <si>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</si>
  <si>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</si>
  <si>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</si>
  <si>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</si>
  <si>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</si>
  <si>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</si>
  <si>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</si>
  <si>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</si>
  <si>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</si>
  <si>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</si>
  <si>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</si>
  <si>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</si>
  <si>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</si>
  <si>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</si>
  <si>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</si>
  <si>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</si>
  <si>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</si>
  <si>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</si>
  <si>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</si>
  <si>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</si>
  <si>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</si>
  <si>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</si>
  <si>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</si>
  <si>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</si>
  <si>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</si>
  <si>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</si>
  <si>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</si>
  <si>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</si>
  <si>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</si>
  <si>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</si>
  <si>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</si>
  <si>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</si>
  <si>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</si>
  <si>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</si>
  <si>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</si>
  <si>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</si>
  <si>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</si>
  <si>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</si>
  <si>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</si>
  <si>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</si>
  <si>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</si>
  <si>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</si>
  <si>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</si>
  <si>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</si>
  <si>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</si>
  <si>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</si>
  <si>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</si>
  <si>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</si>
  <si>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</si>
  <si>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</si>
  <si>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</si>
  <si>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</si>
  <si>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</si>
  <si>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</si>
  <si>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</si>
  <si>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</si>
  <si>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</si>
  <si>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</si>
  <si>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</si>
  <si>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</si>
  <si>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</si>
  <si>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</si>
  <si>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</si>
  <si>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</si>
  <si>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</si>
  <si>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</si>
  <si>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</si>
  <si>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</si>
  <si>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</si>
  <si>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</si>
  <si>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</si>
  <si>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</si>
  <si>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</si>
  <si>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</si>
  <si>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</si>
  <si>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</si>
  <si>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</si>
  <si>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</si>
  <si>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</si>
  <si>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</si>
  <si>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</si>
  <si>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</si>
  <si>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</si>
  <si>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</si>
  <si>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</si>
  <si>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</si>
  <si>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</si>
  <si>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</si>
  <si>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</si>
  <si>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</si>
  <si>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</si>
  <si>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</si>
  <si>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</si>
  <si>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</si>
  <si>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</si>
  <si>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</si>
  <si>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</si>
  <si>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</si>
  <si>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</si>
  <si>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</si>
  <si>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</si>
  <si>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</si>
  <si>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</si>
  <si>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</si>
  <si>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</si>
  <si>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</si>
  <si>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</si>
  <si>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</si>
  <si>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</si>
  <si>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</si>
  <si>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</si>
  <si>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</si>
  <si>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</si>
  <si>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</si>
  <si>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</si>
  <si>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</si>
  <si>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</si>
  <si>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</si>
  <si>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</si>
  <si>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</si>
  <si>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</si>
  <si>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</si>
  <si>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</si>
  <si>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</si>
  <si>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</si>
  <si>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</si>
  <si>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</si>
  <si>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</si>
  <si>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</si>
  <si>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</si>
  <si>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</si>
  <si>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</si>
  <si>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</si>
  <si>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</si>
  <si>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</si>
  <si>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</si>
  <si>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</si>
  <si>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</si>
  <si>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</si>
  <si>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</si>
  <si>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</si>
  <si>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</si>
  <si>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</si>
  <si>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</si>
  <si>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</si>
  <si>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</si>
  <si>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</si>
  <si>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</si>
  <si>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</si>
  <si>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</si>
  <si>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</si>
  <si>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</si>
  <si>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</si>
  <si>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</si>
  <si>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</si>
  <si>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</si>
  <si>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</si>
  <si>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</si>
  <si>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</si>
  <si>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</si>
  <si>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</si>
  <si>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</si>
  <si>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</si>
  <si>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</si>
  <si>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</si>
  <si>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</si>
  <si>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</si>
  <si>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</si>
  <si>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</si>
  <si>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</si>
  <si>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</si>
  <si>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</si>
  <si>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</si>
  <si>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</si>
  <si>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</si>
  <si>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</si>
  <si>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</si>
  <si>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</si>
  <si>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</si>
  <si>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</si>
  <si>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</si>
  <si>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</si>
  <si>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</si>
  <si>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</si>
  <si>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</si>
  <si>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</si>
  <si>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</si>
  <si>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</si>
  <si>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</si>
  <si>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</si>
  <si>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</si>
  <si>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</si>
  <si>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</si>
  <si>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</si>
  <si>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</si>
  <si>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</si>
  <si>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</si>
  <si>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</si>
  <si>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</si>
  <si>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</si>
  <si>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</si>
  <si>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</si>
  <si>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</si>
  <si>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</si>
  <si>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</si>
  <si>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</si>
  <si>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</si>
  <si>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</si>
  <si>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</si>
  <si>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</si>
  <si>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</si>
  <si>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</si>
  <si>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</si>
  <si>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</si>
  <si>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</si>
  <si>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</si>
  <si>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</si>
  <si>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</si>
  <si>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</si>
  <si>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</si>
  <si>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</si>
  <si>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</si>
  <si>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</si>
  <si>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</si>
  <si>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</si>
  <si>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</si>
  <si>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</si>
  <si>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</si>
  <si>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</si>
  <si>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</si>
  <si>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</si>
  <si>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</si>
  <si>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</si>
  <si>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</si>
  <si>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</si>
  <si>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</si>
  <si>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</si>
  <si>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</si>
  <si>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</si>
  <si>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</si>
  <si>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</si>
  <si>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</si>
  <si>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</si>
  <si>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</si>
  <si>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</si>
  <si>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</si>
  <si>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</si>
  <si>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</si>
  <si>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</si>
  <si>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</si>
  <si>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</si>
  <si>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</si>
  <si>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</si>
  <si>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</si>
  <si>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</si>
  <si>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</si>
  <si>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</si>
  <si>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</si>
  <si>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</si>
  <si>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</si>
  <si>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</si>
  <si>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</si>
  <si>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</si>
  <si>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</si>
  <si>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</si>
  <si>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</si>
  <si>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</si>
  <si>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</si>
  <si>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</si>
  <si>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</si>
  <si>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</si>
  <si>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</si>
  <si>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</si>
  <si>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</si>
  <si>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</si>
  <si>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</si>
  <si>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</si>
  <si>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</si>
  <si>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</si>
  <si>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</si>
  <si>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</si>
  <si>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</si>
  <si>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</si>
  <si>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</si>
  <si>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</si>
  <si>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</si>
  <si>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</si>
  <si>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</si>
  <si>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</si>
  <si>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</si>
  <si>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</si>
  <si>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</si>
  <si>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</si>
  <si>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</si>
  <si>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</si>
  <si>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</si>
  <si>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</si>
  <si>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</si>
  <si>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</si>
  <si>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</si>
  <si>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r>
      <t>Accesorios Rev. 0 y 1.</t>
    </r>
    <r>
      <rPr>
        <sz val="10"/>
        <color rgb="FFFF0000"/>
        <rFont val="Calibri"/>
        <family val="2"/>
        <scheme val="minor"/>
      </rPr>
      <t xml:space="preserve"> ETA estimada obra 20/8</t>
    </r>
    <r>
      <rPr>
        <sz val="10"/>
        <color rgb="FF000000"/>
        <rFont val="Calibri"/>
        <family val="2"/>
        <scheme val="minor"/>
      </rPr>
      <t>. Forwarder adjudicado. ETD 23/5 y ETA puerto 14/8.</t>
    </r>
  </si>
  <si>
    <t>Ever Faith</t>
  </si>
  <si>
    <t>1x40. 13tn.</t>
  </si>
  <si>
    <t>EVER FAITH</t>
  </si>
  <si>
    <t>Suternational</t>
  </si>
  <si>
    <r>
      <t>Accesorios Rev. 0 y 1</t>
    </r>
    <r>
      <rPr>
        <sz val="10"/>
        <color rgb="FFFF0000"/>
        <rFont val="Calibri"/>
        <family val="2"/>
        <scheme val="minor"/>
      </rPr>
      <t>. ETA estimada obra 25/8.</t>
    </r>
    <r>
      <rPr>
        <sz val="10"/>
        <color rgb="FF000000"/>
        <rFont val="Calibri"/>
        <family val="2"/>
        <scheme val="minor"/>
      </rPr>
      <t xml:space="preserve"> Material liberado, booking para ETD el 8/6 y ETA puerto 18/8.</t>
    </r>
  </si>
  <si>
    <t>Kota Elok</t>
  </si>
  <si>
    <t>1x40. 15,5tn</t>
  </si>
  <si>
    <t>Muzzu</t>
  </si>
  <si>
    <t>1x40. 17,3tn</t>
  </si>
  <si>
    <t>Sí, feeder a Shangai</t>
  </si>
  <si>
    <t>8x40</t>
  </si>
  <si>
    <t>Nicole</t>
  </si>
  <si>
    <t>En fabricación</t>
  </si>
  <si>
    <t>Maron Steel</t>
  </si>
  <si>
    <t>Elite Piping</t>
  </si>
  <si>
    <t>Liberada por calidad</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</si>
  <si>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</si>
  <si>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</si>
  <si>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</si>
  <si>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</si>
  <si>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</si>
  <si>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</si>
  <si>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</si>
  <si>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</si>
  <si>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</si>
  <si>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</si>
  <si>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</si>
  <si>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</si>
  <si>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</si>
  <si>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</si>
  <si>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</si>
  <si>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</si>
  <si>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</si>
  <si>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</si>
  <si>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</si>
  <si>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</si>
  <si>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</si>
  <si>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</si>
  <si>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</si>
  <si>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</si>
  <si>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</si>
  <si>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</si>
  <si>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</si>
  <si>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</si>
  <si>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</si>
  <si>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</si>
  <si>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</si>
  <si>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</si>
  <si>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</si>
  <si>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</si>
  <si>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</si>
  <si>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Materiales para montaje eléctrico</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</si>
  <si>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</si>
  <si>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</si>
  <si>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</si>
  <si>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</si>
  <si>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</si>
  <si>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</si>
  <si>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</si>
  <si>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</si>
  <si>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</si>
  <si>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</si>
  <si>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</si>
  <si>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</si>
  <si>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</si>
  <si>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</si>
  <si>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</si>
  <si>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</si>
  <si>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</si>
  <si>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</si>
  <si>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</si>
  <si>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</si>
  <si>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</si>
  <si>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</si>
  <si>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</si>
  <si>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</si>
  <si>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</si>
  <si>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</si>
  <si>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</si>
  <si>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</si>
  <si>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</si>
  <si>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</si>
  <si>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</si>
  <si>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</si>
  <si>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</si>
  <si>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</si>
  <si>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</si>
  <si>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</si>
  <si>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</si>
  <si>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</si>
  <si>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</si>
  <si>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</si>
  <si>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</si>
  <si>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</si>
  <si>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</si>
  <si>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</si>
  <si>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</si>
  <si>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</si>
  <si>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</si>
  <si>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</si>
  <si>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</si>
  <si>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</si>
  <si>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</si>
  <si>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</si>
  <si>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</si>
  <si>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</si>
  <si>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</si>
  <si>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</si>
  <si>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</si>
  <si>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</si>
  <si>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</si>
  <si>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</si>
  <si>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</si>
  <si>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</si>
  <si>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</si>
  <si>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</si>
  <si>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</si>
  <si>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</si>
  <si>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</si>
  <si>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</si>
  <si>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</si>
  <si>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</si>
  <si>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</si>
  <si>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</si>
  <si>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</si>
  <si>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</si>
  <si>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</si>
  <si>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</si>
  <si>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</si>
  <si>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</si>
  <si>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</si>
  <si>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</si>
  <si>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</si>
  <si>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</si>
  <si>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</si>
  <si>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</si>
  <si>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</si>
  <si>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</si>
  <si>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</si>
  <si>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</si>
  <si>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</si>
  <si>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</si>
  <si>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</si>
  <si>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</si>
  <si>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</si>
  <si>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</si>
  <si>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</si>
  <si>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</si>
  <si>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</si>
  <si>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</si>
  <si>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</si>
  <si>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</si>
  <si>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</si>
  <si>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</si>
  <si>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</si>
  <si>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</si>
  <si>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</si>
  <si>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</si>
  <si>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</si>
  <si>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</si>
  <si>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</si>
  <si>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</si>
  <si>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</si>
  <si>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</si>
  <si>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</si>
  <si>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</si>
  <si>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</si>
  <si>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</si>
  <si>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</si>
  <si>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</si>
  <si>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</si>
  <si>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</si>
  <si>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</si>
  <si>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</si>
  <si>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</si>
  <si>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</si>
  <si>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</si>
  <si>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</si>
  <si>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</si>
  <si>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</si>
  <si>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</si>
  <si>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</si>
  <si>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</si>
  <si>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</si>
  <si>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</si>
  <si>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</si>
  <si>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</si>
  <si>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</si>
  <si>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</si>
  <si>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</si>
  <si>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</si>
  <si>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</si>
  <si>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</si>
  <si>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</si>
  <si>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</si>
  <si>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</si>
  <si>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</si>
  <si>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</si>
  <si>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</si>
  <si>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</si>
  <si>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</si>
  <si>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t>
    </r>
  </si>
  <si>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</si>
  <si>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</si>
  <si>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</si>
  <si>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</si>
  <si>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</si>
  <si>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</si>
  <si>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</si>
  <si>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</si>
  <si>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</si>
  <si>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</si>
  <si>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</si>
  <si>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</si>
  <si>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</si>
  <si>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</si>
  <si>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</si>
  <si>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</si>
  <si>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</si>
  <si>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</si>
  <si>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</si>
  <si>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</si>
  <si>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</si>
  <si>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</si>
  <si>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</si>
  <si>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</si>
  <si>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</si>
  <si>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</si>
  <si>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</si>
  <si>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</si>
  <si>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</si>
  <si>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</si>
  <si>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</si>
  <si>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</si>
  <si>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</si>
  <si>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</si>
  <si>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</si>
  <si>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</si>
  <si>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</si>
  <si>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</si>
  <si>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</si>
  <si>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</si>
  <si>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</si>
  <si>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</si>
  <si>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Solped en gestión
11/6: en licitación. Apertura 19/6.
25/6: se prorroga ofertas a la semana próxima.
1/7: se envía a AT. Se espera rta a fin de julio.</t>
  </si>
  <si>
    <t>5155-00-0000-IG-IN-RI-005</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</si>
  <si>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t>
    </r>
  </si>
  <si>
    <t>5155-00-0000-IG-IN-RI-006</t>
  </si>
  <si>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t>
    </r>
  </si>
  <si>
    <t>5155-00-0000-IG-IN-RI-007</t>
  </si>
  <si>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t>
  </si>
  <si>
    <t>5155-00-0000-IG-IN-RI-008</t>
  </si>
  <si>
    <t>5155-00-0000-IG-IN-RI-009</t>
  </si>
  <si>
    <t>5155-00-0000-IG-IN-RI-010</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</si>
  <si>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t>
    </r>
  </si>
  <si>
    <t>5155-00-0000-IG-IN-RI-011</t>
  </si>
  <si>
    <t>Solped 23438370 y 23438372 liberadas
20/7:  apertura 23/7</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</si>
  <si>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</si>
  <si>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</si>
  <si>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</si>
  <si>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</si>
  <si>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</si>
  <si>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</si>
  <si>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</si>
  <si>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t>
    </r>
  </si>
  <si>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</si>
  <si>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</si>
  <si>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</si>
  <si>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</si>
  <si>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</si>
  <si>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</si>
  <si>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</si>
  <si>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</si>
  <si>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</si>
  <si>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</si>
  <si>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</si>
  <si>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</si>
  <si>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</si>
  <si>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</si>
  <si>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</si>
  <si>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</si>
  <si>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Solped 23455502 liberada. Apertura 22/7 (probablemente se extienda)
24/7: se envían ofertas a AT.</t>
  </si>
  <si>
    <t>Marlene. Bandejas y tritubo</t>
  </si>
  <si>
    <t>5155-00-0000-IG-IN-RI-032</t>
  </si>
  <si>
    <t>REQUISICIÓN DE INGENIERÍA CABLES DE INSTRUMENTOS</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</si>
  <si>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t>
  </si>
  <si>
    <t>FDI1020</t>
  </si>
  <si>
    <t>5155-00-0000-IG-IN-RI-032-1</t>
  </si>
  <si>
    <t>5155-00-0000-IG-IN-RI-033</t>
  </si>
  <si>
    <t>REQUISICIÓN DE INGENIERÍA CAJAS DE CONEXIONADO</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</si>
  <si>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t>
  </si>
  <si>
    <t>5155-00-0000-IG-IN-RI-021</t>
  </si>
  <si>
    <t>REQUISICIÓN DE INGENIERÍA TRANSMISOR DE CAUDAL VORTEX</t>
  </si>
  <si>
    <t>11/6: en licitación. Apertura 19/6
25/6: se prorroga apertura a mañana.
2/7: mañana se enviará a AT. Enviado el 3/7
14/7: se espera rta a fin de julio</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</si>
  <si>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</si>
  <si>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</si>
  <si>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</si>
  <si>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</si>
  <si>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</si>
  <si>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</si>
  <si>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</si>
  <si>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</si>
  <si>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</si>
  <si>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r>
      <t xml:space="preserve">1/6: solped liberada. En licitación
11/6: en análisis de ofertas previo a enviar a AT.
18/6: en análisis x ING.
25/6: se espera rta semana próxima.
7/7: se envió CT1.
14/7: se reclama rta a Emerson.
21/7: pendiente rta de proveedores.
</t>
    </r>
    <r>
      <rPr>
        <b/>
        <u/>
        <sz val="11"/>
        <color theme="1"/>
        <rFont val="Calibri"/>
        <family val="2"/>
        <scheme val="minor"/>
      </rPr>
      <t>Deberá revisionarse la RI para incorporar el MVIT-29001</t>
    </r>
  </si>
  <si>
    <t>5155-00-0000-IG-IN-RI-028</t>
  </si>
  <si>
    <t>REQUISICIÓN DE INGENIERÍA ANALIZADOR DE PRESIÓN DE VAPOR RVP</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</si>
  <si>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t>
    </r>
  </si>
  <si>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</si>
  <si>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</si>
  <si>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</si>
  <si>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</si>
  <si>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</si>
  <si>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</si>
  <si>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</si>
  <si>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</si>
  <si>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</si>
  <si>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</si>
  <si>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</si>
  <si>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</si>
  <si>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Se aguarda RI para fin de agosto</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</si>
  <si>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</si>
  <si>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</si>
  <si>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</si>
  <si>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</si>
  <si>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</si>
  <si>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</si>
  <si>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</si>
  <si>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</si>
  <si>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</si>
  <si>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</si>
  <si>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</si>
  <si>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</si>
  <si>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</si>
  <si>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</si>
  <si>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</si>
  <si>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</si>
  <si>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</si>
  <si>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</si>
  <si>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28/7: XIIPI_14304471 y sus repuestos liberados</t>
  </si>
  <si>
    <t>5155-00-2000-IG-IN-RI-005</t>
  </si>
  <si>
    <t>REQUISICIÓN DE INGENIERÍA TOMAMUESTRAS MANUAL - GENERACIÓN</t>
  </si>
  <si>
    <t>5155-00-2000-IG-IN-RI-006</t>
  </si>
  <si>
    <t>TRANSMISOR DE CAUDAL MULTIVARIABLE -
GENERACIÓN</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</si>
  <si>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t>
    </r>
  </si>
  <si>
    <t>5155-00-2000-IG-IN-RI-007</t>
  </si>
  <si>
    <t>REQUISICIÓN DE INGENIERÍA VÁLVULAS BLOWDOWN Y SHUTDOWN - GENERACIÓN</t>
  </si>
  <si>
    <t>5155-00-2000-IG-IN-RI-008</t>
  </si>
  <si>
    <t>REQUISICIÓN DE INGENIERÍA PLACA ORIFICIO Y ORIFICIO DE RESTRICCIÓN - GENERACIÓN</t>
  </si>
  <si>
    <t>4/6: apertura de ofertas para semana próxima.
10/6: se envía a AT.
18/6: sin cambios. Se unificará AT con las otras que aún no tienen ofertas.
14/7: vendrá rta a fin de mes.</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</si>
  <si>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</si>
  <si>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</si>
  <si>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</si>
  <si>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</si>
  <si>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</si>
  <si>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</si>
  <si>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</si>
  <si>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</si>
  <si>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</si>
  <si>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</si>
  <si>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</si>
  <si>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</si>
  <si>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</si>
  <si>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</si>
  <si>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</si>
  <si>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</si>
  <si>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</si>
  <si>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</si>
  <si>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</si>
  <si>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</si>
  <si>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</si>
  <si>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</si>
  <si>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</si>
  <si>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</si>
  <si>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</si>
  <si>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</si>
  <si>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</si>
  <si>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</si>
  <si>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</si>
  <si>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</si>
  <si>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</si>
  <si>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</si>
  <si>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</si>
  <si>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</si>
  <si>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</si>
  <si>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</si>
  <si>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</si>
  <si>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</si>
  <si>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</si>
  <si>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</si>
  <si>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</si>
  <si>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</si>
  <si>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</si>
  <si>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</si>
  <si>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</si>
  <si>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</si>
  <si>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</si>
  <si>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</si>
  <si>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</si>
  <si>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</si>
  <si>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</si>
  <si>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</si>
  <si>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</si>
  <si>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</si>
  <si>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</si>
  <si>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</si>
  <si>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</si>
  <si>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</si>
  <si>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</si>
  <si>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</si>
  <si>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</si>
  <si>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</si>
  <si>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</si>
  <si>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</si>
  <si>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</si>
  <si>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</si>
  <si>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</si>
  <si>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</si>
  <si>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</si>
  <si>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</si>
  <si>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</si>
  <si>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</si>
  <si>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</si>
  <si>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</si>
  <si>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</si>
  <si>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</si>
  <si>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</si>
  <si>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</si>
  <si>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</si>
  <si>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</si>
  <si>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</si>
  <si>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</si>
  <si>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</si>
  <si>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</si>
  <si>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</si>
  <si>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</si>
  <si>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</si>
  <si>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</si>
  <si>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</si>
  <si>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</si>
  <si>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</si>
  <si>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</si>
  <si>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</si>
  <si>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</si>
  <si>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</si>
  <si>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</si>
  <si>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</si>
  <si>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</si>
  <si>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</si>
  <si>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</si>
  <si>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</si>
  <si>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</si>
  <si>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</si>
  <si>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</si>
  <si>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</si>
  <si>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</si>
  <si>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</si>
  <si>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</si>
  <si>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</si>
  <si>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</si>
  <si>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</si>
  <si>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</si>
  <si>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</si>
  <si>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</si>
  <si>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</si>
  <si>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</si>
  <si>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</si>
  <si>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Solped liberada, se buscará plazo de entrega para junio-27
También solped 23461941</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</si>
  <si>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</si>
  <si>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</si>
  <si>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</si>
  <si>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</si>
  <si>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</si>
  <si>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</si>
  <si>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</si>
  <si>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</si>
  <si>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</si>
  <si>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</si>
  <si>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</si>
  <si>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</si>
  <si>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</si>
  <si>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</si>
  <si>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</si>
  <si>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</si>
  <si>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</si>
  <si>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</si>
  <si>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</si>
  <si>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</si>
  <si>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</si>
  <si>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</si>
  <si>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</si>
  <si>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</si>
  <si>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</si>
  <si>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</si>
  <si>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</si>
  <si>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</si>
  <si>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</si>
  <si>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</si>
  <si>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</si>
  <si>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</si>
  <si>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</si>
  <si>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</si>
  <si>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</si>
  <si>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</si>
  <si>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</si>
  <si>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</si>
  <si>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</si>
  <si>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</si>
  <si>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</si>
  <si>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</si>
  <si>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</si>
  <si>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</si>
  <si>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</si>
  <si>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</si>
  <si>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</si>
  <si>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</si>
  <si>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</si>
  <si>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</si>
  <si>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</si>
  <si>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</si>
  <si>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</si>
  <si>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</si>
  <si>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</si>
  <si>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</si>
  <si>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</si>
  <si>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</si>
  <si>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Sólo restan por entregar 2 ítems de HCI. Saldo entregado completo para las necesidades tempranas</t>
  </si>
  <si>
    <t>FDP1002</t>
  </si>
  <si>
    <t>Materiales viajando desde China con entregas en julio y agosto. Los últimos materiales en arribar serán los de Suter</t>
  </si>
  <si>
    <t>Conflicto con material en PRFV. Se trabaja en estrategia de ejecución para mitigarlo. Resto de materiales entregados sin inconvenientes.</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</si>
  <si>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</si>
  <si>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</si>
  <si>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</si>
  <si>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</si>
  <si>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</si>
  <si>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</si>
  <si>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</si>
  <si>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</si>
  <si>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</si>
  <si>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</si>
  <si>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</si>
  <si>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</si>
  <si>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</si>
  <si>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</si>
  <si>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</si>
  <si>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</si>
  <si>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</si>
  <si>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</si>
  <si>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</si>
  <si>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</si>
  <si>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</si>
  <si>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</si>
  <si>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</si>
  <si>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</si>
  <si>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</si>
  <si>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</si>
  <si>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</si>
  <si>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</si>
  <si>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</si>
  <si>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</si>
  <si>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</si>
  <si>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</si>
  <si>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</si>
  <si>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</si>
  <si>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</si>
  <si>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</si>
  <si>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</si>
  <si>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</si>
  <si>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</si>
  <si>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</si>
  <si>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</si>
  <si>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</si>
  <si>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</si>
  <si>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</si>
  <si>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</si>
  <si>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</si>
  <si>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</si>
  <si>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</si>
  <si>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</si>
  <si>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</si>
  <si>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</si>
  <si>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</si>
  <si>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Taller de AESA tomará la gestión</t>
  </si>
  <si>
    <t xml:space="preserve">Adjudicado 4/3 Premoldeados de Argentina. KOM realizada. </t>
  </si>
  <si>
    <t>MEDIA</t>
  </si>
  <si>
    <t>ESTRUCTURAS METÁLICAS</t>
  </si>
  <si>
    <t>Adjudicado 1/4 a Ferma. Se realizó KOM el 10/4.</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</si>
  <si>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</si>
  <si>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</si>
  <si>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</si>
  <si>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</si>
  <si>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</si>
  <si>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</si>
  <si>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</si>
  <si>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</si>
  <si>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</si>
  <si>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</si>
  <si>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</si>
  <si>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</si>
  <si>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</si>
  <si>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</si>
  <si>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</si>
  <si>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</si>
  <si>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</si>
  <si>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</si>
  <si>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</si>
  <si>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</si>
  <si>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Proyecto solicita que los cables estén en obra para diciembre-26. Solpeds 23392215/23392216/23392213 liberadas, en AT. Esta semana saldría el AT y revisión de la RI con ajuste de cantidades.</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</si>
  <si>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</si>
  <si>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</si>
  <si>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</si>
  <si>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</si>
  <si>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</si>
  <si>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</si>
  <si>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</si>
  <si>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</si>
  <si>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</si>
  <si>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</si>
  <si>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</si>
  <si>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</si>
  <si>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</si>
  <si>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</si>
  <si>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</si>
  <si>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</si>
  <si>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</si>
  <si>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</si>
  <si>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En revisión por Vendors</t>
  </si>
  <si>
    <t>Docs comentados por ING y en proceso de revisión por proveedor</t>
  </si>
  <si>
    <t>*Sólo se consideran documentos de vendors bajo el seguimiento de Activación (no aplica EEMM, premoldeados, etc.)</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</si>
  <si>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</si>
  <si>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</si>
  <si>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</si>
  <si>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</si>
  <si>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</si>
  <si>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</si>
  <si>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</si>
  <si>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</si>
  <si>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</si>
  <si>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</si>
  <si>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</si>
  <si>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</si>
  <si>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</si>
  <si>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</si>
  <si>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</si>
  <si>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</si>
  <si>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</si>
  <si>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</si>
  <si>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</si>
  <si>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</si>
  <si>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</si>
  <si>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</si>
  <si>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</si>
  <si>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</si>
  <si>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</si>
  <si>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</si>
  <si>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</si>
  <si>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</si>
  <si>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</si>
  <si>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</si>
  <si>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</si>
  <si>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</si>
  <si>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</si>
  <si>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</si>
  <si>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</si>
  <si>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</si>
  <si>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</si>
  <si>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</si>
  <si>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</si>
  <si>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</si>
  <si>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</si>
  <si>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</si>
  <si>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</si>
  <si>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</si>
  <si>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</si>
  <si>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</si>
  <si>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</si>
  <si>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</si>
  <si>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</si>
  <si>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</si>
  <si>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</si>
  <si>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</si>
  <si>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</si>
  <si>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</si>
  <si>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</si>
  <si>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</si>
  <si>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</si>
  <si>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</si>
  <si>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</si>
  <si>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</si>
  <si>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</si>
  <si>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</si>
  <si>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</si>
  <si>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</si>
  <si>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</si>
  <si>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</si>
  <si>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</si>
  <si>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</si>
  <si>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</si>
  <si>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</si>
  <si>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</si>
  <si>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</si>
  <si>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</si>
  <si>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</si>
  <si>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</si>
  <si>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</si>
  <si>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</si>
  <si>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</si>
  <si>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</si>
  <si>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</si>
  <si>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</si>
  <si>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</si>
  <si>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</si>
  <si>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</si>
  <si>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</si>
  <si>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</si>
  <si>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</si>
  <si>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</si>
  <si>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</si>
  <si>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</si>
  <si>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</si>
  <si>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</si>
  <si>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</si>
  <si>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</si>
  <si>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</si>
  <si>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</si>
  <si>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</si>
  <si>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</si>
  <si>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</si>
  <si>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</si>
  <si>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</si>
  <si>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</si>
  <si>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</si>
  <si>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</si>
  <si>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</si>
  <si>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</si>
  <si>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</si>
  <si>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</si>
  <si>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</si>
  <si>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</si>
  <si>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</si>
  <si>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</si>
  <si>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</si>
  <si>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</si>
  <si>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</si>
  <si>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</si>
  <si>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</si>
  <si>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</si>
  <si>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</si>
  <si>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</si>
  <si>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</si>
  <si>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</si>
  <si>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</si>
  <si>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</si>
  <si>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</si>
  <si>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</si>
  <si>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</si>
  <si>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</si>
  <si>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</si>
  <si>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</si>
  <si>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</si>
  <si>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</si>
  <si>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</si>
  <si>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</si>
  <si>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</si>
  <si>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</si>
  <si>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</si>
  <si>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</si>
  <si>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</si>
  <si>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</si>
  <si>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</si>
  <si>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</si>
  <si>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</si>
  <si>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</si>
  <si>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</si>
  <si>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</si>
  <si>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</si>
  <si>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</si>
  <si>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</si>
  <si>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</si>
  <si>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</si>
  <si>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</si>
  <si>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</si>
  <si>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</si>
  <si>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</si>
  <si>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</si>
  <si>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</si>
  <si>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</si>
  <si>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</si>
  <si>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</si>
  <si>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</si>
  <si>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</si>
  <si>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</si>
  <si>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</si>
  <si>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</si>
  <si>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</si>
  <si>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</si>
  <si>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</si>
  <si>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</si>
  <si>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</si>
  <si>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</si>
  <si>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</si>
  <si>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</si>
  <si>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</si>
  <si>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</si>
  <si>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</si>
  <si>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</si>
  <si>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</si>
  <si>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</si>
  <si>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</si>
  <si>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</si>
  <si>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</si>
  <si>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</si>
  <si>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</si>
  <si>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</si>
  <si>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</si>
  <si>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</si>
  <si>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</si>
  <si>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</si>
  <si>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</si>
  <si>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</si>
  <si>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</si>
  <si>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</si>
  <si>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</si>
  <si>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</si>
  <si>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</si>
  <si>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</si>
  <si>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</si>
  <si>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</si>
  <si>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</si>
  <si>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</si>
  <si>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</si>
  <si>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</si>
  <si>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</si>
  <si>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</si>
  <si>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</si>
  <si>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</si>
  <si>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</si>
  <si>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</si>
  <si>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</si>
  <si>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</si>
  <si>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</si>
  <si>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</si>
  <si>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</si>
  <si>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</si>
  <si>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</si>
  <si>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</si>
  <si>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</si>
  <si>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</si>
  <si>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</si>
  <si>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</si>
  <si>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</si>
  <si>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</si>
  <si>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</si>
  <si>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</si>
  <si>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</si>
  <si>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</si>
  <si>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</si>
  <si>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</si>
  <si>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</si>
  <si>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</si>
  <si>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</si>
  <si>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</si>
  <si>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</si>
  <si>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</si>
  <si>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</si>
  <si>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</si>
  <si>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</si>
  <si>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</si>
  <si>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</si>
  <si>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</si>
  <si>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</si>
  <si>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</si>
  <si>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</si>
  <si>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</si>
  <si>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</si>
  <si>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</si>
  <si>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</si>
  <si>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</si>
  <si>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</si>
  <si>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</si>
  <si>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</si>
  <si>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</si>
  <si>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</si>
  <si>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</si>
  <si>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</si>
  <si>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</si>
  <si>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</si>
  <si>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</si>
  <si>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</si>
  <si>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</si>
  <si>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</si>
  <si>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</si>
  <si>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</si>
  <si>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</si>
  <si>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</si>
  <si>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</si>
  <si>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</si>
  <si>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</si>
  <si>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</si>
  <si>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</si>
  <si>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</si>
  <si>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</si>
  <si>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</si>
  <si>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</si>
  <si>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</si>
  <si>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</si>
  <si>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</si>
  <si>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</si>
  <si>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</si>
  <si>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</si>
  <si>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</si>
  <si>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</si>
  <si>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</si>
  <si>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</si>
  <si>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</si>
  <si>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</si>
  <si>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</si>
  <si>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</si>
  <si>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</si>
  <si>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</si>
  <si>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</si>
  <si>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</si>
  <si>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</si>
  <si>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</si>
  <si>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</si>
  <si>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</si>
  <si>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</si>
  <si>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</si>
  <si>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</si>
  <si>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</si>
  <si>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</si>
  <si>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</si>
  <si>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</si>
  <si>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</si>
  <si>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</si>
  <si>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</si>
  <si>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</si>
  <si>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</si>
  <si>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</si>
  <si>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</si>
  <si>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</si>
  <si>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</si>
  <si>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</si>
  <si>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</si>
  <si>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</si>
  <si>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</si>
  <si>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</si>
  <si>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</si>
  <si>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</si>
  <si>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</si>
  <si>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</si>
  <si>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</si>
  <si>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</si>
  <si>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</si>
  <si>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</si>
  <si>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</si>
  <si>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</si>
  <si>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</si>
  <si>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</si>
  <si>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</si>
  <si>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</si>
  <si>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</si>
  <si>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</si>
  <si>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</si>
  <si>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</si>
  <si>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</si>
  <si>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</si>
  <si>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</si>
  <si>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</si>
  <si>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</si>
  <si>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</si>
  <si>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</si>
  <si>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</si>
  <si>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</si>
  <si>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</si>
  <si>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</si>
  <si>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</si>
  <si>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</si>
  <si>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</si>
  <si>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</si>
  <si>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</si>
  <si>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</si>
  <si>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</si>
  <si>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</si>
  <si>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</si>
  <si>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</si>
  <si>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</si>
  <si>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</si>
  <si>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</si>
  <si>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</si>
  <si>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</si>
  <si>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</si>
  <si>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</si>
  <si>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</si>
  <si>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</si>
  <si>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</si>
  <si>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</si>
  <si>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</si>
  <si>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</si>
  <si>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</si>
  <si>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</si>
  <si>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</si>
  <si>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</si>
  <si>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</si>
  <si>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</si>
  <si>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</si>
  <si>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</si>
  <si>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</si>
  <si>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</si>
  <si>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</si>
  <si>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</si>
  <si>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</si>
  <si>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</si>
  <si>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</si>
  <si>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</si>
  <si>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</si>
  <si>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</si>
  <si>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</si>
  <si>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</si>
  <si>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</si>
  <si>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</si>
  <si>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</si>
  <si>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</si>
  <si>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</si>
  <si>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</si>
  <si>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</si>
  <si>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</si>
  <si>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</si>
  <si>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</si>
  <si>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</si>
  <si>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</si>
  <si>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</si>
  <si>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</si>
  <si>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</si>
  <si>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</si>
  <si>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</si>
  <si>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</si>
  <si>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</si>
  <si>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</si>
  <si>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</si>
  <si>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</si>
  <si>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</si>
  <si>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</si>
  <si>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</si>
  <si>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</si>
  <si>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</si>
  <si>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</si>
  <si>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</si>
  <si>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</si>
  <si>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</si>
  <si>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</si>
  <si>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</si>
  <si>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</si>
  <si>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</si>
  <si>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</si>
  <si>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</si>
  <si>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</si>
  <si>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</si>
  <si>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</si>
  <si>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</si>
  <si>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</si>
  <si>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</si>
  <si>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</si>
  <si>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</si>
  <si>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</si>
  <si>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</si>
  <si>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</si>
  <si>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</si>
  <si>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</si>
  <si>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</si>
  <si>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</si>
  <si>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</si>
  <si>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</si>
  <si>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</si>
  <si>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</si>
  <si>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</si>
  <si>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</si>
  <si>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</si>
  <si>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</si>
  <si>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</si>
  <si>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</si>
  <si>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</si>
  <si>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</si>
  <si>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</si>
  <si>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</si>
  <si>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</si>
  <si>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</si>
  <si>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</si>
  <si>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</si>
  <si>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</si>
  <si>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</si>
  <si>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</si>
  <si>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</si>
  <si>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</si>
  <si>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</si>
  <si>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</si>
  <si>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</si>
  <si>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</si>
  <si>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</si>
  <si>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</si>
  <si>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</si>
  <si>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</si>
  <si>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</si>
  <si>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</si>
  <si>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</si>
  <si>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</si>
  <si>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</si>
  <si>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</si>
  <si>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</si>
  <si>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</si>
  <si>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</si>
  <si>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</si>
  <si>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</si>
  <si>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</si>
  <si>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</si>
  <si>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</si>
  <si>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</si>
  <si>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</si>
  <si>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</si>
  <si>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</si>
  <si>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</si>
  <si>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</si>
  <si>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</si>
  <si>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</si>
  <si>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</si>
  <si>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</si>
  <si>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</si>
  <si>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</si>
  <si>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</si>
  <si>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</si>
  <si>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</si>
  <si>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</si>
  <si>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</si>
  <si>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</si>
  <si>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</si>
  <si>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</si>
  <si>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</si>
  <si>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</si>
  <si>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</si>
  <si>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</si>
  <si>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</si>
  <si>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</si>
  <si>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</si>
  <si>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</si>
  <si>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</si>
  <si>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</si>
  <si>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</si>
  <si>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</si>
  <si>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</si>
  <si>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</si>
  <si>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</si>
  <si>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</si>
  <si>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</si>
  <si>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</si>
  <si>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</si>
  <si>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</si>
  <si>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</si>
  <si>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</si>
  <si>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</si>
  <si>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</si>
  <si>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</si>
  <si>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</si>
  <si>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</si>
  <si>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</si>
  <si>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</si>
  <si>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</si>
  <si>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</si>
  <si>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</si>
  <si>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</si>
  <si>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</si>
  <si>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</si>
  <si>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</si>
  <si>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</si>
  <si>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</si>
  <si>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</si>
  <si>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</si>
  <si>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</si>
  <si>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</si>
  <si>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</si>
  <si>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</si>
  <si>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</si>
  <si>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</si>
  <si>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</si>
  <si>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</si>
  <si>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</si>
  <si>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</si>
  <si>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</si>
  <si>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</si>
  <si>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</si>
  <si>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</si>
  <si>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</si>
  <si>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</si>
  <si>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</si>
  <si>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</si>
  <si>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</si>
  <si>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</si>
  <si>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</si>
  <si>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</si>
  <si>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</si>
  <si>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</si>
  <si>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</si>
  <si>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</si>
  <si>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</si>
  <si>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</si>
  <si>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</si>
  <si>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</si>
  <si>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</si>
  <si>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</si>
  <si>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</si>
  <si>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</si>
  <si>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</si>
  <si>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</si>
  <si>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</si>
  <si>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</si>
  <si>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</si>
  <si>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</si>
  <si>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</si>
  <si>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</si>
  <si>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</si>
  <si>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</si>
  <si>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</si>
  <si>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</si>
  <si>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</si>
  <si>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</si>
  <si>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</si>
  <si>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</si>
  <si>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</si>
  <si>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</si>
  <si>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</si>
  <si>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</si>
  <si>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</si>
  <si>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</si>
  <si>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</si>
  <si>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</si>
  <si>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</si>
  <si>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</si>
  <si>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</si>
  <si>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</si>
  <si>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</si>
  <si>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</si>
  <si>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</si>
  <si>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</si>
  <si>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</si>
  <si>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</si>
  <si>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</si>
  <si>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</si>
  <si>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</si>
  <si>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</si>
  <si>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</si>
  <si>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</si>
  <si>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</si>
  <si>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</si>
  <si>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</si>
  <si>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</si>
  <si>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</si>
  <si>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</si>
  <si>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</si>
  <si>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</si>
  <si>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</si>
  <si>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</si>
  <si>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</si>
  <si>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</si>
  <si>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</si>
  <si>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</si>
  <si>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</si>
  <si>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</si>
  <si>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</si>
  <si>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</si>
  <si>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</si>
  <si>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</si>
  <si>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</si>
  <si>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</si>
  <si>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</si>
  <si>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</si>
  <si>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</si>
  <si>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</si>
  <si>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</si>
  <si>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</si>
  <si>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</si>
  <si>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</si>
  <si>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</si>
  <si>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</si>
  <si>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</si>
  <si>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</si>
  <si>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</si>
  <si>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</si>
  <si>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</si>
  <si>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</si>
  <si>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</si>
  <si>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</si>
  <si>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</si>
  <si>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</si>
  <si>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</si>
  <si>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</si>
  <si>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</si>
  <si>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</si>
  <si>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</si>
  <si>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</si>
  <si>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</si>
  <si>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</si>
  <si>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</si>
  <si>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</si>
  <si>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</si>
  <si>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</si>
  <si>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</si>
  <si>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</si>
  <si>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</si>
  <si>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</si>
  <si>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</si>
  <si>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</si>
  <si>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</si>
  <si>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</si>
  <si>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</si>
  <si>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</si>
  <si>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</si>
  <si>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</si>
  <si>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</si>
  <si>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</si>
  <si>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</si>
  <si>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</si>
  <si>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</si>
  <si>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</si>
  <si>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</si>
  <si>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</si>
  <si>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</si>
  <si>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</si>
  <si>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</si>
  <si>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</si>
  <si>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</si>
  <si>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</si>
  <si>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</si>
  <si>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</si>
  <si>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</si>
  <si>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</si>
  <si>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</si>
  <si>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</si>
  <si>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</si>
  <si>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</si>
  <si>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</si>
  <si>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</si>
  <si>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</si>
  <si>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</si>
  <si>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</si>
  <si>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</si>
  <si>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</si>
  <si>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</si>
  <si>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</si>
  <si>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</si>
  <si>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</si>
  <si>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</si>
  <si>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</si>
  <si>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</si>
  <si>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</si>
  <si>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</si>
  <si>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</si>
  <si>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</si>
  <si>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</si>
  <si>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</si>
  <si>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</si>
  <si>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</si>
  <si>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</si>
  <si>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</si>
  <si>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</si>
  <si>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</si>
  <si>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</si>
  <si>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</si>
  <si>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</si>
  <si>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</si>
  <si>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</si>
  <si>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</si>
  <si>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</si>
  <si>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</si>
  <si>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</si>
  <si>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</si>
  <si>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</si>
  <si>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</si>
  <si>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</si>
  <si>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</si>
  <si>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</si>
  <si>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</si>
  <si>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</si>
  <si>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</si>
  <si>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</si>
  <si>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</si>
  <si>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</si>
  <si>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</si>
  <si>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</si>
  <si>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</si>
  <si>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</si>
  <si>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</si>
  <si>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</si>
  <si>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</si>
  <si>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</si>
  <si>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</si>
  <si>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</si>
  <si>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</si>
  <si>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</si>
  <si>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</si>
  <si>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</si>
  <si>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</si>
  <si>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</si>
  <si>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</si>
  <si>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</si>
  <si>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</si>
  <si>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</si>
  <si>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</si>
  <si>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</si>
  <si>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</si>
  <si>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</si>
  <si>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</si>
  <si>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</si>
  <si>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</si>
  <si>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</si>
  <si>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</si>
  <si>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</si>
  <si>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</si>
  <si>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</si>
  <si>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</si>
  <si>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</si>
  <si>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</si>
  <si>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</si>
  <si>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</si>
  <si>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</si>
  <si>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</si>
  <si>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</si>
  <si>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</si>
  <si>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</si>
  <si>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</si>
  <si>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</si>
  <si>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</si>
  <si>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</si>
  <si>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</si>
  <si>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</si>
  <si>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</si>
  <si>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</si>
  <si>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</si>
  <si>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</si>
  <si>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</si>
  <si>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</si>
  <si>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</si>
  <si>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</si>
  <si>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</si>
  <si>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</si>
  <si>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</si>
  <si>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</si>
  <si>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</si>
  <si>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</si>
  <si>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</si>
  <si>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</si>
  <si>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</si>
  <si>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</si>
  <si>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</si>
  <si>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</si>
  <si>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</si>
  <si>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</si>
  <si>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</si>
  <si>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</si>
  <si>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</si>
  <si>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</si>
  <si>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</si>
  <si>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</si>
  <si>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</si>
  <si>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</si>
  <si>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</si>
  <si>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</si>
  <si>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</si>
  <si>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</si>
  <si>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</si>
  <si>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</si>
  <si>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</si>
  <si>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</si>
  <si>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</si>
  <si>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</si>
  <si>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</si>
  <si>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</si>
  <si>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</si>
  <si>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</si>
  <si>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</si>
  <si>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</si>
  <si>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</si>
  <si>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</si>
  <si>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</si>
  <si>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</si>
  <si>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</si>
  <si>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</si>
  <si>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</si>
  <si>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</si>
  <si>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</si>
  <si>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</si>
  <si>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</si>
  <si>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</si>
  <si>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</si>
  <si>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</si>
  <si>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</si>
  <si>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</si>
  <si>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</si>
  <si>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</si>
  <si>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</si>
  <si>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</si>
  <si>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</si>
  <si>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</si>
  <si>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</si>
  <si>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</si>
  <si>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</si>
  <si>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</si>
  <si>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</si>
  <si>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</si>
  <si>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</si>
  <si>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</si>
  <si>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</si>
  <si>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</si>
  <si>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</si>
  <si>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</si>
  <si>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</si>
  <si>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</si>
  <si>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</si>
  <si>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</si>
  <si>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</si>
  <si>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</si>
  <si>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</si>
  <si>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</si>
  <si>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</si>
  <si>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</si>
  <si>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</si>
  <si>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</si>
  <si>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</si>
  <si>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</si>
  <si>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</si>
  <si>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</si>
  <si>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</si>
  <si>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</si>
  <si>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</si>
  <si>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</si>
  <si>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</si>
  <si>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</si>
  <si>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</si>
  <si>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</si>
  <si>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</si>
  <si>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</si>
  <si>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</si>
  <si>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</si>
  <si>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</si>
  <si>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</si>
  <si>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</si>
  <si>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</si>
  <si>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</si>
  <si>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</si>
  <si>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</si>
  <si>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</si>
  <si>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</si>
  <si>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</si>
  <si>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</si>
  <si>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</si>
  <si>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</si>
  <si>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</si>
  <si>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</si>
  <si>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</si>
  <si>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</si>
  <si>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</si>
  <si>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</si>
  <si>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</si>
  <si>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</si>
  <si>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</si>
  <si>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</si>
  <si>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</si>
  <si>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</si>
  <si>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</si>
  <si>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</si>
  <si>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</si>
  <si>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</si>
  <si>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</si>
  <si>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</si>
  <si>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</si>
  <si>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</si>
  <si>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</si>
  <si>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</si>
  <si>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</si>
  <si>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</si>
  <si>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</si>
  <si>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</si>
  <si>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</si>
  <si>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</si>
  <si>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</si>
  <si>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</si>
  <si>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</si>
  <si>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</si>
  <si>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</si>
  <si>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</si>
  <si>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</si>
  <si>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</si>
  <si>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</si>
  <si>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</si>
  <si>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</si>
  <si>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</si>
  <si>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</si>
  <si>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</si>
  <si>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</si>
  <si>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</si>
  <si>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</si>
  <si>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</si>
  <si>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</si>
  <si>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</si>
  <si>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</si>
  <si>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</si>
  <si>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</si>
  <si>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</si>
  <si>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</si>
  <si>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</si>
  <si>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</si>
  <si>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</si>
  <si>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</si>
  <si>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</si>
  <si>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</si>
  <si>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</si>
  <si>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</si>
  <si>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</si>
  <si>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</si>
  <si>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</si>
  <si>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</si>
  <si>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</si>
  <si>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</si>
  <si>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</si>
  <si>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</si>
  <si>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</si>
  <si>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</si>
  <si>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</si>
  <si>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</si>
  <si>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</si>
  <si>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</si>
  <si>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</si>
  <si>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</si>
  <si>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</si>
  <si>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</si>
  <si>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</si>
  <si>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</si>
  <si>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</si>
  <si>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</si>
  <si>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</si>
  <si>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</si>
  <si>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</si>
  <si>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</si>
  <si>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</si>
  <si>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</si>
  <si>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</si>
  <si>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</si>
  <si>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</si>
  <si>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</si>
  <si>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</si>
  <si>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</si>
  <si>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</si>
  <si>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</si>
  <si>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</si>
  <si>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</si>
  <si>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</si>
  <si>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</si>
  <si>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</si>
  <si>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</si>
  <si>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</si>
  <si>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</si>
  <si>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</si>
  <si>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</si>
  <si>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</si>
  <si>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</si>
  <si>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</si>
  <si>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</si>
  <si>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</si>
  <si>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</si>
  <si>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</si>
  <si>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</si>
  <si>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</si>
  <si>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</si>
  <si>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</si>
  <si>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</si>
  <si>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</si>
  <si>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</si>
  <si>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</si>
  <si>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</si>
  <si>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</si>
  <si>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</si>
  <si>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</si>
  <si>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</si>
  <si>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</si>
  <si>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</si>
  <si>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</si>
  <si>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</si>
  <si>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</si>
  <si>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</si>
  <si>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</si>
  <si>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</si>
  <si>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</si>
  <si>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</si>
  <si>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</si>
  <si>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</si>
  <si>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</si>
  <si>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</si>
  <si>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</si>
  <si>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</si>
  <si>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</si>
  <si>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</si>
  <si>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</si>
  <si>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</si>
  <si>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</si>
  <si>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</si>
  <si>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</si>
  <si>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</si>
  <si>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</si>
  <si>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</si>
  <si>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</si>
  <si>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</si>
  <si>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</si>
  <si>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</si>
  <si>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</si>
  <si>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</si>
  <si>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</si>
  <si>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</si>
  <si>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</si>
  <si>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</si>
  <si>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</si>
  <si>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</si>
  <si>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</si>
  <si>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</si>
  <si>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</si>
  <si>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</si>
  <si>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</si>
  <si>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</si>
  <si>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</si>
  <si>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</si>
  <si>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</si>
  <si>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</si>
  <si>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</si>
  <si>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</si>
  <si>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</si>
  <si>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</si>
  <si>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</si>
  <si>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</si>
  <si>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</si>
  <si>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</si>
  <si>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</si>
  <si>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</si>
  <si>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</si>
  <si>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</si>
  <si>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</si>
  <si>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</si>
  <si>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</si>
  <si>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</si>
  <si>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</si>
  <si>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</si>
  <si>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</si>
  <si>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</si>
  <si>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</si>
  <si>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</si>
  <si>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</si>
  <si>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</si>
  <si>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</si>
  <si>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</si>
  <si>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</si>
  <si>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</si>
  <si>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</si>
  <si>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</si>
  <si>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</si>
  <si>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</si>
  <si>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</si>
  <si>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</si>
  <si>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</si>
  <si>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</si>
  <si>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</si>
  <si>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</si>
  <si>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</si>
  <si>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</si>
  <si>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</si>
  <si>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</si>
  <si>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</si>
  <si>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</si>
  <si>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</si>
  <si>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</si>
  <si>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</si>
  <si>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</si>
  <si>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</si>
  <si>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</si>
  <si>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</si>
  <si>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</si>
  <si>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</si>
  <si>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</si>
  <si>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</si>
  <si>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</si>
  <si>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</si>
  <si>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</si>
  <si>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</si>
  <si>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</si>
  <si>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</si>
  <si>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</si>
  <si>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</si>
  <si>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</si>
  <si>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</si>
  <si>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</si>
  <si>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</si>
  <si>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</si>
  <si>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</si>
  <si>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</si>
  <si>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</si>
  <si>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</si>
  <si>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</si>
  <si>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</si>
  <si>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</si>
  <si>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</si>
  <si>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</si>
  <si>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</si>
  <si>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</si>
  <si>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</si>
  <si>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</si>
  <si>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</si>
  <si>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</si>
  <si>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</si>
  <si>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</si>
  <si>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</si>
  <si>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</si>
  <si>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</si>
  <si>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</si>
  <si>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</si>
  <si>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</si>
  <si>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</si>
  <si>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</si>
  <si>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</si>
  <si>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</si>
  <si>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</si>
  <si>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</si>
  <si>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</si>
  <si>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</si>
  <si>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</si>
  <si>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</si>
  <si>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</si>
  <si>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</si>
  <si>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</si>
  <si>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</si>
  <si>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</si>
  <si>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</si>
  <si>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</si>
  <si>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</si>
  <si>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</si>
  <si>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</si>
  <si>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</si>
  <si>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</si>
  <si>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</si>
  <si>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</si>
  <si>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</si>
  <si>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</si>
  <si>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</si>
  <si>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</si>
  <si>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</si>
  <si>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</si>
  <si>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</si>
  <si>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</si>
  <si>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</si>
  <si>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</si>
  <si>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</si>
  <si>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</si>
  <si>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</si>
  <si>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</si>
  <si>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</si>
  <si>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</si>
  <si>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</si>
  <si>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</si>
  <si>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</si>
  <si>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</si>
  <si>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</si>
  <si>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</si>
  <si>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</si>
  <si>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</si>
  <si>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</si>
  <si>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</si>
  <si>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</si>
  <si>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</si>
  <si>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</si>
  <si>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</si>
  <si>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</si>
  <si>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</si>
  <si>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</si>
  <si>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</si>
  <si>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</si>
  <si>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</si>
  <si>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</si>
  <si>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</si>
  <si>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</si>
  <si>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</si>
  <si>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</si>
  <si>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</si>
  <si>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</si>
  <si>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</si>
  <si>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</si>
  <si>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</si>
  <si>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</si>
  <si>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</si>
  <si>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</si>
  <si>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</si>
  <si>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</si>
  <si>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</si>
  <si>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</si>
  <si>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</si>
  <si>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</si>
  <si>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</si>
  <si>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</si>
  <si>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</si>
  <si>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</si>
  <si>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</si>
  <si>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</si>
  <si>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</si>
  <si>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</si>
  <si>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</si>
  <si>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</si>
  <si>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</si>
  <si>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</si>
  <si>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</si>
  <si>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</si>
  <si>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</si>
  <si>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</si>
  <si>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</si>
  <si>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</si>
  <si>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</si>
  <si>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</si>
  <si>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</si>
  <si>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</si>
  <si>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</si>
  <si>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</si>
  <si>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</si>
  <si>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</si>
  <si>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</si>
  <si>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</si>
  <si>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</si>
  <si>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</si>
  <si>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</si>
  <si>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</si>
  <si>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</si>
  <si>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</si>
  <si>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</si>
  <si>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</si>
  <si>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</si>
  <si>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</si>
  <si>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</si>
  <si>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</si>
  <si>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</si>
  <si>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</si>
  <si>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</si>
  <si>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</si>
  <si>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</si>
  <si>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</si>
  <si>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</si>
  <si>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</si>
  <si>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</si>
  <si>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</si>
  <si>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</si>
  <si>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</si>
  <si>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</si>
  <si>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</si>
  <si>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</si>
  <si>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</si>
  <si>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</si>
  <si>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</si>
  <si>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</si>
  <si>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</si>
  <si>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</si>
  <si>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</si>
  <si>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</si>
  <si>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</si>
  <si>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</si>
  <si>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</si>
  <si>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</si>
  <si>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</si>
  <si>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</si>
  <si>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</si>
  <si>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</si>
  <si>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</si>
  <si>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</si>
  <si>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</si>
  <si>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</si>
  <si>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</si>
  <si>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</si>
  <si>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</si>
  <si>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</si>
  <si>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</si>
  <si>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</si>
  <si>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</si>
  <si>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</si>
  <si>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</si>
  <si>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</si>
  <si>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</si>
  <si>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</si>
  <si>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</si>
  <si>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</si>
  <si>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</si>
  <si>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</si>
  <si>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</si>
  <si>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</si>
  <si>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</si>
  <si>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</si>
  <si>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</si>
  <si>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</si>
  <si>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</si>
  <si>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</si>
  <si>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</si>
  <si>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</si>
  <si>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</si>
  <si>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</si>
  <si>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</si>
  <si>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</si>
  <si>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</si>
  <si>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</si>
  <si>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</si>
  <si>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</si>
  <si>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</si>
  <si>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</si>
  <si>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</si>
  <si>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</si>
  <si>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</si>
  <si>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</si>
  <si>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</si>
  <si>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</si>
  <si>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</si>
  <si>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</si>
  <si>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</si>
  <si>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</si>
  <si>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</si>
  <si>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</si>
  <si>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</si>
  <si>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</si>
  <si>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</si>
  <si>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</si>
  <si>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</si>
  <si>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</si>
  <si>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</si>
  <si>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</si>
  <si>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</si>
  <si>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</si>
  <si>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</si>
  <si>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</si>
  <si>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</si>
  <si>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</si>
  <si>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</si>
  <si>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</si>
  <si>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</si>
  <si>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</si>
  <si>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</si>
  <si>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</si>
  <si>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</si>
  <si>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</si>
  <si>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</si>
  <si>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</si>
  <si>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</si>
  <si>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</si>
  <si>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</si>
  <si>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</si>
  <si>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</si>
  <si>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</si>
  <si>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</si>
  <si>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</si>
  <si>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</si>
  <si>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</si>
  <si>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</si>
  <si>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</si>
  <si>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</si>
  <si>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</si>
  <si>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</si>
  <si>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</si>
  <si>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</si>
  <si>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</si>
  <si>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</si>
  <si>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</si>
  <si>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</si>
  <si>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</si>
  <si>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</si>
  <si>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</si>
  <si>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</si>
  <si>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</si>
  <si>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</si>
  <si>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</si>
  <si>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</si>
  <si>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</si>
  <si>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</si>
  <si>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</si>
  <si>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</si>
  <si>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</si>
  <si>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</si>
  <si>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</si>
  <si>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</si>
  <si>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</si>
  <si>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</si>
  <si>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</si>
  <si>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</si>
  <si>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</si>
  <si>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</si>
  <si>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</si>
  <si>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</si>
  <si>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</si>
  <si>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</si>
  <si>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</si>
  <si>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</si>
  <si>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</si>
  <si>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</si>
  <si>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</si>
  <si>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</si>
  <si>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</si>
  <si>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</si>
  <si>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</si>
  <si>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</si>
  <si>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</si>
  <si>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</si>
  <si>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</si>
  <si>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</si>
  <si>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</si>
  <si>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</si>
  <si>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</si>
  <si>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</si>
  <si>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</si>
  <si>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</si>
  <si>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</si>
  <si>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</si>
  <si>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</si>
  <si>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</si>
  <si>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</si>
  <si>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</si>
  <si>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</si>
  <si>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</si>
  <si>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</si>
  <si>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</si>
  <si>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</si>
  <si>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</si>
  <si>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</si>
  <si>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</si>
  <si>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</si>
  <si>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</si>
  <si>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</si>
  <si>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</si>
  <si>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</si>
  <si>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</si>
  <si>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</si>
  <si>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</si>
  <si>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</si>
  <si>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</si>
  <si>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</si>
  <si>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</si>
  <si>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</si>
  <si>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</si>
  <si>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</si>
  <si>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</si>
  <si>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</si>
  <si>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</si>
  <si>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</si>
  <si>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</si>
  <si>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</si>
  <si>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</si>
  <si>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</si>
  <si>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</si>
  <si>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</si>
  <si>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</si>
  <si>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</si>
  <si>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</si>
  <si>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</si>
  <si>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</si>
  <si>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</si>
  <si>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</si>
  <si>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</si>
  <si>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</si>
  <si>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</si>
  <si>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</si>
  <si>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</si>
  <si>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</si>
  <si>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</si>
  <si>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</si>
  <si>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</si>
  <si>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</si>
  <si>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</si>
  <si>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</si>
  <si>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</si>
  <si>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</si>
  <si>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</si>
  <si>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</si>
  <si>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</si>
  <si>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</si>
  <si>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</si>
  <si>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</si>
  <si>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</si>
  <si>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</si>
  <si>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</si>
  <si>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</si>
  <si>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</si>
  <si>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</si>
  <si>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</si>
  <si>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</si>
  <si>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</si>
  <si>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</si>
  <si>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</si>
  <si>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</si>
  <si>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</si>
  <si>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</si>
  <si>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</si>
  <si>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</si>
  <si>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</si>
  <si>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</si>
  <si>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</si>
  <si>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</si>
  <si>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</si>
  <si>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</si>
  <si>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</si>
  <si>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</si>
  <si>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</si>
  <si>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</si>
  <si>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</si>
  <si>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</si>
  <si>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</si>
  <si>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</si>
  <si>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</si>
  <si>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</si>
  <si>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</si>
  <si>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</si>
  <si>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</si>
  <si>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</si>
  <si>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</si>
  <si>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</si>
  <si>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</si>
  <si>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</si>
  <si>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</si>
  <si>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</si>
  <si>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</si>
  <si>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</si>
  <si>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</si>
  <si>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</si>
  <si>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</si>
  <si>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</si>
  <si>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</si>
  <si>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</si>
  <si>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</si>
  <si>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</si>
  <si>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</si>
  <si>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</si>
  <si>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</si>
  <si>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</si>
  <si>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</si>
  <si>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</si>
  <si>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</si>
  <si>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</si>
  <si>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</si>
  <si>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</si>
  <si>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</si>
  <si>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</si>
  <si>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</si>
  <si>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</si>
  <si>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</si>
  <si>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</si>
  <si>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</si>
  <si>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</si>
  <si>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</si>
  <si>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</si>
  <si>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</si>
  <si>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</si>
  <si>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</si>
  <si>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</si>
  <si>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</si>
  <si>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</si>
  <si>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</si>
  <si>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</si>
  <si>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</si>
  <si>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</si>
  <si>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</si>
  <si>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</si>
  <si>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</si>
  <si>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</si>
  <si>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</si>
  <si>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</si>
  <si>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</si>
  <si>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</si>
  <si>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</si>
  <si>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</si>
  <si>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</si>
  <si>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</si>
  <si>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</si>
  <si>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</si>
  <si>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</si>
  <si>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</si>
  <si>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</si>
  <si>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</si>
  <si>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</si>
  <si>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</si>
  <si>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</si>
  <si>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</si>
  <si>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</si>
  <si>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</si>
  <si>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</si>
  <si>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</si>
  <si>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</si>
  <si>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</si>
  <si>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</si>
  <si>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</si>
  <si>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</si>
  <si>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</si>
  <si>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</si>
  <si>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</si>
  <si>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</si>
  <si>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</si>
  <si>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</si>
  <si>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</si>
  <si>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</si>
  <si>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</si>
  <si>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</si>
  <si>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</si>
  <si>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</si>
  <si>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</si>
  <si>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</si>
  <si>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</si>
  <si>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</si>
  <si>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</si>
  <si>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</si>
  <si>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</si>
  <si>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</si>
  <si>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</si>
  <si>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</si>
  <si>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</si>
  <si>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</si>
  <si>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</si>
  <si>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</si>
  <si>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</si>
  <si>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</si>
  <si>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</si>
  <si>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</si>
  <si>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</si>
  <si>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</si>
  <si>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</si>
  <si>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</si>
  <si>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</si>
  <si>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</si>
  <si>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</si>
  <si>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</si>
  <si>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</si>
  <si>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</si>
  <si>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</si>
  <si>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</si>
  <si>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</si>
  <si>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</si>
  <si>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</si>
  <si>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</si>
  <si>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</si>
  <si>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</si>
  <si>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</si>
  <si>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</si>
  <si>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</si>
  <si>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</si>
  <si>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</si>
  <si>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</si>
  <si>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</si>
  <si>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</si>
  <si>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</si>
  <si>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</si>
  <si>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</si>
  <si>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</si>
  <si>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</si>
  <si>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</si>
  <si>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</si>
  <si>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</si>
  <si>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</si>
  <si>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</si>
  <si>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</si>
  <si>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</si>
  <si>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</si>
  <si>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</si>
  <si>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</si>
  <si>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</si>
  <si>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</si>
  <si>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</si>
  <si>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</si>
  <si>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</si>
  <si>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</si>
  <si>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</si>
  <si>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</si>
  <si>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</si>
  <si>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</si>
  <si>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</si>
  <si>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</si>
  <si>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</si>
  <si>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</si>
  <si>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</si>
  <si>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</si>
  <si>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</si>
  <si>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</si>
  <si>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</si>
  <si>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</si>
  <si>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</si>
  <si>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</si>
  <si>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</si>
  <si>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</si>
  <si>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</si>
  <si>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</si>
  <si>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</si>
  <si>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</si>
  <si>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</si>
  <si>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</si>
  <si>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</si>
  <si>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</si>
  <si>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</si>
  <si>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</si>
  <si>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</si>
  <si>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</si>
  <si>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</si>
  <si>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</si>
  <si>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</si>
  <si>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</si>
  <si>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</si>
  <si>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</si>
  <si>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</si>
  <si>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</si>
  <si>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</si>
  <si>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</si>
  <si>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</si>
  <si>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</si>
  <si>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</si>
  <si>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</si>
  <si>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</si>
  <si>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</si>
  <si>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</si>
  <si>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</si>
  <si>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</si>
  <si>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</si>
  <si>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</si>
  <si>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</si>
  <si>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</si>
  <si>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</si>
  <si>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</si>
  <si>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</si>
  <si>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</si>
  <si>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</si>
  <si>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</si>
  <si>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</si>
  <si>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</si>
  <si>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</si>
  <si>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</si>
  <si>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</si>
  <si>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</si>
  <si>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</si>
  <si>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</si>
  <si>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</si>
  <si>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</si>
  <si>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</si>
  <si>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</si>
  <si>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</si>
  <si>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</si>
  <si>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</si>
  <si>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</si>
  <si>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</si>
  <si>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</si>
  <si>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</si>
  <si>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</si>
  <si>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</si>
  <si>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</si>
  <si>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</si>
  <si>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</si>
  <si>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</si>
  <si>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</si>
  <si>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</si>
  <si>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</si>
  <si>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</si>
  <si>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</si>
  <si>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</si>
  <si>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</si>
  <si>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</si>
  <si>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</si>
  <si>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</si>
  <si>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</si>
  <si>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</si>
  <si>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</si>
  <si>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</si>
  <si>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</si>
  <si>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</si>
  <si>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</si>
  <si>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</si>
  <si>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</si>
  <si>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</si>
  <si>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</si>
  <si>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</si>
  <si>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</si>
  <si>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</si>
  <si>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</si>
  <si>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</si>
  <si>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</si>
  <si>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</si>
  <si>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</si>
  <si>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</si>
  <si>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</si>
  <si>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</si>
  <si>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</si>
  <si>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</si>
  <si>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</si>
  <si>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</si>
  <si>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</si>
  <si>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</si>
  <si>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</si>
  <si>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</si>
  <si>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</si>
  <si>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</si>
  <si>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</si>
  <si>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</si>
  <si>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</si>
  <si>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</si>
  <si>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</si>
  <si>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</si>
  <si>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</si>
  <si>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</si>
  <si>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</si>
  <si>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</si>
  <si>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</si>
  <si>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</si>
  <si>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</si>
  <si>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</si>
  <si>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</si>
  <si>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</si>
  <si>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</si>
  <si>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</si>
  <si>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</si>
  <si>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</si>
  <si>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</si>
  <si>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</si>
  <si>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</si>
  <si>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</si>
  <si>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</si>
  <si>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</si>
  <si>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</si>
  <si>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</si>
  <si>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</si>
  <si>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</si>
  <si>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</si>
  <si>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</si>
  <si>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</si>
  <si>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</si>
  <si>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</si>
  <si>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</si>
  <si>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</si>
  <si>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</si>
  <si>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</si>
  <si>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</si>
  <si>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</si>
  <si>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</si>
  <si>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</si>
  <si>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</si>
  <si>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</si>
  <si>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</si>
  <si>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</si>
  <si>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</si>
  <si>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</si>
  <si>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</si>
  <si>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</si>
  <si>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</si>
  <si>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</si>
  <si>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</si>
  <si>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</si>
  <si>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</si>
  <si>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</si>
  <si>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</si>
  <si>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</si>
  <si>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</si>
  <si>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</si>
  <si>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</si>
  <si>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</si>
  <si>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</si>
  <si>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</si>
  <si>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</si>
  <si>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</si>
  <si>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</si>
  <si>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</si>
  <si>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</si>
  <si>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</si>
  <si>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</si>
  <si>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</si>
  <si>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</si>
  <si>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</si>
  <si>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</si>
  <si>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</si>
  <si>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</si>
  <si>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</si>
  <si>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</si>
  <si>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</si>
  <si>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</si>
  <si>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</si>
  <si>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</si>
  <si>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</si>
  <si>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</si>
  <si>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</si>
  <si>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</si>
  <si>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</si>
  <si>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</si>
  <si>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</si>
  <si>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</si>
  <si>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</si>
  <si>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</si>
  <si>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</si>
  <si>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</si>
  <si>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</si>
  <si>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</si>
  <si>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</si>
  <si>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</si>
  <si>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</si>
  <si>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</si>
  <si>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</si>
  <si>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</si>
  <si>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</si>
  <si>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</si>
  <si>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</si>
  <si>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</si>
  <si>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</si>
  <si>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</si>
  <si>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</si>
  <si>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</si>
  <si>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</si>
  <si>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</si>
  <si>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</si>
  <si>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</si>
  <si>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</si>
  <si>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</si>
  <si>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</si>
  <si>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</si>
  <si>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</si>
  <si>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</si>
  <si>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</si>
  <si>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</si>
  <si>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</si>
  <si>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</si>
  <si>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</si>
  <si>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</si>
  <si>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</si>
  <si>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</si>
  <si>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</si>
  <si>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</si>
  <si>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</si>
  <si>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</si>
  <si>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</si>
  <si>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</si>
  <si>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</si>
  <si>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</si>
  <si>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</si>
  <si>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</si>
  <si>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</si>
  <si>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</si>
  <si>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</si>
  <si>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</si>
  <si>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</si>
  <si>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</si>
  <si>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</si>
  <si>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</si>
  <si>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</si>
  <si>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</si>
  <si>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</si>
  <si>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</si>
  <si>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</si>
  <si>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</si>
  <si>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</si>
  <si>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</si>
  <si>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</si>
  <si>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</si>
  <si>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</si>
  <si>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</si>
  <si>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</si>
  <si>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</si>
  <si>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</si>
  <si>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</si>
  <si>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</si>
  <si>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</si>
  <si>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</si>
  <si>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</si>
  <si>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</si>
  <si>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</si>
  <si>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</si>
  <si>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</si>
  <si>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</si>
  <si>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</si>
  <si>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</si>
  <si>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</si>
  <si>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</si>
  <si>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</si>
  <si>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</si>
  <si>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</si>
  <si>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</si>
  <si>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</si>
  <si>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</si>
  <si>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</si>
  <si>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</si>
  <si>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</si>
  <si>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</si>
  <si>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</si>
  <si>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</si>
  <si>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</si>
  <si>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</si>
  <si>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</si>
  <si>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</si>
  <si>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</si>
  <si>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</si>
  <si>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</si>
  <si>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</si>
  <si>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</si>
  <si>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</si>
  <si>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</si>
  <si>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</si>
  <si>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</si>
  <si>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</si>
  <si>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</si>
  <si>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</si>
  <si>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</si>
  <si>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</si>
  <si>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</si>
  <si>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</si>
  <si>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</si>
  <si>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</si>
  <si>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</si>
  <si>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</si>
  <si>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</si>
  <si>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</si>
  <si>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</si>
  <si>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</si>
  <si>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</si>
  <si>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</si>
  <si>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</si>
  <si>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</si>
  <si>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</si>
  <si>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</si>
  <si>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</si>
  <si>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</si>
  <si>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</si>
  <si>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</si>
  <si>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</si>
  <si>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</si>
  <si>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</si>
  <si>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</si>
  <si>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</si>
  <si>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</si>
  <si>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</si>
  <si>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</si>
  <si>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</si>
  <si>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</si>
  <si>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</si>
  <si>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</si>
  <si>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</si>
  <si>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</si>
  <si>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</si>
  <si>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</si>
  <si>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</si>
  <si>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</si>
  <si>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</si>
  <si>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</si>
  <si>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</si>
  <si>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</si>
  <si>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</si>
  <si>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</si>
  <si>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</si>
  <si>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</si>
  <si>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</si>
  <si>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</si>
  <si>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</si>
  <si>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</si>
  <si>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</si>
  <si>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</si>
  <si>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</si>
  <si>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</si>
  <si>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</si>
  <si>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</si>
  <si>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</si>
  <si>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</si>
  <si>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</si>
  <si>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</si>
  <si>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</si>
  <si>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</si>
  <si>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</si>
  <si>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</si>
  <si>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</si>
  <si>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</si>
  <si>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</si>
  <si>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</si>
  <si>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</si>
  <si>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</si>
  <si>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</si>
  <si>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</si>
  <si>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</si>
  <si>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</si>
  <si>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</si>
  <si>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</si>
  <si>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</si>
  <si>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</si>
  <si>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</si>
  <si>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</si>
  <si>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</si>
  <si>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</si>
  <si>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</si>
  <si>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</si>
  <si>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</si>
  <si>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</si>
  <si>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</si>
  <si>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</si>
  <si>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</si>
  <si>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</si>
  <si>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</si>
  <si>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</si>
  <si>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</si>
  <si>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</si>
  <si>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</si>
  <si>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</si>
  <si>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</si>
  <si>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</si>
  <si>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</si>
  <si>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</si>
  <si>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</si>
  <si>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</si>
  <si>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</si>
  <si>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</si>
  <si>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</si>
  <si>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</si>
  <si>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</si>
  <si>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</si>
  <si>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</si>
  <si>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</si>
  <si>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</si>
  <si>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</si>
  <si>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</si>
  <si>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</si>
  <si>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</si>
  <si>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</si>
  <si>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</si>
  <si>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</si>
  <si>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</si>
  <si>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</si>
  <si>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</si>
  <si>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</si>
  <si>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</si>
  <si>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</si>
  <si>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</si>
  <si>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</si>
  <si>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</si>
  <si>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</si>
  <si>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</si>
  <si>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</si>
  <si>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</si>
  <si>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</si>
  <si>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</si>
  <si>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</si>
  <si>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</si>
  <si>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</si>
  <si>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</si>
  <si>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</si>
  <si>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</si>
  <si>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</si>
  <si>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</si>
  <si>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</si>
  <si>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</si>
  <si>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</si>
  <si>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</si>
  <si>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</si>
  <si>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</si>
  <si>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</si>
  <si>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</si>
  <si>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</si>
  <si>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</si>
  <si>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</si>
  <si>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</si>
  <si>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</si>
  <si>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</si>
  <si>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</si>
  <si>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</si>
  <si>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</si>
  <si>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</si>
  <si>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</si>
  <si>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</si>
  <si>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</si>
  <si>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</si>
  <si>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</si>
  <si>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</si>
  <si>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</si>
  <si>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</si>
  <si>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</si>
  <si>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</si>
  <si>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</si>
  <si>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</si>
  <si>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</si>
  <si>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</si>
  <si>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</si>
  <si>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</si>
  <si>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</si>
  <si>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</si>
  <si>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</si>
  <si>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</si>
  <si>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</si>
  <si>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</si>
  <si>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</si>
  <si>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</si>
  <si>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</si>
  <si>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</si>
  <si>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</si>
  <si>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</si>
  <si>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</si>
  <si>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</si>
  <si>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</si>
  <si>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</si>
  <si>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</si>
  <si>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</si>
  <si>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</si>
  <si>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</si>
  <si>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</si>
  <si>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</si>
  <si>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</si>
  <si>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</si>
  <si>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</si>
  <si>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</si>
  <si>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</si>
  <si>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</si>
  <si>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</si>
  <si>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</si>
  <si>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</si>
  <si>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</si>
  <si>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</si>
  <si>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</si>
  <si>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</si>
  <si>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</si>
  <si>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</si>
  <si>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</si>
  <si>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</si>
  <si>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</si>
  <si>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</si>
  <si>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</si>
  <si>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</si>
  <si>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</si>
  <si>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</si>
  <si>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</si>
  <si>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</si>
  <si>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</si>
  <si>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</si>
  <si>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</si>
  <si>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</si>
  <si>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</si>
  <si>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</si>
  <si>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</si>
  <si>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Solped liberada, en proceso de licitación. Adjudicado. OC Varias. Deberá revisarse OC de FBV por plazos de inspección, AESA presenciará las pruebas internas de FBV a mediados de septiembre. Grupo cuñado aceptó la OC y el 2/7 se realiza la KOM. Documentación en revisión.</t>
  </si>
  <si>
    <t>OC enviada</t>
  </si>
  <si>
    <r>
      <t xml:space="preserve">Válvulas </t>
    </r>
    <r>
      <rPr>
        <sz val="10"/>
        <color rgb="FFFF0000"/>
        <rFont val="Calibri"/>
        <family val="2"/>
        <scheme val="minor"/>
      </rPr>
      <t>ETA obra 15/03/26</t>
    </r>
  </si>
  <si>
    <t>Se demora recepción de ofertas de aislación</t>
  </si>
  <si>
    <t>GZ26050473</t>
  </si>
  <si>
    <t>OSEX2639446</t>
  </si>
  <si>
    <t>Solped liberada. Apertura 20/7.
21/7: en proceso de apertura de sobres para enviar a AT. El 22 se mandan a AT
29/7: Se envía CT1
31/7: AT cerrado, nadie cotiza cables de MT.</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</si>
  <si>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t>
    </r>
  </si>
  <si>
    <t>Solped 23432139 liberada 13/7. Apertura 22/7
24/7: se enviaron a AT.
31/7: se envía CT1 a proveedores.</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</si>
  <si>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t>
    </r>
  </si>
  <si>
    <t>11/6: en licitación. Apertura 24/6
25/6: en análisis previo a enviar a AT. Se envió el 26/6,
2/7: en análisis por ING, se aguarda rta semana próxima.
14/7: vendrá rta a fin de julio.
31/7: se emite CT1.</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</si>
  <si>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t>
    </r>
  </si>
  <si>
    <t>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</si>
  <si>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t>
    </r>
  </si>
  <si>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t>
    </r>
  </si>
  <si>
    <t>Solped 23442407 en liberación. Apertura de ofertas 15/7
20/7: se extiende al 27/7
30/7: se envían ofertas a AT.</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</si>
  <si>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t>
    </r>
  </si>
  <si>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</si>
  <si>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Se espera respuesta para mañana y se abre ronda comercial.</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</si>
  <si>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t>
    </r>
  </si>
  <si>
    <t>Solped liberada 23464028 - EAP-90450 y EAP-90420
3/8: Falta definir proveedores que cotizarán (convocar mismos proveedores que la CPF1)</t>
  </si>
  <si>
    <t>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</si>
  <si>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t>
  </si>
  <si>
    <t>Solped 23458391 liberada - PBE-90460 - PBE-90430
3/8: Pedido de cotización lanzado. 13/8 se abren sobres. Se agregaron dos proveedores no listados en el vendorlist.</t>
  </si>
  <si>
    <r>
      <rPr>
        <b/>
        <sz val="11"/>
        <color theme="1"/>
        <rFont val="Calibri"/>
        <family val="2"/>
        <scheme val="minor"/>
      </rPr>
      <t xml:space="preserve">Objetivo de adjudicación tardío 30/6
</t>
    </r>
    <r>
      <rPr>
        <sz val="11"/>
        <color theme="1"/>
        <rFont val="Calibri"/>
        <family val="2"/>
        <scheme val="minor"/>
      </rPr>
      <t xml:space="preserve">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t>
    </r>
  </si>
  <si>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t>
  </si>
  <si>
    <t>23460858 y 23460867 liberadas. - PBE-98131
3/8: Apertura para el 13/8.</t>
  </si>
  <si>
    <t>23461072 liberada - TKBE-90440 - TKBE-90410
3/8: Tanques de polietileno, se solicita cotización de Bertotto, adicionalmente se le consultará a PP por proveedores adicionales de CPF1.</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</si>
  <si>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</si>
  <si>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</si>
  <si>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</si>
  <si>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</si>
  <si>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</si>
  <si>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t>
  </si>
  <si>
    <t>Solpeds liberadas 23460280, 23460281, 23460283, 23468798</t>
  </si>
  <si>
    <t>Mar</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</si>
  <si>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t>
    </r>
  </si>
  <si>
    <t xml:space="preserve">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t>
  </si>
  <si>
    <t>23469062 liberada.
3/8: En licitación</t>
  </si>
  <si>
    <r>
      <rPr>
        <b/>
        <sz val="11"/>
        <color theme="1"/>
        <rFont val="Calibri"/>
        <family val="2"/>
        <scheme val="minor"/>
      </rPr>
      <t>Objetivo de adjudicación tardío: 10/7 (ING debe cerrar AT 22/6)</t>
    </r>
    <r>
      <rPr>
        <sz val="11"/>
        <color theme="1"/>
        <rFont val="Calibri"/>
        <family val="2"/>
        <scheme val="minor"/>
      </rPr>
      <t xml:space="preserve">
7/5: apertura de ofertas 19/5
21/5: apertura hoy. En análisis para enviar a AT.
22/5: se envían a AT.
28/5: Podrían modificarse algunas válvulas y sumarse unas nuevas. En análisis de ING, se espera rta 10/6.
4/6: se observan cambios en datos de procesos. Se analizará si hay impactos en los AT. Se espera rta semana próxima.
11/6: continúan indefiniciones de Procesos para analizar las ofertas y emitir una circular. Se estima tener novedades la semana próxima.
18/6: se emitirá circular con nueva MC para válvulas críticas, la demás continúan en análisis con Procesos.
25/6: proveedores deben responder sobreválvulas críticas, ING mientras continua analizando las demás.
2/7: de las críticas solo rta de Dallas, pendiente Emerson y Baker. Se hará reunión con proveedores para cerrar AT. Respecto a las no críticas, se aguardan definiciones de Procesos.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t>
    </r>
  </si>
  <si>
    <t xml:space="preserve">Solicitar RI o PDM para gestionar la compra. </t>
  </si>
  <si>
    <t>Solped 23442963 liberada. Apertura 23/7
29/7: se envían ofertas a AT.</t>
  </si>
  <si>
    <t>Cerrado</t>
  </si>
  <si>
    <t>Todo adjudicado. Plan de mitigación en marcha convenido con obra para PRFV, se realizan inspecciones semanales para ir destrabando la liberación de material. Parcial de PRFV entregado en obra, otro parcial en liberación. Kits de unión en proceso de emisión de OC. Se esta licitando servicio en sitio para ejecución de uniones. Servicio de capacitación adjudicado.</t>
  </si>
  <si>
    <t>Solped 23264154 liberada. Alerta por cumplimiento de plazo de colocación de OC. Plazo cotizado 160 días corridos desde OC. OC en proceso de firma.</t>
  </si>
  <si>
    <t>Solped 23363106 liberada. Proveedores declinan participación. Se inicia AT con ofertas de MEIP, Corporex y Flargent. Corporex no forma parte del VL de PP, post AT se analizará si corresponde su inclusión. Queda solo MEIP en carrera ya que los demás proveedores no pueden cumplir con la especificación requerida (Cotizan equipos estándar). MEIP envía rtas a la CT2.</t>
  </si>
  <si>
    <t>Solped 23301001 liberada. P0&gt;USD2MM. AT emitido. El 5/8 se reciben ofertas comerciales. Debe analizarse qué hacer con MEIP. En LAS para los skid de gas tuvieron demora de 3 meses y para la B-tex de 4 meses.</t>
  </si>
  <si>
    <t>Solpeds 23359919, 23359920, 23359922 liberadas. AT cerrado para válvulas de control, se avanza con cierre comercial.
Válvulas autorreguladoras deberán recotizarse en función de una circular que está en proceso de emisión por ING.</t>
  </si>
  <si>
    <t>Proyecto solicita que los cables estén en obra para diciembre-26. 2 Solped liberadas. AT cerrado, se reciben cantidades a aprovechar de los sobrantes de CPF 1.5. Se solicita revisionar RI por cables de 120mm2</t>
  </si>
  <si>
    <r>
      <t xml:space="preserve">Caños Rev. 0 y 1. Inspección el 27/4 y 28/4. </t>
    </r>
    <r>
      <rPr>
        <sz val="10"/>
        <color rgb="FFFF0000"/>
        <rFont val="Calibri"/>
        <family val="2"/>
        <scheme val="minor"/>
      </rPr>
      <t>ETA estimada obra 20/8</t>
    </r>
    <r>
      <rPr>
        <sz val="10"/>
        <color rgb="FF000000"/>
        <rFont val="Calibri"/>
        <family val="2"/>
        <scheme val="minor"/>
      </rPr>
      <t>. Forwarder adjudicado. ETD 25/5 y ETA puerto 11/8. 33 contenedores</t>
    </r>
  </si>
  <si>
    <r>
      <t xml:space="preserve">Bridas Rev. 0 y 1. Inspección el 27/4 y 28/4. </t>
    </r>
    <r>
      <rPr>
        <sz val="10"/>
        <color rgb="FFFF0000"/>
        <rFont val="Calibri"/>
        <family val="2"/>
        <scheme val="minor"/>
      </rPr>
      <t>ETA estimada obra 15/8</t>
    </r>
    <r>
      <rPr>
        <sz val="10"/>
        <color rgb="FF000000"/>
        <rFont val="Calibri"/>
        <family val="2"/>
        <scheme val="minor"/>
      </rPr>
      <t>. ETD 20/5-Arribando solución del paro nacional de prácticos, se espera que ingrese el 6/8 (a confirmar).</t>
    </r>
  </si>
  <si>
    <r>
      <rPr>
        <sz val="10"/>
        <rFont val="Calibri"/>
        <family val="2"/>
        <scheme val="minor"/>
      </rPr>
      <t xml:space="preserve">Caños, 193tn - </t>
    </r>
    <r>
      <rPr>
        <sz val="10"/>
        <color rgb="FFFF0000"/>
        <rFont val="Calibri"/>
        <family val="2"/>
        <scheme val="minor"/>
      </rPr>
      <t>ETA estimada Canning 5/10/26. Pick Up coordinado.</t>
    </r>
    <r>
      <rPr>
        <sz val="10"/>
        <rFont val="Calibri"/>
        <family val="2"/>
        <scheme val="minor"/>
      </rPr>
      <t xml:space="preserve"> ETD 5/8/26 (el 14/8 saldría de Shangai) - ETA 22/9/26</t>
    </r>
  </si>
  <si>
    <t>En liberación</t>
  </si>
  <si>
    <r>
      <t xml:space="preserve">Juntas, OC modificada. FE en origen. </t>
    </r>
    <r>
      <rPr>
        <sz val="10"/>
        <color rgb="FFFF0000"/>
        <rFont val="Calibri"/>
        <family val="2"/>
        <scheme val="minor"/>
      </rPr>
      <t>ETA obra 7/11/26</t>
    </r>
    <r>
      <rPr>
        <sz val="10"/>
        <color rgb="FF000000"/>
        <rFont val="Calibri"/>
        <family val="2"/>
        <scheme val="minor"/>
      </rPr>
      <t>.
En liberación.</t>
    </r>
  </si>
  <si>
    <r>
      <t xml:space="preserve">Espárragos, maritimo . </t>
    </r>
    <r>
      <rPr>
        <sz val="10"/>
        <color rgb="FFFF0000"/>
        <rFont val="Calibri"/>
        <family val="2"/>
        <scheme val="minor"/>
      </rPr>
      <t>ETA obra 30/10</t>
    </r>
    <r>
      <rPr>
        <sz val="10"/>
        <color rgb="FF000000"/>
        <rFont val="Calibri"/>
        <family val="2"/>
        <scheme val="minor"/>
      </rPr>
      <t>. Forwarder asignado, se aguarda confirmación de booking.</t>
    </r>
  </si>
  <si>
    <r>
      <t xml:space="preserve">Válvulas manuales - LD codificado - </t>
    </r>
    <r>
      <rPr>
        <sz val="10"/>
        <color rgb="FFFF0000"/>
        <rFont val="Calibri"/>
        <family val="2"/>
        <scheme val="minor"/>
      </rPr>
      <t>ETA estimada OBRA 20/1/27</t>
    </r>
    <r>
      <rPr>
        <sz val="10"/>
        <color rgb="FF000000"/>
        <rFont val="Calibri"/>
        <family val="2"/>
        <scheme val="minor"/>
      </rPr>
      <t>. Planos ACO. AESA inspeccionará junto con FBV a fin de septiembre. Planos comentados por ING, se aguarda re-emisión de parte de FBV.</t>
    </r>
  </si>
  <si>
    <r>
      <t xml:space="preserve">Válvulas manuales - LD codificado - </t>
    </r>
    <r>
      <rPr>
        <sz val="10"/>
        <color rgb="FFFF0000"/>
        <rFont val="Calibri"/>
        <family val="2"/>
        <scheme val="minor"/>
      </rPr>
      <t>ETA estimada OBRA 20/1/27</t>
    </r>
    <r>
      <rPr>
        <sz val="10"/>
        <color rgb="FF000000"/>
        <rFont val="Calibri"/>
        <family val="2"/>
        <scheme val="minor"/>
      </rPr>
      <t>. Documentación presentada, en proceso de aprobación. AESA inspeccionará junto con FBV a fin de septiembre.
Planos comentados por ING, se aguarda re-emisión de parte de FBV.</t>
    </r>
  </si>
  <si>
    <r>
      <t xml:space="preserve">Válvulas manuales - Pendiente subir planos de válvulas - </t>
    </r>
    <r>
      <rPr>
        <sz val="10"/>
        <color rgb="FFFF0000"/>
        <rFont val="Calibri"/>
        <family val="2"/>
        <scheme val="minor"/>
      </rPr>
      <t>ETA estimada OBRA 20/1/27</t>
    </r>
    <r>
      <rPr>
        <sz val="10"/>
        <color rgb="FF000000"/>
        <rFont val="Calibri"/>
        <family val="2"/>
        <scheme val="minor"/>
      </rPr>
      <t>. Planos aprobados con observaciones, el 5/8 se vuelve a emitir el plano.</t>
    </r>
  </si>
  <si>
    <r>
      <t xml:space="preserve">Válvulas manuales - </t>
    </r>
    <r>
      <rPr>
        <sz val="10"/>
        <color rgb="FFFF0000"/>
        <rFont val="Calibri"/>
        <family val="2"/>
        <scheme val="minor"/>
      </rPr>
      <t>ETA estimada OBRA 20/1/27</t>
    </r>
    <r>
      <rPr>
        <sz val="10"/>
        <color rgb="FF000000"/>
        <rFont val="Calibri"/>
        <family val="2"/>
        <scheme val="minor"/>
      </rPr>
      <t>. KOM 2/7. Plano ACO.</t>
    </r>
  </si>
  <si>
    <r>
      <t xml:space="preserve">Accesorios. </t>
    </r>
    <r>
      <rPr>
        <sz val="10"/>
        <color rgb="FFFF0000"/>
        <rFont val="Calibri"/>
        <family val="2"/>
        <scheme val="minor"/>
      </rPr>
      <t>ETA Canning 24/11/26</t>
    </r>
    <r>
      <rPr>
        <sz val="10"/>
        <color rgb="FF000000"/>
        <rFont val="Calibri"/>
        <family val="2"/>
        <scheme val="minor"/>
      </rPr>
      <t>. Se espera inspección 20/8</t>
    </r>
  </si>
  <si>
    <r>
      <rPr>
        <sz val="10"/>
        <rFont val="Calibri"/>
        <family val="2"/>
        <scheme val="minor"/>
      </rPr>
      <t xml:space="preserve">Se inspeccionará 20/8. </t>
    </r>
    <r>
      <rPr>
        <sz val="10"/>
        <color rgb="FFFF0000"/>
        <rFont val="Calibri"/>
        <family val="2"/>
        <scheme val="minor"/>
      </rPr>
      <t xml:space="preserve">ETA Canning 20/11/26. </t>
    </r>
    <r>
      <rPr>
        <sz val="10"/>
        <rFont val="Calibri"/>
        <family val="2"/>
        <scheme val="minor"/>
      </rPr>
      <t>Inspección 14/8.</t>
    </r>
  </si>
  <si>
    <r>
      <t xml:space="preserve">ETA Obra 20/11/26. </t>
    </r>
    <r>
      <rPr>
        <sz val="10"/>
        <rFont val="Calibri"/>
        <family val="2"/>
        <scheme val="minor"/>
      </rPr>
      <t>Se inspeccionará 20/8.</t>
    </r>
  </si>
  <si>
    <t>31/8
10/9
20/9</t>
  </si>
  <si>
    <r>
      <t xml:space="preserve">Caños, bridas y accesorios. </t>
    </r>
    <r>
      <rPr>
        <sz val="10"/>
        <color rgb="FFFF0000"/>
        <rFont val="Calibri"/>
        <family val="2"/>
        <scheme val="minor"/>
      </rPr>
      <t>ETA Canning 20/12/26</t>
    </r>
    <r>
      <rPr>
        <sz val="10"/>
        <color rgb="FF000000"/>
        <rFont val="Calibri"/>
        <family val="2"/>
        <scheme val="minor"/>
      </rPr>
      <t>. Se solicitarán packings anticipados para definir estrategia de contratación de forwarder.</t>
    </r>
  </si>
  <si>
    <t>Solped 23127061 liberada. 
KOM efectuada 23/6. Se recibe cronograma, FE diciembre-26. LD codificado. Documentación rechazada. Se solicita al proveedor acercarse a oficinas de AESA para revisar documentación.</t>
  </si>
  <si>
    <t>Proveedor nominado ABB.
Proveedor adjudicado. KOM 18/5. Se comienzan a instrumentar reuniones semanales de seguimiento. OC ajustada. Certificado n°2 emitido.</t>
  </si>
  <si>
    <t>Proveedor nominado ABB.
Proveedor adjudicado. KOM 18/5. Se comienzan a instrumentar reuniones semanales de seguimiento. OC ajustada. Certificado n°2 emitido. Proyecto inicia gestiones para intentar reducir el plazo de entrega de la sala. OCA presentada por el proveedor de USD 125k aprobada, pendiente de emisión de OC.</t>
  </si>
  <si>
    <t>Proveedor nominado ABB.
Proveedor adjudicado. KOM 22/5. Se comienzan a instrumentar reuniones semanales de seguimiento. Se encuentra en proceso de emisión la OC por el cambio de alcance incluyendo los estudios a realizar en la provisión.</t>
  </si>
  <si>
    <t>OC enviada 8/7 a SICA. FE 22/2/27. KOM realizada el 17/7. LD codificado, pendiente de carga de documentación. Se empiezan las reuniones periódicas a partir del 11/8</t>
  </si>
  <si>
    <t>Adjudicado AEROTAN. KOM realizada 9/4. En proceso de formalización de LD. Provedor indica impacto en plazo de entrega por demora en documentación, para lo cual se solicitó un detalle de los impactos sufridos. Documentación liberada para fabricación. Se estima finalizar a fin de septiembre los tanques chicos y a fin de octubre el grande.</t>
  </si>
  <si>
    <t>RI adelantada (estaba prevista para 22/6). Solped 23395141 liberada. Se reciben el 4/8 rtas a consultas finales para cierre de AT. En paralelo se lanza 2da ronda comercial con apertura 7/8.</t>
  </si>
  <si>
    <t>23256882 solped liberada. Proveedor nominado Inauco. KOM el 7/8. LD en proceso de confección</t>
  </si>
  <si>
    <t>23256883 solped liberada. Proveedor nominado HIMA. El 13/3 se envió a AT.Legajo aprobado por PP. OC emitida, mientras se gestiona la SBL. OC aceptada, se recibe proforma y se comienza a gestionar la SBL. KOM en coordinación para semana del 10/8, el proveedor sostiene la fecha de entrega de diciembre-26 en Argentina.</t>
  </si>
  <si>
    <t>Todo adjudicado. TW liberado coordinando pick-up. Trustworthy ya despachado con ETA primera quincena de agosto, Suternational se despacha el 8/6 con ETA puerto 17/8. Parcial menor de accesorios entregados en Canning. Bridas demoradas por paro nacional de prácticos, ingresaría 6/8 a puerto.</t>
  </si>
  <si>
    <r>
      <t xml:space="preserve">Bridas - </t>
    </r>
    <r>
      <rPr>
        <sz val="10"/>
        <color rgb="FFFF0000"/>
        <rFont val="Calibri"/>
        <family val="2"/>
        <scheme val="minor"/>
      </rPr>
      <t>ETA obra 10/10</t>
    </r>
    <r>
      <rPr>
        <sz val="10"/>
        <color rgb="FF000000"/>
        <rFont val="Calibri"/>
        <family val="2"/>
        <scheme val="minor"/>
      </rPr>
      <t>. ETD 28/7 desde Tianjin, de Ningbo sale el 11/8 - ETA 30/9</t>
    </r>
  </si>
  <si>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t>
    </r>
  </si>
  <si>
    <t>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revisará la capacidad contratada respecto a la necesidad del Proyecto.</t>
  </si>
  <si>
    <t>Solped 23254063 liberada. Adjudicado Ruhrpumpen, KOM en coordinación. FE 22/2/27</t>
  </si>
  <si>
    <t>Solped 23264163 liberada. Apertura de ofertas 10/4. Adjudicado 15/7 a ruhrpumpen con FE 15/3/27.
KOM realizada. LD en codificación y cronograma emitido.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</si>
</sst>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4" formatCode="_-&quot;$&quot;\ * #,##0.00_-;\-&quot;$&quot;\ * #,##0.00_-;_-&quot;$&quot;\ * &quot;-&quot;??_-;_-@_-"/>
    <numFmt numFmtId="43" formatCode="_-* #,##0.00_-;\-* #,##0.00_-;_-* &quot;-&quot;??_-;_-@_-"/>
    <numFmt numFmtId="164" formatCode="dd/mm/yyyy;@"/>
    <numFmt numFmtId="165" formatCode="[$-1540A]dd\-mmm\-yy;@"/>
    <numFmt numFmtId="166" formatCode="[$-1540A]dddd\,\ mmmm\ dd\,\ yyyy;@"/>
    <numFmt numFmtId="167" formatCode="_-* #,##0_-;\-* #,##0_-;_-* &quot;-&quot;??_-;_-@_-"/>
    <numFmt numFmtId="168" formatCode="_-* #,##0.000_-;\-* #,##0.000_-;_-* &quot;-&quot;??_-;_-@_-"/>
    <numFmt numFmtId="169" formatCode="0.0000%"/>
    <numFmt numFmtId="170" formatCode="#,##0.0"/>
    <numFmt numFmtId="171" formatCode="_-* #,##0.00\ _$_-;\-* #,##0.00\ _$_-;_-* &quot;-&quot;??\ _$_-;_-@_-"/>
    <numFmt numFmtId="172" formatCode="#,##0.0_ ;\-#,##0.0\ "/>
    <numFmt numFmtId="173" formatCode="#,##0.000_ ;\-#,##0.000\ "/>
    <numFmt numFmtId="174" formatCode="_-* #,##0.0_-;\-* #,##0.0_-;_-* &quot;-&quot;??_-;_-@_-"/>
    <numFmt numFmtId="175" formatCode="_-* #,##0.0\ _$_-;\-* #,##0.0\ _$_-;_-* &quot;-&quot;??\ _$_-;_-@_-"/>
    <numFmt numFmtId="176" formatCode="_-* #,##0\ _$_-;\-* #,##0\ _$_-;_-* &quot;-&quot;??\ _$_-;_-@_-"/>
    <numFmt numFmtId="177" formatCode="_-* #,##0.000\ _$_-;\-* #,##0.000\ _$_-;_-* &quot;-&quot;??\ _$_-;_-@_-"/>
    <numFmt numFmtId="178" formatCode="_-[$$-2C0A]\ * #,##0.00_-;\-[$$-2C0A]\ * #,##0.00_-;_-[$$-2C0A]\ * &quot;-&quot;??_-;_-@_-"/>
  </numFmts>
  <fonts count="58"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s>
  <fills count="30">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43" fontId="24" fillId="0" borderId="0" applyFont="0" applyFill="0" applyBorder="0" applyAlignment="0" applyProtection="0"/>
    <xf numFmtId="0" fontId="35" fillId="0" borderId="0"/>
    <xf numFmtId="171" fontId="35" fillId="0" borderId="0" applyFont="0" applyFill="0" applyBorder="0" applyAlignment="0" applyProtection="0"/>
    <xf numFmtId="0" fontId="35" fillId="0" borderId="0"/>
    <xf numFmtId="171" fontId="35" fillId="0" borderId="0" applyFont="0" applyFill="0" applyBorder="0" applyAlignment="0" applyProtection="0"/>
    <xf numFmtId="0" fontId="2" fillId="0" borderId="0"/>
    <xf numFmtId="44" fontId="24" fillId="0" borderId="0" applyFont="0" applyFill="0" applyBorder="0" applyAlignment="0" applyProtection="0"/>
  </cellStyleXfs>
  <cellXfs count="689">
    <xf numFmtId="0" fontId="0" fillId="0" borderId="0" xfId="0"/>
    <xf numFmtId="164"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4"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4" fontId="0" fillId="0" borderId="0" xfId="0" applyNumberFormat="1" applyAlignment="1">
      <alignment horizontal="center"/>
    </xf>
    <xf numFmtId="0" fontId="4" fillId="0" borderId="0" xfId="1" applyFont="1" applyAlignment="1">
      <alignment horizontal="center" vertical="center"/>
    </xf>
    <xf numFmtId="164"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4"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4"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5"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6"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5"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5"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5"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4"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4"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0" fontId="0" fillId="0" borderId="1" xfId="0" applyBorder="1" applyAlignment="1">
      <alignment horizontal="center" wrapText="1"/>
    </xf>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13" xfId="0" applyFont="1" applyBorder="1" applyAlignment="1">
      <alignment horizontal="center" vertical="center"/>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67" fontId="1" fillId="0" borderId="0" xfId="5" applyNumberFormat="1" applyFont="1" applyAlignment="1">
      <alignment horizontal="center"/>
    </xf>
    <xf numFmtId="167" fontId="0" fillId="0" borderId="0" xfId="5" applyNumberFormat="1" applyFont="1" applyBorder="1" applyAlignment="1">
      <alignment horizontal="center" vertical="center"/>
    </xf>
    <xf numFmtId="167" fontId="24" fillId="0" borderId="0" xfId="5" applyNumberFormat="1" applyFont="1" applyBorder="1" applyAlignment="1">
      <alignment horizontal="center" vertical="center"/>
    </xf>
    <xf numFmtId="167" fontId="0" fillId="0" borderId="0" xfId="5" applyNumberFormat="1" applyFont="1" applyBorder="1" applyAlignment="1">
      <alignment horizontal="center"/>
    </xf>
    <xf numFmtId="167"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67" fontId="0" fillId="22" borderId="0" xfId="5" applyNumberFormat="1" applyFont="1" applyFill="1" applyBorder="1" applyAlignment="1">
      <alignment horizontal="center" vertical="center"/>
    </xf>
    <xf numFmtId="167" fontId="24" fillId="22" borderId="0" xfId="5" applyNumberFormat="1" applyFont="1" applyFill="1" applyBorder="1" applyAlignment="1">
      <alignment horizontal="center" vertical="center"/>
    </xf>
    <xf numFmtId="167"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68" fontId="0" fillId="0" borderId="0" xfId="0" applyNumberFormat="1"/>
    <xf numFmtId="167" fontId="0" fillId="0" borderId="0" xfId="5" applyNumberFormat="1" applyFont="1" applyFill="1" applyBorder="1" applyAlignment="1">
      <alignment horizontal="left" vertical="center"/>
    </xf>
    <xf numFmtId="43" fontId="24" fillId="0" borderId="0" xfId="5" applyFont="1" applyAlignment="1">
      <alignment vertical="top"/>
    </xf>
    <xf numFmtId="167" fontId="24" fillId="0" borderId="0" xfId="5" applyNumberFormat="1" applyFont="1" applyAlignment="1">
      <alignment horizontal="center"/>
    </xf>
    <xf numFmtId="0" fontId="0" fillId="0" borderId="0" xfId="0" applyAlignment="1">
      <alignment horizontal="left" vertical="center" wrapText="1"/>
    </xf>
    <xf numFmtId="167" fontId="0" fillId="0" borderId="0" xfId="5" applyNumberFormat="1" applyFont="1" applyFill="1" applyBorder="1" applyAlignment="1">
      <alignment horizontal="center" vertical="center"/>
    </xf>
    <xf numFmtId="167" fontId="24" fillId="0" borderId="0" xfId="5" applyNumberFormat="1" applyFont="1" applyFill="1" applyBorder="1" applyAlignment="1">
      <alignment horizontal="center" vertical="center"/>
    </xf>
    <xf numFmtId="167" fontId="0" fillId="0" borderId="0" xfId="5" applyNumberFormat="1" applyFont="1" applyFill="1" applyBorder="1" applyAlignment="1">
      <alignment horizontal="center"/>
    </xf>
    <xf numFmtId="167" fontId="0" fillId="0" borderId="0" xfId="0" applyNumberFormat="1"/>
    <xf numFmtId="167" fontId="1" fillId="0" borderId="0" xfId="5" applyNumberFormat="1" applyFont="1" applyBorder="1" applyAlignment="1">
      <alignment horizontal="center"/>
    </xf>
    <xf numFmtId="0" fontId="3" fillId="0" borderId="0" xfId="0" applyFont="1" applyAlignment="1">
      <alignment horizontal="left" vertical="center" wrapText="1"/>
    </xf>
    <xf numFmtId="167" fontId="0" fillId="0" borderId="0" xfId="5" applyNumberFormat="1" applyFont="1" applyAlignment="1">
      <alignment horizontal="center"/>
    </xf>
    <xf numFmtId="169" fontId="1" fillId="0" borderId="0" xfId="4" applyNumberFormat="1" applyFont="1" applyAlignment="1">
      <alignment horizontal="center"/>
    </xf>
    <xf numFmtId="167"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67" fontId="0" fillId="6" borderId="0" xfId="5" applyNumberFormat="1" applyFont="1" applyFill="1" applyBorder="1" applyAlignment="1">
      <alignment horizontal="center" vertical="center"/>
    </xf>
    <xf numFmtId="167" fontId="24" fillId="6" borderId="0" xfId="5" applyNumberFormat="1" applyFont="1" applyFill="1" applyBorder="1" applyAlignment="1">
      <alignment horizontal="center" vertical="center"/>
    </xf>
    <xf numFmtId="167"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67" fontId="32" fillId="0" borderId="0" xfId="5" applyNumberFormat="1" applyFont="1" applyFill="1" applyBorder="1" applyAlignment="1">
      <alignment horizontal="left" vertical="center"/>
    </xf>
    <xf numFmtId="167" fontId="0" fillId="6" borderId="0" xfId="5" applyNumberFormat="1" applyFont="1" applyFill="1" applyBorder="1" applyAlignment="1">
      <alignment horizontal="left" vertical="center"/>
    </xf>
    <xf numFmtId="43" fontId="4" fillId="2" borderId="2" xfId="5" applyFont="1" applyFill="1" applyBorder="1" applyAlignment="1">
      <alignment horizontal="center" vertical="center"/>
    </xf>
    <xf numFmtId="43" fontId="0" fillId="3" borderId="0" xfId="5" applyFont="1" applyFill="1"/>
    <xf numFmtId="43" fontId="1" fillId="0" borderId="1" xfId="5" applyFont="1" applyBorder="1" applyAlignment="1">
      <alignment horizontal="center"/>
    </xf>
    <xf numFmtId="43" fontId="0" fillId="0" borderId="1" xfId="5" applyFont="1" applyBorder="1" applyAlignment="1">
      <alignment horizontal="center"/>
    </xf>
    <xf numFmtId="43" fontId="32" fillId="0" borderId="1" xfId="5" applyFont="1" applyBorder="1" applyAlignment="1">
      <alignment horizont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14" fontId="0" fillId="14" borderId="1" xfId="0" applyNumberFormat="1" applyFill="1" applyBorder="1" applyAlignment="1">
      <alignment horizontal="center"/>
    </xf>
    <xf numFmtId="0" fontId="33" fillId="0" borderId="1" xfId="0" applyFont="1" applyBorder="1" applyAlignment="1" applyProtection="1">
      <alignment horizontal="center" vertical="center"/>
      <protection locked="0"/>
    </xf>
    <xf numFmtId="43" fontId="0" fillId="0" borderId="27" xfId="5" applyFont="1" applyBorder="1" applyAlignment="1">
      <alignment horizontal="center" vertical="center"/>
    </xf>
    <xf numFmtId="164" fontId="0" fillId="14" borderId="1" xfId="0" applyNumberFormat="1" applyFill="1" applyBorder="1" applyAlignment="1">
      <alignment horizontal="center"/>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0" fontId="40" fillId="0" borderId="0" xfId="6" applyNumberFormat="1" applyFont="1"/>
    <xf numFmtId="170" fontId="41" fillId="0" borderId="0" xfId="6" applyNumberFormat="1" applyFont="1"/>
    <xf numFmtId="170"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2" fontId="40" fillId="0" borderId="0" xfId="7" applyNumberFormat="1" applyFont="1" applyFill="1" applyBorder="1" applyProtection="1">
      <protection locked="0"/>
    </xf>
    <xf numFmtId="0" fontId="42" fillId="0" borderId="0" xfId="6" applyFont="1"/>
    <xf numFmtId="0" fontId="36" fillId="0" borderId="0" xfId="6" applyFont="1"/>
    <xf numFmtId="168" fontId="43" fillId="6" borderId="0" xfId="6" applyNumberFormat="1" applyFont="1" applyFill="1"/>
    <xf numFmtId="173"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4" fontId="40" fillId="0" borderId="0" xfId="7" applyNumberFormat="1" applyFont="1" applyFill="1" applyBorder="1" applyProtection="1">
      <protection locked="0"/>
    </xf>
    <xf numFmtId="172" fontId="44" fillId="0" borderId="0" xfId="7" applyNumberFormat="1" applyFont="1" applyFill="1" applyBorder="1" applyProtection="1">
      <protection locked="0"/>
    </xf>
    <xf numFmtId="172"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4" fontId="40" fillId="0" borderId="6" xfId="7" applyNumberFormat="1" applyFont="1" applyFill="1" applyBorder="1" applyProtection="1">
      <protection locked="0"/>
    </xf>
    <xf numFmtId="172" fontId="44" fillId="0" borderId="6" xfId="7" applyNumberFormat="1" applyFont="1" applyFill="1" applyBorder="1" applyProtection="1">
      <protection locked="0"/>
    </xf>
    <xf numFmtId="0" fontId="36" fillId="0" borderId="6" xfId="6" applyFont="1" applyBorder="1"/>
    <xf numFmtId="0" fontId="35" fillId="0" borderId="6" xfId="6" applyBorder="1"/>
    <xf numFmtId="172"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4" fontId="40" fillId="0" borderId="11" xfId="7" applyNumberFormat="1" applyFont="1" applyFill="1" applyBorder="1" applyProtection="1">
      <protection locked="0"/>
    </xf>
    <xf numFmtId="172" fontId="44" fillId="0" borderId="11" xfId="7" applyNumberFormat="1" applyFont="1" applyFill="1" applyBorder="1" applyProtection="1">
      <protection locked="0"/>
    </xf>
    <xf numFmtId="0" fontId="35" fillId="0" borderId="11" xfId="6" applyBorder="1"/>
    <xf numFmtId="172" fontId="44" fillId="22" borderId="83" xfId="7" applyNumberFormat="1" applyFont="1" applyFill="1" applyBorder="1"/>
    <xf numFmtId="0" fontId="39" fillId="0" borderId="11" xfId="6" applyFont="1" applyBorder="1"/>
    <xf numFmtId="174" fontId="45" fillId="0" borderId="0" xfId="7" applyNumberFormat="1" applyFont="1" applyFill="1" applyBorder="1" applyProtection="1">
      <protection locked="0"/>
    </xf>
    <xf numFmtId="174" fontId="42" fillId="0" borderId="0" xfId="7" applyNumberFormat="1" applyFont="1"/>
    <xf numFmtId="172" fontId="44" fillId="0" borderId="0" xfId="6" applyNumberFormat="1" applyFont="1"/>
    <xf numFmtId="172" fontId="44" fillId="22" borderId="79" xfId="6" applyNumberFormat="1" applyFont="1" applyFill="1" applyBorder="1"/>
    <xf numFmtId="174"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3" fontId="43" fillId="6" borderId="0" xfId="6" applyNumberFormat="1" applyFont="1" applyFill="1"/>
    <xf numFmtId="173"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1" fontId="2" fillId="0" borderId="0" xfId="9" applyFont="1" applyFill="1" applyAlignment="1" applyProtection="1">
      <alignment horizontal="center" vertical="center"/>
      <protection locked="0"/>
    </xf>
    <xf numFmtId="175" fontId="2" fillId="0" borderId="0" xfId="9" applyNumberFormat="1" applyFont="1" applyFill="1" applyAlignment="1" applyProtection="1">
      <alignment horizontal="center"/>
    </xf>
    <xf numFmtId="176" fontId="2" fillId="0" borderId="0" xfId="9" applyNumberFormat="1" applyFont="1" applyFill="1" applyAlignment="1" applyProtection="1">
      <alignment horizontal="center"/>
      <protection locked="0"/>
    </xf>
    <xf numFmtId="175" fontId="2" fillId="0" borderId="0" xfId="9" applyNumberFormat="1" applyFont="1" applyFill="1" applyAlignment="1" applyProtection="1">
      <alignment horizontal="center"/>
      <protection locked="0"/>
    </xf>
    <xf numFmtId="171"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5" fontId="2" fillId="5" borderId="0" xfId="6" applyNumberFormat="1" applyFont="1" applyFill="1" applyAlignment="1">
      <alignment horizontal="center" vertical="center"/>
    </xf>
    <xf numFmtId="177"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9" fillId="4" borderId="1" xfId="0" applyFont="1" applyFill="1" applyBorder="1" applyAlignment="1">
      <alignment horizontal="center" vertical="center"/>
    </xf>
    <xf numFmtId="2" fontId="35" fillId="0" borderId="0" xfId="6" applyNumberFormat="1"/>
    <xf numFmtId="2" fontId="0" fillId="0" borderId="0" xfId="0" applyNumberFormat="1" applyAlignment="1">
      <alignment horizontal="center"/>
    </xf>
    <xf numFmtId="2" fontId="0" fillId="0" borderId="0" xfId="0" applyNumberFormat="1" applyAlignment="1">
      <alignment horizontal="left"/>
    </xf>
    <xf numFmtId="0" fontId="4" fillId="2" borderId="0" xfId="1" applyFont="1" applyFill="1" applyAlignment="1">
      <alignment horizontal="left" vertical="center"/>
    </xf>
    <xf numFmtId="0" fontId="0" fillId="3" borderId="0" xfId="0" applyFill="1" applyAlignment="1">
      <alignment horizontal="left"/>
    </xf>
    <xf numFmtId="2" fontId="0" fillId="0" borderId="0" xfId="0" applyNumberFormat="1" applyAlignment="1">
      <alignment horizontal="left" wrapText="1"/>
    </xf>
    <xf numFmtId="0" fontId="0" fillId="6" borderId="1" xfId="0" applyFill="1" applyBorder="1" applyAlignment="1">
      <alignment horizontal="center" wrapText="1"/>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2" fontId="0" fillId="0" borderId="1" xfId="0" applyNumberFormat="1" applyBorder="1" applyAlignment="1">
      <alignment horizontal="left" wrapText="1"/>
    </xf>
    <xf numFmtId="0" fontId="0" fillId="3" borderId="1" xfId="0" applyFill="1" applyBorder="1" applyAlignment="1">
      <alignment horizontal="center"/>
    </xf>
    <xf numFmtId="2" fontId="0" fillId="0" borderId="1" xfId="0" applyNumberFormat="1" applyBorder="1" applyAlignment="1">
      <alignment horizontal="center" vertical="top" wrapText="1"/>
    </xf>
    <xf numFmtId="2" fontId="0" fillId="0" borderId="1" xfId="0" applyNumberFormat="1" applyBorder="1" applyAlignment="1">
      <alignment horizontal="left" vertical="top" wrapText="1"/>
    </xf>
    <xf numFmtId="2" fontId="0" fillId="0" borderId="1" xfId="0" applyNumberFormat="1" applyBorder="1" applyAlignment="1">
      <alignment horizontal="center" wrapText="1"/>
    </xf>
    <xf numFmtId="0" fontId="4" fillId="2" borderId="0" xfId="1" applyFont="1" applyFill="1" applyAlignment="1">
      <alignment horizontal="center" vertical="center"/>
    </xf>
    <xf numFmtId="164" fontId="1" fillId="0" borderId="0" xfId="0" applyNumberFormat="1" applyFont="1" applyAlignment="1">
      <alignment horizontal="center"/>
    </xf>
    <xf numFmtId="14" fontId="0" fillId="6" borderId="0" xfId="0" applyNumberFormat="1" applyFill="1" applyAlignment="1">
      <alignment horizontal="center"/>
    </xf>
    <xf numFmtId="0" fontId="9" fillId="0" borderId="14" xfId="0" applyFont="1" applyBorder="1" applyAlignment="1">
      <alignment horizontal="left"/>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43" fontId="30" fillId="0" borderId="1" xfId="5" applyFont="1" applyFill="1" applyBorder="1" applyAlignment="1">
      <alignment horizontal="center" vertical="center" wrapText="1" readingOrder="1"/>
    </xf>
    <xf numFmtId="43" fontId="0" fillId="0" borderId="1" xfId="5" applyFont="1" applyFill="1" applyBorder="1" applyAlignment="1">
      <alignment horizontal="center" vertical="center"/>
    </xf>
    <xf numFmtId="44"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43" fontId="3" fillId="0" borderId="1" xfId="5" applyFont="1" applyFill="1" applyBorder="1" applyAlignment="1">
      <alignment horizontal="center" vertical="center"/>
    </xf>
    <xf numFmtId="44"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67" fontId="0" fillId="0" borderId="1" xfId="5" applyNumberFormat="1" applyFont="1" applyFill="1" applyBorder="1" applyAlignment="1">
      <alignment horizontal="center" vertical="center"/>
    </xf>
    <xf numFmtId="178"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8" fontId="30" fillId="0" borderId="27" xfId="0" applyNumberFormat="1"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8" fontId="30" fillId="0" borderId="1" xfId="0" applyNumberFormat="1" applyFont="1" applyBorder="1" applyAlignment="1">
      <alignment horizontal="center" vertical="center" wrapText="1" readingOrder="1"/>
    </xf>
    <xf numFmtId="14" fontId="3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0" fontId="0" fillId="0" borderId="1" xfId="0" applyBorder="1" applyAlignment="1">
      <alignment vertical="center"/>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vertical="center"/>
    </xf>
    <xf numFmtId="3" fontId="0" fillId="0" borderId="1" xfId="0" applyNumberFormat="1" applyBorder="1" applyAlignment="1">
      <alignment horizontal="center"/>
    </xf>
    <xf numFmtId="3" fontId="0" fillId="0" borderId="1" xfId="0" applyNumberFormat="1" applyBorder="1"/>
    <xf numFmtId="167" fontId="30" fillId="0" borderId="27" xfId="5" applyNumberFormat="1" applyFont="1" applyFill="1" applyBorder="1" applyAlignment="1">
      <alignment horizontal="center" vertical="center" wrapText="1" readingOrder="1"/>
    </xf>
    <xf numFmtId="43" fontId="0" fillId="0" borderId="26" xfId="5" applyFont="1" applyBorder="1" applyAlignment="1">
      <alignment horizontal="center" vertical="center"/>
    </xf>
    <xf numFmtId="1" fontId="28" fillId="0" borderId="0" xfId="0" applyNumberFormat="1" applyFont="1" applyAlignment="1">
      <alignment horizontal="center" vertical="center"/>
    </xf>
    <xf numFmtId="2" fontId="0" fillId="0" borderId="0" xfId="0" applyNumberFormat="1" applyAlignment="1">
      <alignment horizontal="center" wrapText="1"/>
    </xf>
    <xf numFmtId="0" fontId="0" fillId="3" borderId="3" xfId="0" applyFill="1" applyBorder="1" applyAlignment="1">
      <alignment horizont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34" fillId="0" borderId="1" xfId="0" applyFont="1" applyBorder="1" applyAlignment="1">
      <alignment vertical="center" wrapText="1"/>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2" fontId="1" fillId="0" borderId="1" xfId="0" applyNumberFormat="1" applyFont="1" applyBorder="1" applyAlignment="1">
      <alignment horizontal="left" wrapText="1"/>
    </xf>
    <xf numFmtId="2" fontId="1" fillId="0" borderId="1" xfId="0" applyNumberFormat="1" applyFont="1" applyBorder="1" applyAlignment="1">
      <alignment horizontal="center" wrapText="1"/>
    </xf>
    <xf numFmtId="0" fontId="34" fillId="0" borderId="1" xfId="0" applyFont="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2" fontId="1" fillId="0" borderId="0" xfId="0" applyNumberFormat="1" applyFont="1" applyAlignment="1">
      <alignment horizontal="center" wrapText="1"/>
    </xf>
    <xf numFmtId="43" fontId="0" fillId="0" borderId="1" xfId="5" applyFont="1" applyFill="1" applyBorder="1" applyAlignment="1">
      <alignment horizontal="center"/>
    </xf>
    <xf numFmtId="16" fontId="0" fillId="0" borderId="1" xfId="0" applyNumberFormat="1" applyBorder="1"/>
    <xf numFmtId="2" fontId="0" fillId="27" borderId="1" xfId="0" applyNumberFormat="1" applyFill="1" applyBorder="1" applyAlignment="1">
      <alignment horizontal="left" wrapText="1"/>
    </xf>
    <xf numFmtId="2" fontId="0" fillId="15" borderId="1" xfId="0" applyNumberFormat="1" applyFill="1" applyBorder="1" applyAlignment="1">
      <alignment horizontal="left" wrapText="1"/>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43" fontId="30" fillId="28" borderId="1" xfId="5" applyFont="1" applyFill="1" applyBorder="1" applyAlignment="1">
      <alignment horizontal="center" vertical="center" wrapText="1" readingOrder="1"/>
    </xf>
    <xf numFmtId="8" fontId="30" fillId="28" borderId="1" xfId="0" applyNumberFormat="1"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2" fontId="0" fillId="6" borderId="0" xfId="0" applyNumberFormat="1" applyFill="1" applyAlignment="1">
      <alignment horizontal="center"/>
    </xf>
    <xf numFmtId="2" fontId="0" fillId="0" borderId="0" xfId="0" applyNumberFormat="1" applyAlignment="1">
      <alignment horizontal="center" vertical="center" wrapText="1"/>
    </xf>
    <xf numFmtId="2" fontId="1" fillId="6" borderId="1" xfId="0" applyNumberFormat="1" applyFont="1" applyFill="1" applyBorder="1" applyAlignment="1">
      <alignment horizontal="left" wrapText="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3" fontId="0" fillId="0" borderId="35" xfId="0" applyNumberFormat="1" applyBorder="1" applyAlignment="1">
      <alignment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44"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56" fillId="0" borderId="0" xfId="0" applyFont="1"/>
    <xf numFmtId="0" fontId="0" fillId="26" borderId="1" xfId="0" applyFill="1" applyBorder="1" applyAlignment="1">
      <alignment horizontal="center" vertical="center"/>
    </xf>
    <xf numFmtId="0" fontId="57" fillId="0" borderId="0" xfId="0" applyFont="1" applyAlignment="1">
      <alignment wrapText="1"/>
    </xf>
    <xf numFmtId="0" fontId="57" fillId="0" borderId="0" xfId="0" applyFont="1"/>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4" fontId="0" fillId="4" borderId="2" xfId="0" applyNumberFormat="1" applyFill="1" applyBorder="1" applyAlignment="1">
      <alignment horizontal="center"/>
    </xf>
    <xf numFmtId="164" fontId="0" fillId="4" borderId="4" xfId="0" applyNumberFormat="1" applyFill="1" applyBorder="1" applyAlignment="1">
      <alignment horizontal="center"/>
    </xf>
    <xf numFmtId="164"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43" fontId="0" fillId="0" borderId="26" xfId="5" applyFont="1" applyBorder="1" applyAlignment="1">
      <alignment horizontal="center" vertical="center"/>
    </xf>
    <xf numFmtId="43" fontId="0" fillId="0" borderId="50" xfId="5" applyFont="1" applyBorder="1" applyAlignment="1">
      <alignment horizontal="center" vertical="center"/>
    </xf>
    <xf numFmtId="43" fontId="0" fillId="0" borderId="27" xfId="5" applyFont="1" applyBorder="1" applyAlignment="1">
      <alignment horizontal="center" vertical="center"/>
    </xf>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3"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4"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68"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67">
      <sharedItems containsString="0" containsBlank="1" containsNumber="1" minValue="0.41516554" maxValue="136907"/>
    </cacheField>
    <cacheField name="Precio" numFmtId="167">
      <sharedItems containsString="0" containsBlank="1" containsNumber="1" minValue="1.55" maxValue="2155.3396554689998"/>
    </cacheField>
    <cacheField name="Total P0" numFmtId="167">
      <sharedItems containsString="0" containsBlank="1" containsNumber="1" minValue="0.66" maxValue="4362.7224528733586"/>
    </cacheField>
    <cacheField name="Apertura P0" numFmtId="167">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ableColumn id="2" xr3:uid="{5FBCE577-E72B-4B93-859A-05E64BE13245}" name="Electricidad e Instrumentos" dataDxfId="54" totalsRowDxfId="53"/>
    <tableColumn id="8" xr3:uid="{8334F0D7-E50A-4574-AF36-0E22F472289B}" name="UD" dataDxfId="52" totalsRowDxfId="51"/>
    <tableColumn id="9" xr3:uid="{7F87543E-1A9F-464D-876F-B9606C3EBE69}" name="CANT" dataDxfId="50" totalsRowDxfId="49" dataCellStyle="Millares"/>
    <tableColumn id="10" xr3:uid="{8254AFB9-BD83-4CE7-88F6-3D55DAFBBC02}" name="1000 U$$" totalsRowFunction="sum" dataDxfId="48" totalsRowDxfId="47"/>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3.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791ECA4F-37D9-4D94-83B5-DFA76D7DCCE4}">
    <text xml:space="preserve">Hito 3 - Colocación OC antes de 180 días de firma de contrato
</text>
  </threadedComment>
  <threadedComment ref="AN34" dT="2024-10-04T19:27:52.42" personId="{6CA22450-4466-42C6-88E3-4896F5758F32}" id="{02E7E7AF-2A61-4810-ABDF-094F560F9C13}">
    <text xml:space="preserve">Hito 3 - Colocación OC antes de 180 días de firma de contrato
</text>
  </threadedComment>
  <threadedComment ref="AN35" dT="2024-10-04T19:27:52.42" personId="{6CA22450-4466-42C6-88E3-4896F5758F32}" id="{7EE078C7-D7AE-461A-B827-4CD50D40EDC8}">
    <text xml:space="preserve">Hito 3 - Colocación OC antes de 180 días de firma de contrato
</text>
  </threadedComment>
  <threadedComment ref="AN36" dT="2024-10-04T19:27:52.42" personId="{6CA22450-4466-42C6-88E3-4896F5758F32}" id="{72E36C2D-FE17-4428-BAE0-50956EA4610C}">
    <text xml:space="preserve">Hito 3 - Colocación OC antes de 180 días de firma de contrato
</text>
  </threadedComment>
  <threadedComment ref="AN37" dT="2024-10-04T19:27:52.42" personId="{6CA22450-4466-42C6-88E3-4896F5758F32}" id="{C6427BBB-DCA3-45D6-9F05-AC99EE9B7F44}">
    <text xml:space="preserve">Hito 3 - Colocación OC antes de 180 días de firma de contrato
</text>
  </threadedComment>
  <threadedComment ref="AN38" dT="2024-10-04T19:27:52.42" personId="{6CA22450-4466-42C6-88E3-4896F5758F32}" id="{1F768138-D520-4567-90FB-C5A405ECA14E}">
    <text xml:space="preserve">Hito 3 - Colocación OC antes de 180 días de firma de contrato
</text>
  </threadedComment>
  <threadedComment ref="AN39" dT="2024-10-04T19:27:52.42" personId="{6CA22450-4466-42C6-88E3-4896F5758F32}" id="{82CC5776-10DA-44F0-AAD7-E34758B6528C}">
    <text xml:space="preserve">Hito 3 - Colocación OC antes de 180 días de firma de contrato
</text>
  </threadedComment>
  <threadedComment ref="AN40" dT="2024-10-04T19:27:52.42" personId="{6CA22450-4466-42C6-88E3-4896F5758F32}" id="{4C8F777F-1D15-42B0-8583-5F8E8E2D5250}">
    <text xml:space="preserve">Hito 3 - Colocación OC antes de 180 días de firma de contrato
</text>
  </threadedComment>
  <threadedComment ref="AN47" dT="2024-10-04T19:27:52.42" personId="{6CA22450-4466-42C6-88E3-4896F5758F32}" id="{7D99A337-09A2-4D59-BE6B-A8F16E988AD6}">
    <text xml:space="preserve">Hito 3 - Colocación OC antes de 180 días de firma de contrato
</text>
  </threadedComment>
  <threadedComment ref="AN48" dT="2024-10-04T19:27:52.42" personId="{6CA22450-4466-42C6-88E3-4896F5758F32}" id="{506B1066-1CDE-49D8-8A86-24FE90C2F5E9}">
    <text xml:space="preserve">Hito 3 - Colocación OC antes de 180 días de firma de contrato
</text>
  </threadedComment>
  <threadedComment ref="AN49" dT="2024-10-04T19:27:52.42" personId="{6CA22450-4466-42C6-88E3-4896F5758F32}" id="{D949B5EF-01C7-4EF3-A310-BEECE57E759D}">
    <text xml:space="preserve">Hito 3 - Colocación OC antes de 180 días de firma de contrato
</text>
  </threadedComment>
  <threadedComment ref="AN50" dT="2024-10-04T19:27:52.42" personId="{6CA22450-4466-42C6-88E3-4896F5758F32}" id="{FFBF54A5-D17B-4739-99F5-2DE3A757C5BA}">
    <text xml:space="preserve">Hito 3 - Colocación OC antes de 180 días de firma de contrato
</text>
  </threadedComment>
  <threadedComment ref="AN53" dT="2024-10-04T19:27:52.42" personId="{6CA22450-4466-42C6-88E3-4896F5758F32}" id="{D564F6C3-7296-4D01-BF51-F04B657A790D}">
    <text xml:space="preserve">Hito 3 - Colocación OC antes de 180 días de firma de contrato
</text>
  </threadedComment>
  <threadedComment ref="AN54" dT="2024-10-04T19:27:52.42" personId="{6CA22450-4466-42C6-88E3-4896F5758F32}" id="{00C7F6EF-1A41-42CD-AA07-F717B4C00434}">
    <text xml:space="preserve">Hito 3 - Colocación OC antes de 180 días de firma de contrato
</text>
  </threadedComment>
  <threadedComment ref="AN55" dT="2024-10-04T19:27:52.42" personId="{6CA22450-4466-42C6-88E3-4896F5758F32}" id="{7B89FA53-4952-4B77-8B5F-C59FEB9B4C66}">
    <text xml:space="preserve">Hito 3 - Colocación OC antes de 180 días de firma de contrato
</text>
  </threadedComment>
  <threadedComment ref="AN56" dT="2024-10-04T19:27:52.42" personId="{6CA22450-4466-42C6-88E3-4896F5758F32}" id="{50C6E6A1-A024-4C19-819E-377414DDA63D}">
    <text xml:space="preserve">Hito 3 - Colocación OC antes de 180 días de firma de contrato
</text>
  </threadedComment>
  <threadedComment ref="AN57" dT="2024-10-04T19:27:52.42" personId="{6CA22450-4466-42C6-88E3-4896F5758F32}" id="{B9AE6354-86B5-428C-AA37-BE1265DC2D15}">
    <text xml:space="preserve">Hito 3 - Colocación OC antes de 180 días de firma de contrato
</text>
  </threadedComment>
  <threadedComment ref="AN58" dT="2024-10-04T19:27:52.42" personId="{6CA22450-4466-42C6-88E3-4896F5758F32}" id="{279B108F-55C5-4137-A804-F8066B820E14}">
    <text xml:space="preserve">Hito 3 - Colocación OC antes de 180 días de firma de contrato
</text>
  </threadedComment>
  <threadedComment ref="AN59" dT="2024-10-04T19:27:52.42" personId="{6CA22450-4466-42C6-88E3-4896F5758F32}" id="{AA6E77AD-A595-4B0A-B5B1-2355D1BF3556}">
    <text xml:space="preserve">Hito 3 - Colocación OC antes de 180 días de firma de contrato
</text>
  </threadedComment>
  <threadedComment ref="AN60" dT="2024-10-04T19:27:52.42" personId="{6CA22450-4466-42C6-88E3-4896F5758F32}" id="{0C254DF5-75F9-463E-AF3E-30E7464CF354}">
    <text xml:space="preserve">Hito 3 - Colocación OC antes de 180 días de firma de contrato
</text>
  </threadedComment>
  <threadedComment ref="AN61" dT="2024-10-04T19:27:52.42" personId="{6CA22450-4466-42C6-88E3-4896F5758F32}" id="{E8006174-EB82-4263-AE91-B8B16C420F39}">
    <text xml:space="preserve">Hito 3 - Colocación OC antes de 180 días de firma de contrato
</text>
  </threadedComment>
  <threadedComment ref="AN63" dT="2024-10-04T19:27:52.42" personId="{6CA22450-4466-42C6-88E3-4896F5758F32}" id="{15112D5F-A8C6-4926-97AA-7FAC2B001E74}">
    <text xml:space="preserve">Hito 3 - Colocación OC antes de 180 días de firma de contrato
</text>
  </threadedComment>
  <threadedComment ref="AN65" dT="2024-10-04T19:27:52.42" personId="{6CA22450-4466-42C6-88E3-4896F5758F32}" id="{514F7E8A-9A4C-4DC4-8ADC-C1FF9FE143D6}">
    <text xml:space="preserve">Hito 3 - Colocación OC antes de 180 días de firma de contrato
</text>
  </threadedComment>
  <threadedComment ref="AN66" dT="2024-10-04T19:27:52.42" personId="{6CA22450-4466-42C6-88E3-4896F5758F32}" id="{D0CDA4D7-58BB-4F82-96DA-112AD2D9381C}">
    <text xml:space="preserve">Hito 3 - Colocación OC antes de 180 días de firma de contrato
</text>
  </threadedComment>
  <threadedComment ref="AN67" dT="2024-10-04T19:27:52.42" personId="{6CA22450-4466-42C6-88E3-4896F5758F32}" id="{26A06953-8A07-4E7D-A436-EB506564E2E1}">
    <text xml:space="preserve">Hito 3 - Colocación OC antes de 180 días de firma de contrato
</text>
  </threadedComment>
  <threadedComment ref="AN69" dT="2024-10-04T19:27:52.42" personId="{6CA22450-4466-42C6-88E3-4896F5758F32}" id="{85AD3C05-BF20-44A8-9D71-844A8BB37296}">
    <text xml:space="preserve">Hito 3 - Colocación OC antes de 180 días de firma de contrato
</text>
  </threadedComment>
  <threadedComment ref="AN70" dT="2024-10-04T19:27:52.42" personId="{6CA22450-4466-42C6-88E3-4896F5758F32}" id="{C073CB12-0A77-45FA-9AF7-1B86749CE67C}">
    <text xml:space="preserve">Hito 3 - Colocación OC antes de 180 días de firma de contrato
</text>
  </threadedComment>
  <threadedComment ref="AN71" dT="2024-10-04T19:27:52.42" personId="{6CA22450-4466-42C6-88E3-4896F5758F32}" id="{6C639141-DA80-46BB-BCE8-632E047EF3B9}">
    <text xml:space="preserve">Hito 3 - Colocación OC antes de 180 días de firma de contrato
</text>
  </threadedComment>
  <threadedComment ref="AN73" dT="2024-10-04T19:27:52.42" personId="{6CA22450-4466-42C6-88E3-4896F5758F32}" id="{21C33B43-53C9-4133-A4D6-2E052946C222}">
    <text xml:space="preserve">Hito 3 - Colocación OC antes de 180 días de firma de contrato
</text>
  </threadedComment>
  <threadedComment ref="AN77" dT="2024-10-04T19:27:52.42" personId="{6CA22450-4466-42C6-88E3-4896F5758F32}" id="{EE52CECD-CD28-4B2A-9C8C-96F4AC3D082E}">
    <text xml:space="preserve">Hito 3 - Colocación OC antes de 180 días de firma de contrato
</text>
  </threadedComment>
  <threadedComment ref="AN79" dT="2024-10-04T19:27:52.42" personId="{6CA22450-4466-42C6-88E3-4896F5758F32}" id="{F17A0FE0-E249-4381-99E8-20D23B05C4BA}">
    <text xml:space="preserve">Hito 3 - Colocación OC antes de 180 días de firma de contrato
</text>
  </threadedComment>
  <threadedComment ref="AN82" dT="2024-10-04T19:27:52.42" personId="{6CA22450-4466-42C6-88E3-4896F5758F32}" id="{E7AF4AFB-8809-4860-8916-4FFFF969B7CC}">
    <text xml:space="preserve">Hito 3 - Colocación OC antes de 180 días de firma de contrato
</text>
  </threadedComment>
  <threadedComment ref="AN83" dT="2024-10-04T19:27:52.42" personId="{6CA22450-4466-42C6-88E3-4896F5758F32}" id="{103F623A-C7EF-48F1-82EE-7ED33A5685EB}">
    <text xml:space="preserve">Hito 3 - Colocación OC antes de 180 días de firma de contrato
</text>
  </threadedComment>
  <threadedComment ref="AN97" dT="2024-10-04T19:27:52.42" personId="{6CA22450-4466-42C6-88E3-4896F5758F32}" id="{06C7F181-3228-450A-9B85-7B6232BF5464}">
    <text xml:space="preserve">Hito 2 - Colocación OC antes de 150 días de firma de contrato
</text>
  </threadedComment>
  <threadedComment ref="AN98" dT="2024-10-04T19:27:52.42" personId="{6CA22450-4466-42C6-88E3-4896F5758F32}" id="{4B6FADE0-3075-4C39-916B-7421EBEED699}">
    <text xml:space="preserve">Hito 2 - Colocación OC antes de 150 días de firma de contrato
</text>
  </threadedComment>
  <threadedComment ref="AN99" dT="2024-10-04T19:27:52.42" personId="{6CA22450-4466-42C6-88E3-4896F5758F32}" id="{8476A1DE-9DEA-4699-8CED-7AF701BDB55D}">
    <text xml:space="preserve">Hito 2 - Colocación OC antes de 150 días de firma de contrato
</text>
  </threadedComment>
  <threadedComment ref="AN100" dT="2024-10-04T19:27:52.42" personId="{6CA22450-4466-42C6-88E3-4896F5758F32}" id="{F5831FA4-0EA2-4300-830A-3D05B4D600F7}">
    <text xml:space="preserve">Hito 2 - Colocación OC antes de 150 días de firma de contrato
</text>
  </threadedComment>
  <threadedComment ref="AN101" dT="2024-10-04T19:27:52.42" personId="{6CA22450-4466-42C6-88E3-4896F5758F32}" id="{E4387E8E-00C7-4692-BF2B-69091B90C196}">
    <text xml:space="preserve">Hito 2 - Colocación OC antes de 150 días de firma de contrato
</text>
  </threadedComment>
  <threadedComment ref="AN106" dT="2024-10-04T19:27:52.42" personId="{6CA22450-4466-42C6-88E3-4896F5758F32}" id="{619EB5C3-591A-44F1-A94E-893718A7D8A7}">
    <text xml:space="preserve">Hito 3 - Colocación OC antes de 180 días de firma de contrato
</text>
  </threadedComment>
  <threadedComment ref="AN107" dT="2024-10-04T19:27:52.42" personId="{6CA22450-4466-42C6-88E3-4896F5758F32}" id="{C1BD3315-DC51-4B14-8A71-9465F023EA48}">
    <text xml:space="preserve">Hito 3 - Colocación OC antes de 180 días de firma de contrato
</text>
  </threadedComment>
  <threadedComment ref="AN108" dT="2024-10-04T19:27:52.42" personId="{6CA22450-4466-42C6-88E3-4896F5758F32}" id="{F544099E-3A55-4DDB-B5C2-F8C307F69B4D}">
    <text xml:space="preserve">Hito 2 - Colocación OC antes de 150 días de firma de contrato
</text>
  </threadedComment>
  <threadedComment ref="AN109" dT="2024-10-04T19:27:52.42" personId="{6CA22450-4466-42C6-88E3-4896F5758F32}" id="{C7ADF10B-E805-4E70-A119-CAAF4C047EBC}">
    <text xml:space="preserve">Hito 2 - Colocación OC antes de 150 días de firma de contrato
</text>
  </threadedComment>
  <threadedComment ref="CA109" dT="2025-09-15T17:36:18.66" personId="{6CA22450-4466-42C6-88E3-4896F5758F32}" id="{AF96EA73-ACAB-4ADB-B386-CDBF6288C66B}">
    <text>Fecha diferida para cada tanque. Final mayo-27</text>
  </threadedComment>
  <threadedComment ref="AN112" dT="2024-10-04T19:27:52.42" personId="{6CA22450-4466-42C6-88E3-4896F5758F32}" id="{C57FDEC4-43DF-46A8-B718-460695D9788E}">
    <text xml:space="preserve">Hito 3 - Colocación OC antes de 180 días de firma de contrato
</text>
  </threadedComment>
  <threadedComment ref="AN122" dT="2024-10-04T19:27:52.42" personId="{6CA22450-4466-42C6-88E3-4896F5758F32}" id="{B6FFCD44-69FE-4A06-86FA-FB6FA0B24865}">
    <text xml:space="preserve">Hito 3 - Colocación OC antes de 180 días de firma de contrato
</text>
  </threadedComment>
  <threadedComment ref="AN123" dT="2024-10-04T19:27:52.42" personId="{6CA22450-4466-42C6-88E3-4896F5758F32}" id="{3C742897-099F-4248-BE27-D68EE6170998}">
    <text xml:space="preserve">Hito 3 - Colocación OC antes de 180 días de firma de contrato
</text>
  </threadedComment>
  <threadedComment ref="AN124" dT="2024-10-04T19:27:52.42" personId="{6CA22450-4466-42C6-88E3-4896F5758F32}" id="{4682413F-B98B-4995-97A8-0881419557F0}">
    <text xml:space="preserve">Hito 2 - Colocación OC antes de 150 días de firma de contrato
</text>
  </threadedComment>
  <threadedComment ref="AN125" dT="2024-10-04T19:27:52.42" personId="{6CA22450-4466-42C6-88E3-4896F5758F32}" id="{48F68622-FBE7-4F44-88A0-989D2E10C735}">
    <text xml:space="preserve">Hito 2 - Colocación OC antes de 150 días de firma de contrato
</text>
  </threadedComment>
  <threadedComment ref="AN126" dT="2024-10-04T19:27:52.42" personId="{6CA22450-4466-42C6-88E3-4896F5758F32}" id="{EB08E8A2-E867-4357-AA97-DB448B36AD8F}">
    <text xml:space="preserve">Hito 2 - Colocación OC antes de 150 días de firma de contrato
</text>
  </threadedComment>
  <threadedComment ref="AN127" dT="2024-10-04T19:27:52.42" personId="{6CA22450-4466-42C6-88E3-4896F5758F32}" id="{8F37AACC-B65A-4D1B-8003-2AA9CCBFF8E1}">
    <text xml:space="preserve">Hito 2 - Colocación OC antes de 150 días de firma de contrato
</text>
  </threadedComment>
  <threadedComment ref="AN128" dT="2024-10-04T19:27:52.42" personId="{6CA22450-4466-42C6-88E3-4896F5758F32}" id="{D3BF4276-3448-429A-99A1-F9496777E46B}">
    <text xml:space="preserve">Hito 2 - Colocación OC antes de 150 días de firma de contrato
</text>
  </threadedComment>
  <threadedComment ref="AN129" dT="2024-10-04T19:27:52.42" personId="{6CA22450-4466-42C6-88E3-4896F5758F32}" id="{365A89D4-548A-4334-8F80-8E3299630549}">
    <text xml:space="preserve">Hito 2 - Colocación OC antes de 150 días de firma de contrato
</text>
  </threadedComment>
  <threadedComment ref="AN130" dT="2024-10-04T19:27:52.42" personId="{6CA22450-4466-42C6-88E3-4896F5758F32}" id="{61D132C9-4772-4C70-AE1E-05C1288DE923}">
    <text xml:space="preserve">Hito 2 - Colocación OC antes de 150 días de firma de contrato
</text>
  </threadedComment>
  <threadedComment ref="AN131" dT="2024-10-04T19:27:52.42" personId="{6CA22450-4466-42C6-88E3-4896F5758F32}" id="{131FB602-9402-4E65-A41F-0CD2DFC8BEB5}">
    <text xml:space="preserve">Hito 2 - Colocación OC antes de 150 días de firma de contrato
</text>
  </threadedComment>
  <threadedComment ref="AN132" dT="2024-10-04T19:27:52.42" personId="{6CA22450-4466-42C6-88E3-4896F5758F32}" id="{E9BBB94E-65FE-472E-924D-138057A44720}">
    <text xml:space="preserve">Hito 2 - Colocación OC antes de 150 días de firma de contrato
</text>
  </threadedComment>
  <threadedComment ref="AN133" dT="2024-10-04T19:27:52.42" personId="{6CA22450-4466-42C6-88E3-4896F5758F32}" id="{4932030D-4CC2-40EB-A6B8-928203024318}">
    <text xml:space="preserve">Hito 2 - Colocación OC antes de 150 días de firma de contrato
</text>
  </threadedComment>
  <threadedComment ref="AN134" dT="2024-10-04T19:27:52.42" personId="{6CA22450-4466-42C6-88E3-4896F5758F32}" id="{2984DBDE-7C3C-42DC-8ABA-54DAD9E7A7CD}">
    <text xml:space="preserve">Hito 2 - Colocación OC antes de 150 días de firma de contrato
</text>
  </threadedComment>
  <threadedComment ref="AN135" dT="2024-10-04T19:27:52.42" personId="{6CA22450-4466-42C6-88E3-4896F5758F32}" id="{B39A30A2-6E12-47CB-A5A2-192F5296A5BE}">
    <text xml:space="preserve">Hito 2 - Colocación OC antes de 150 días de firma de contrato
</text>
  </threadedComment>
  <threadedComment ref="AN136" dT="2024-10-04T19:27:52.42" personId="{6CA22450-4466-42C6-88E3-4896F5758F32}" id="{353D86FE-1564-4698-AB57-B1AADB63DBE8}">
    <text xml:space="preserve">Hito 2 - Colocación OC antes de 150 días de firma de contrato
</text>
  </threadedComment>
  <threadedComment ref="AN138" dT="2024-10-04T19:27:52.42" personId="{6CA22450-4466-42C6-88E3-4896F5758F32}" id="{7E580BA4-335E-4CA8-B82E-B6FAC4C782F5}">
    <text xml:space="preserve">Hito 2 - Colocación OC antes de 150 días de firma de contrato
</text>
  </threadedComment>
  <threadedComment ref="BA139" dT="2025-07-21T18:45:11.92" personId="{6CA22450-4466-42C6-88E3-4896F5758F32}" id="{93CBE0C8-7898-4334-85DB-55A80F6C3DBB}">
    <text>Se suman 20 dias por feriado chino ene-feb 26</text>
  </threadedComment>
  <threadedComment ref="BA140" dT="2025-07-21T18:45:11.92" personId="{6CA22450-4466-42C6-88E3-4896F5758F32}" id="{87A128F3-9B85-422C-8705-E4DD7FB6D10C}">
    <text>Se suman 20 dias por feriado chino ene-feb 26</text>
  </threadedComment>
  <threadedComment ref="BA141" dT="2025-07-21T18:45:11.92" personId="{6CA22450-4466-42C6-88E3-4896F5758F32}" id="{8B2DE4A0-B7CD-41DB-8135-AB1F8D16C7A9}">
    <text>Se suman 20 dias por feriado chino ene-feb 26</text>
  </threadedComment>
  <threadedComment ref="BA142" dT="2025-07-21T18:45:11.92" personId="{6CA22450-4466-42C6-88E3-4896F5758F32}" id="{64E29DD6-3BEE-4498-AA58-29A32B2B7AE0}">
    <text>Se suman 20 dias por feriado chino ene-feb 26</text>
  </threadedComment>
  <threadedComment ref="BA143" dT="2025-07-21T18:45:11.92" personId="{6CA22450-4466-42C6-88E3-4896F5758F32}" id="{0EFA2638-2845-47B8-AB12-0FD6A450658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0" dT="2025-09-17T19:51:54.88" personId="{6CA22450-4466-42C6-88E3-4896F5758F32}" id="{055D441E-78D6-4C73-B3FD-2D9271C69F1D}">
    <text>También incluye FDM1150, FDM1260 y FDM1510</text>
  </threadedComment>
  <threadedComment ref="T111" dT="2025-09-17T19:51:54.88" personId="{6CA22450-4466-42C6-88E3-4896F5758F32}" id="{10617D76-7E6E-4D0F-B93D-9282471F224A}">
    <text>También incluye FDM1150, FDM1260 y FDM1510</text>
  </threadedComment>
  <threadedComment ref="T112" dT="2025-09-17T19:51:54.88" personId="{6CA22450-4466-42C6-88E3-4896F5758F32}" id="{CC410F0F-636B-47EB-AD35-04374267FB92}">
    <text>También incluye FDM1150, FDM1260 y FDM1510</text>
  </threadedComment>
  <threadedComment ref="T113" dT="2025-09-17T19:51:54.88" personId="{6CA22450-4466-42C6-88E3-4896F5758F32}" id="{79A2428E-3D20-463D-B219-8221884E01B4}">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7.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5" Type="http://schemas.microsoft.com/office/2019/04/relationships/namedSheetView" Target="../namedSheetViews/namedSheetView1.x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5" Type="http://schemas.microsoft.com/office/2019/04/relationships/namedSheetView" Target="../namedSheetViews/namedSheetView2.xml"/><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597" t="s">
        <v>0</v>
      </c>
      <c r="B1" s="598"/>
      <c r="C1" s="598"/>
      <c r="D1" s="8" t="s">
        <v>1</v>
      </c>
      <c r="E1" s="589" t="s">
        <v>2</v>
      </c>
      <c r="F1" s="589"/>
      <c r="G1" s="589"/>
      <c r="H1" s="589"/>
      <c r="I1" s="5"/>
      <c r="J1" s="589" t="s">
        <v>3</v>
      </c>
      <c r="K1" s="589"/>
      <c r="L1" s="589"/>
      <c r="M1" s="589"/>
      <c r="N1" s="589"/>
      <c r="O1" s="589"/>
      <c r="P1" s="589"/>
      <c r="Q1" s="5"/>
      <c r="R1" s="589" t="s">
        <v>4</v>
      </c>
      <c r="S1" s="589"/>
      <c r="T1" s="589"/>
      <c r="U1" s="589"/>
      <c r="V1" s="589"/>
      <c r="W1" s="589"/>
      <c r="X1" s="5"/>
      <c r="Y1" s="593" t="s">
        <v>5</v>
      </c>
      <c r="Z1" s="593"/>
      <c r="AA1" s="599"/>
      <c r="AB1" s="5"/>
      <c r="AC1" s="593" t="s">
        <v>6</v>
      </c>
      <c r="AD1" s="593"/>
      <c r="AE1" s="593"/>
      <c r="AF1" s="593"/>
      <c r="AG1" s="593"/>
      <c r="AH1" s="593"/>
      <c r="AI1" s="5"/>
      <c r="AJ1" s="590" t="s">
        <v>7</v>
      </c>
      <c r="AK1" s="591"/>
      <c r="AL1" s="591"/>
      <c r="AM1" s="591"/>
      <c r="AN1" s="591"/>
      <c r="AO1" s="591"/>
      <c r="AP1" s="591"/>
      <c r="AQ1" s="591"/>
      <c r="AR1" s="591"/>
      <c r="AS1" s="591"/>
      <c r="AT1" s="592"/>
      <c r="AU1" s="5"/>
      <c r="AV1" s="589" t="s">
        <v>8</v>
      </c>
      <c r="AW1" s="589"/>
      <c r="AX1" s="589"/>
      <c r="AY1" s="589"/>
      <c r="AZ1" s="589"/>
      <c r="BA1" s="589"/>
      <c r="BB1" s="5"/>
      <c r="BC1" s="589" t="s">
        <v>9</v>
      </c>
      <c r="BD1" s="589"/>
      <c r="BE1" s="589"/>
      <c r="BF1" s="589"/>
      <c r="BG1" s="589"/>
      <c r="BH1" s="589"/>
      <c r="BJ1" s="589" t="s">
        <v>10</v>
      </c>
      <c r="BK1" s="589"/>
      <c r="BL1" s="589"/>
      <c r="BM1" s="589"/>
      <c r="BN1" s="589"/>
      <c r="BO1" s="589"/>
      <c r="BP1" s="3"/>
      <c r="BQ1" s="589" t="s">
        <v>11</v>
      </c>
      <c r="BR1" s="589"/>
      <c r="BS1" s="589"/>
      <c r="BT1" s="589"/>
      <c r="BU1" s="589"/>
      <c r="BV1" s="589"/>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571" t="s">
        <v>105</v>
      </c>
      <c r="F73" s="581"/>
      <c r="G73" s="581"/>
      <c r="H73" s="572"/>
      <c r="J73" s="2"/>
      <c r="K73" s="2"/>
      <c r="L73" s="2"/>
      <c r="M73"/>
      <c r="N73"/>
      <c r="O73"/>
      <c r="P73"/>
      <c r="R73"/>
      <c r="S73"/>
      <c r="T73"/>
      <c r="U73" s="2"/>
      <c r="V73" s="2"/>
      <c r="W73"/>
      <c r="Y73" s="594" t="s">
        <v>106</v>
      </c>
      <c r="Z73" s="595"/>
      <c r="AA73" s="595"/>
      <c r="AB73" s="595"/>
      <c r="AC73" s="595"/>
      <c r="AD73" s="595"/>
      <c r="AE73" s="595"/>
      <c r="AF73" s="595"/>
      <c r="AG73" s="595"/>
      <c r="AH73" s="596"/>
      <c r="AJ73" s="18"/>
      <c r="AK73" s="18"/>
      <c r="AL73" s="18"/>
      <c r="AM73"/>
      <c r="AN73"/>
      <c r="AO73"/>
      <c r="AP73" s="2"/>
      <c r="AQ73" s="2"/>
      <c r="AR73"/>
      <c r="AS73"/>
      <c r="AT73"/>
      <c r="AV73" s="594" t="s">
        <v>107</v>
      </c>
      <c r="AW73" s="595"/>
      <c r="AX73" s="595"/>
      <c r="AY73" s="595"/>
      <c r="AZ73" s="595"/>
      <c r="BA73" s="596"/>
      <c r="BC73" s="594" t="s">
        <v>108</v>
      </c>
      <c r="BD73" s="595"/>
      <c r="BE73" s="595"/>
      <c r="BF73" s="595"/>
      <c r="BG73" s="595"/>
      <c r="BH73" s="595"/>
      <c r="BI73" s="595"/>
      <c r="BJ73" s="595"/>
      <c r="BK73" s="595"/>
      <c r="BL73" s="595"/>
      <c r="BM73" s="595"/>
      <c r="BN73" s="595"/>
      <c r="BO73" s="596"/>
      <c r="BQ73" s="594" t="s">
        <v>109</v>
      </c>
      <c r="BR73" s="595"/>
      <c r="BS73" s="595"/>
      <c r="BT73" s="595"/>
      <c r="BU73" s="595"/>
      <c r="BV73" s="596"/>
      <c r="BW73"/>
      <c r="BX73" s="571" t="s">
        <v>110</v>
      </c>
      <c r="BY73" s="572"/>
      <c r="BZ73"/>
    </row>
    <row r="74" spans="1:78" s="4" customFormat="1" x14ac:dyDescent="0.35">
      <c r="A74" s="17"/>
      <c r="B74"/>
      <c r="C74"/>
      <c r="E74" s="582"/>
      <c r="F74" s="583"/>
      <c r="G74" s="583"/>
      <c r="H74" s="584"/>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573"/>
      <c r="BY74" s="574"/>
      <c r="BZ74"/>
    </row>
    <row r="75" spans="1:78" s="4" customFormat="1" x14ac:dyDescent="0.35">
      <c r="A75" s="17"/>
      <c r="B75"/>
      <c r="C75"/>
      <c r="E75" s="573"/>
      <c r="F75" s="585"/>
      <c r="G75" s="585"/>
      <c r="H75" s="574"/>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586" t="s">
        <v>111</v>
      </c>
      <c r="F77" s="587"/>
      <c r="G77" s="587"/>
      <c r="H77" s="588"/>
      <c r="J77" s="575" t="s">
        <v>112</v>
      </c>
      <c r="K77" s="576"/>
      <c r="L77" s="576"/>
      <c r="M77" s="576"/>
      <c r="N77" s="576"/>
      <c r="O77" s="576"/>
      <c r="P77" s="577"/>
      <c r="R77" s="575" t="s">
        <v>113</v>
      </c>
      <c r="S77" s="576"/>
      <c r="T77" s="576"/>
      <c r="U77" s="576"/>
      <c r="V77" s="576"/>
      <c r="W77" s="577"/>
      <c r="Y77" s="575" t="s">
        <v>114</v>
      </c>
      <c r="Z77" s="576"/>
      <c r="AA77" s="576"/>
      <c r="AB77" s="576"/>
      <c r="AC77" s="576"/>
      <c r="AD77" s="576"/>
      <c r="AE77" s="576"/>
      <c r="AF77" s="576"/>
      <c r="AG77" s="576"/>
      <c r="AH77" s="577"/>
      <c r="AJ77" s="578" t="s">
        <v>115</v>
      </c>
      <c r="AK77" s="579"/>
      <c r="AL77" s="579"/>
      <c r="AM77" s="579"/>
      <c r="AN77" s="579"/>
      <c r="AO77" s="579"/>
      <c r="AP77" s="579"/>
      <c r="AQ77" s="579"/>
      <c r="AR77" s="579"/>
      <c r="AS77" s="579"/>
      <c r="AT77" s="580"/>
      <c r="AV77" s="575" t="s">
        <v>116</v>
      </c>
      <c r="AW77" s="576"/>
      <c r="AX77" s="576"/>
      <c r="AY77" s="576"/>
      <c r="AZ77" s="576"/>
      <c r="BA77" s="577"/>
      <c r="BC77" s="575" t="s">
        <v>117</v>
      </c>
      <c r="BD77" s="576"/>
      <c r="BE77" s="576"/>
      <c r="BF77" s="576"/>
      <c r="BG77" s="576"/>
      <c r="BH77" s="577"/>
      <c r="BJ77" s="575" t="s">
        <v>117</v>
      </c>
      <c r="BK77" s="576"/>
      <c r="BL77" s="576"/>
      <c r="BM77" s="576"/>
      <c r="BN77" s="576"/>
      <c r="BO77" s="577"/>
      <c r="BQ77" s="575" t="s">
        <v>118</v>
      </c>
      <c r="BR77" s="576"/>
      <c r="BS77" s="576"/>
      <c r="BT77" s="576"/>
      <c r="BU77" s="576"/>
      <c r="BV77" s="577"/>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597" t="s">
        <v>0</v>
      </c>
      <c r="B1" s="598"/>
      <c r="C1" s="598"/>
      <c r="D1" s="8" t="s">
        <v>1</v>
      </c>
      <c r="E1" s="589" t="s">
        <v>2</v>
      </c>
      <c r="F1" s="589"/>
      <c r="G1" s="589"/>
      <c r="H1" s="589"/>
      <c r="I1" s="5"/>
      <c r="J1" s="589" t="s">
        <v>3</v>
      </c>
      <c r="K1" s="589"/>
      <c r="L1" s="589"/>
      <c r="M1" s="589"/>
      <c r="N1" s="589"/>
      <c r="O1" s="589"/>
      <c r="P1" s="589"/>
      <c r="Q1" s="5"/>
      <c r="R1" s="589" t="s">
        <v>4</v>
      </c>
      <c r="S1" s="589"/>
      <c r="T1" s="589"/>
      <c r="U1" s="589"/>
      <c r="V1" s="589"/>
      <c r="W1" s="589"/>
      <c r="X1" s="5"/>
      <c r="Y1" s="593" t="s">
        <v>5</v>
      </c>
      <c r="Z1" s="593"/>
      <c r="AA1" s="599"/>
      <c r="AB1" s="5"/>
      <c r="AC1" s="593" t="s">
        <v>6</v>
      </c>
      <c r="AD1" s="593"/>
      <c r="AE1" s="593"/>
      <c r="AF1" s="593"/>
      <c r="AG1" s="593"/>
      <c r="AH1" s="593"/>
      <c r="AI1" s="5"/>
      <c r="AJ1" s="590" t="s">
        <v>7</v>
      </c>
      <c r="AK1" s="591"/>
      <c r="AL1" s="591"/>
      <c r="AM1" s="591"/>
      <c r="AN1" s="591"/>
      <c r="AO1" s="591"/>
      <c r="AP1" s="591"/>
      <c r="AQ1" s="591"/>
      <c r="AR1" s="591"/>
      <c r="AS1" s="591"/>
      <c r="AT1" s="592"/>
      <c r="AU1" s="5"/>
      <c r="AV1" s="589" t="s">
        <v>8</v>
      </c>
      <c r="AW1" s="589"/>
      <c r="AX1" s="589"/>
      <c r="AY1" s="589"/>
      <c r="AZ1" s="589"/>
      <c r="BA1" s="589"/>
      <c r="BB1" s="5"/>
      <c r="BC1" s="589" t="s">
        <v>9</v>
      </c>
      <c r="BD1" s="589"/>
      <c r="BE1" s="589"/>
      <c r="BF1" s="589"/>
      <c r="BG1" s="589"/>
      <c r="BH1" s="589"/>
      <c r="BJ1" s="589" t="s">
        <v>10</v>
      </c>
      <c r="BK1" s="589"/>
      <c r="BL1" s="589"/>
      <c r="BM1" s="589"/>
      <c r="BN1" s="589"/>
      <c r="BO1" s="589"/>
      <c r="BP1" s="3"/>
      <c r="BQ1" s="589" t="s">
        <v>11</v>
      </c>
      <c r="BR1" s="589"/>
      <c r="BS1" s="589"/>
      <c r="BT1" s="589"/>
      <c r="BU1" s="589"/>
      <c r="BV1" s="589"/>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571" t="s">
        <v>105</v>
      </c>
      <c r="F82" s="581"/>
      <c r="G82" s="581"/>
      <c r="H82" s="572"/>
      <c r="J82" s="2"/>
      <c r="K82" s="2"/>
      <c r="L82" s="2"/>
      <c r="M82"/>
      <c r="N82"/>
      <c r="O82"/>
      <c r="P82"/>
      <c r="R82"/>
      <c r="S82"/>
      <c r="T82"/>
      <c r="U82" s="2"/>
      <c r="V82" s="2"/>
      <c r="W82"/>
      <c r="Y82" s="594" t="s">
        <v>106</v>
      </c>
      <c r="Z82" s="595"/>
      <c r="AA82" s="595"/>
      <c r="AB82" s="595"/>
      <c r="AC82" s="595"/>
      <c r="AD82" s="595"/>
      <c r="AE82" s="595"/>
      <c r="AF82" s="595"/>
      <c r="AG82" s="595"/>
      <c r="AH82" s="596"/>
      <c r="AJ82" s="18"/>
      <c r="AK82" s="18"/>
      <c r="AL82" s="18"/>
      <c r="AM82"/>
      <c r="AN82"/>
      <c r="AO82"/>
      <c r="AP82" s="2"/>
      <c r="AQ82" s="2"/>
      <c r="AR82"/>
      <c r="AS82"/>
      <c r="AT82"/>
      <c r="AV82" s="594" t="s">
        <v>107</v>
      </c>
      <c r="AW82" s="595"/>
      <c r="AX82" s="595"/>
      <c r="AY82" s="595"/>
      <c r="AZ82" s="595"/>
      <c r="BA82" s="596"/>
      <c r="BC82" s="594" t="s">
        <v>108</v>
      </c>
      <c r="BD82" s="595"/>
      <c r="BE82" s="595"/>
      <c r="BF82" s="595"/>
      <c r="BG82" s="595"/>
      <c r="BH82" s="595"/>
      <c r="BI82" s="595"/>
      <c r="BJ82" s="595"/>
      <c r="BK82" s="595"/>
      <c r="BL82" s="595"/>
      <c r="BM82" s="595"/>
      <c r="BN82" s="595"/>
      <c r="BO82" s="596"/>
      <c r="BQ82" s="594" t="s">
        <v>109</v>
      </c>
      <c r="BR82" s="595"/>
      <c r="BS82" s="595"/>
      <c r="BT82" s="595"/>
      <c r="BU82" s="595"/>
      <c r="BV82" s="596"/>
      <c r="BW82"/>
      <c r="BX82" s="571" t="s">
        <v>110</v>
      </c>
      <c r="BY82" s="572"/>
      <c r="BZ82"/>
    </row>
    <row r="83" spans="1:78" s="4" customFormat="1" x14ac:dyDescent="0.35">
      <c r="A83" s="17" t="s">
        <v>215</v>
      </c>
      <c r="B83" s="18">
        <f>+B82+740</f>
        <v>46428</v>
      </c>
      <c r="C83" s="18">
        <f>+B83</f>
        <v>46428</v>
      </c>
      <c r="E83" s="582"/>
      <c r="F83" s="583"/>
      <c r="G83" s="583"/>
      <c r="H83" s="584"/>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573"/>
      <c r="BY83" s="574"/>
      <c r="BZ83"/>
    </row>
    <row r="84" spans="1:78" s="4" customFormat="1" x14ac:dyDescent="0.35">
      <c r="A84" s="17"/>
      <c r="B84"/>
      <c r="C84"/>
      <c r="E84" s="573"/>
      <c r="F84" s="585"/>
      <c r="G84" s="585"/>
      <c r="H84" s="574"/>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586" t="s">
        <v>111</v>
      </c>
      <c r="F86" s="587"/>
      <c r="G86" s="587"/>
      <c r="H86" s="588"/>
      <c r="J86" s="575" t="s">
        <v>112</v>
      </c>
      <c r="K86" s="576"/>
      <c r="L86" s="576"/>
      <c r="M86" s="576"/>
      <c r="N86" s="576"/>
      <c r="O86" s="576"/>
      <c r="P86" s="577"/>
      <c r="R86" s="575" t="s">
        <v>113</v>
      </c>
      <c r="S86" s="576"/>
      <c r="T86" s="576"/>
      <c r="U86" s="576"/>
      <c r="V86" s="576"/>
      <c r="W86" s="577"/>
      <c r="Y86" s="575" t="s">
        <v>114</v>
      </c>
      <c r="Z86" s="576"/>
      <c r="AA86" s="576"/>
      <c r="AB86" s="576"/>
      <c r="AC86" s="576"/>
      <c r="AD86" s="576"/>
      <c r="AE86" s="576"/>
      <c r="AF86" s="576"/>
      <c r="AG86" s="576"/>
      <c r="AH86" s="577"/>
      <c r="AJ86" s="578" t="s">
        <v>115</v>
      </c>
      <c r="AK86" s="579"/>
      <c r="AL86" s="579"/>
      <c r="AM86" s="579"/>
      <c r="AN86" s="579"/>
      <c r="AO86" s="579"/>
      <c r="AP86" s="579"/>
      <c r="AQ86" s="579"/>
      <c r="AR86" s="579"/>
      <c r="AS86" s="579"/>
      <c r="AT86" s="580"/>
      <c r="AV86" s="575" t="s">
        <v>116</v>
      </c>
      <c r="AW86" s="576"/>
      <c r="AX86" s="576"/>
      <c r="AY86" s="576"/>
      <c r="AZ86" s="576"/>
      <c r="BA86" s="577"/>
      <c r="BC86" s="575" t="s">
        <v>117</v>
      </c>
      <c r="BD86" s="576"/>
      <c r="BE86" s="576"/>
      <c r="BF86" s="576"/>
      <c r="BG86" s="576"/>
      <c r="BH86" s="577"/>
      <c r="BJ86" s="575" t="s">
        <v>117</v>
      </c>
      <c r="BK86" s="576"/>
      <c r="BL86" s="576"/>
      <c r="BM86" s="576"/>
      <c r="BN86" s="576"/>
      <c r="BO86" s="577"/>
      <c r="BQ86" s="575" t="s">
        <v>118</v>
      </c>
      <c r="BR86" s="576"/>
      <c r="BS86" s="576"/>
      <c r="BT86" s="576"/>
      <c r="BU86" s="576"/>
      <c r="BV86" s="577"/>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13"/>
      <c r="B1" s="614"/>
      <c r="C1" s="614"/>
      <c r="D1" s="49"/>
      <c r="E1" s="50" t="s">
        <v>217</v>
      </c>
      <c r="F1" s="51"/>
      <c r="G1" s="617" t="s">
        <v>218</v>
      </c>
      <c r="H1" s="618"/>
      <c r="I1" s="618"/>
      <c r="J1" s="618"/>
      <c r="K1" s="618"/>
      <c r="L1" s="618"/>
      <c r="M1" s="618"/>
      <c r="N1" s="618"/>
      <c r="O1" s="52"/>
    </row>
    <row r="2" spans="1:30" ht="30" customHeight="1" thickBot="1" x14ac:dyDescent="0.3">
      <c r="A2" s="615"/>
      <c r="B2" s="616"/>
      <c r="C2" s="616"/>
      <c r="D2" s="57"/>
      <c r="E2" s="619" t="str">
        <f>+[70]Carátula!K59</f>
        <v>LISTADO DE DOCUMENTOS - EPC CPF2 LA CALERA</v>
      </c>
      <c r="F2" s="620"/>
      <c r="G2" s="621" t="str">
        <f>+[70]Carátula!K62</f>
        <v>XXX-ACAL-102-LD-X-300</v>
      </c>
      <c r="H2" s="622"/>
      <c r="I2" s="622"/>
      <c r="J2" s="622"/>
      <c r="K2" s="622"/>
      <c r="L2" s="622"/>
      <c r="M2" s="622"/>
      <c r="N2" s="622"/>
      <c r="O2" s="623"/>
    </row>
    <row r="3" spans="1:30" ht="30" customHeight="1" thickBot="1" x14ac:dyDescent="0.3">
      <c r="A3" s="615"/>
      <c r="B3" s="616"/>
      <c r="C3" s="616"/>
      <c r="D3" s="57"/>
      <c r="E3" s="619" t="str">
        <f>+[70]Carátula!K60</f>
        <v>GENERAL</v>
      </c>
      <c r="F3" s="620"/>
      <c r="G3" s="58" t="s">
        <v>219</v>
      </c>
      <c r="H3" s="59" t="s">
        <v>220</v>
      </c>
      <c r="I3" s="59"/>
      <c r="J3" s="59"/>
      <c r="K3" s="59"/>
      <c r="L3" s="59"/>
      <c r="M3" s="59"/>
      <c r="N3" s="60"/>
      <c r="O3" s="61"/>
    </row>
    <row r="4" spans="1:30" ht="23.25" customHeight="1" thickBot="1" x14ac:dyDescent="0.3">
      <c r="A4" s="624"/>
      <c r="B4" s="625"/>
      <c r="C4" s="625"/>
      <c r="D4" s="62"/>
      <c r="E4" s="63"/>
      <c r="F4" s="64"/>
      <c r="G4" s="65" t="s">
        <v>221</v>
      </c>
      <c r="H4" s="626"/>
      <c r="I4" s="626"/>
      <c r="J4" s="626"/>
      <c r="K4" s="626"/>
      <c r="L4" s="626"/>
      <c r="M4" s="626"/>
      <c r="N4" s="626"/>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10" t="s">
        <v>222</v>
      </c>
      <c r="C6" s="610" t="s">
        <v>223</v>
      </c>
      <c r="D6" s="611" t="s">
        <v>224</v>
      </c>
      <c r="E6" s="610" t="s">
        <v>225</v>
      </c>
      <c r="F6" s="600" t="s">
        <v>226</v>
      </c>
      <c r="G6" s="600" t="s">
        <v>227</v>
      </c>
      <c r="H6" s="600" t="s">
        <v>228</v>
      </c>
      <c r="I6" s="600" t="s">
        <v>229</v>
      </c>
      <c r="J6" s="601" t="s">
        <v>230</v>
      </c>
      <c r="K6" s="602"/>
      <c r="L6" s="602"/>
      <c r="M6" s="602"/>
      <c r="N6" s="603"/>
      <c r="O6" s="72"/>
    </row>
    <row r="7" spans="1:30" ht="14.15" hidden="1" customHeight="1" x14ac:dyDescent="0.25">
      <c r="B7" s="610"/>
      <c r="C7" s="610"/>
      <c r="D7" s="612"/>
      <c r="E7" s="610"/>
      <c r="F7" s="600"/>
      <c r="G7" s="600"/>
      <c r="H7" s="600"/>
      <c r="I7" s="600"/>
      <c r="J7" s="604"/>
      <c r="K7" s="605"/>
      <c r="L7" s="605"/>
      <c r="M7" s="605"/>
      <c r="N7" s="606"/>
      <c r="O7" s="72"/>
    </row>
    <row r="8" spans="1:30" s="82" customFormat="1" ht="25.5" hidden="1" customHeight="1" x14ac:dyDescent="0.25">
      <c r="A8" s="73">
        <v>1</v>
      </c>
      <c r="B8" s="74" t="s">
        <v>231</v>
      </c>
      <c r="C8" s="75" t="s">
        <v>232</v>
      </c>
      <c r="D8" s="75" t="s">
        <v>233</v>
      </c>
      <c r="E8" s="76" t="s">
        <v>234</v>
      </c>
      <c r="F8" s="77"/>
      <c r="G8" s="77"/>
      <c r="H8" s="75" t="s">
        <v>235</v>
      </c>
      <c r="I8" s="78" t="s">
        <v>236</v>
      </c>
      <c r="J8" s="607"/>
      <c r="K8" s="608"/>
      <c r="L8" s="608"/>
      <c r="M8" s="608"/>
      <c r="N8" s="609"/>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07"/>
      <c r="K9" s="608"/>
      <c r="L9" s="608"/>
      <c r="M9" s="608"/>
      <c r="N9" s="609"/>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07"/>
      <c r="K10" s="608"/>
      <c r="L10" s="608"/>
      <c r="M10" s="608"/>
      <c r="N10" s="609"/>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07"/>
      <c r="K14" s="608"/>
      <c r="L14" s="608"/>
      <c r="M14" s="608"/>
      <c r="N14" s="609"/>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07"/>
      <c r="K15" s="608"/>
      <c r="L15" s="608"/>
      <c r="M15" s="608"/>
      <c r="N15" s="609"/>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07"/>
      <c r="K16" s="608"/>
      <c r="L16" s="608"/>
      <c r="M16" s="608"/>
      <c r="N16" s="609"/>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07"/>
      <c r="K17" s="608"/>
      <c r="L17" s="608"/>
      <c r="M17" s="608"/>
      <c r="N17" s="609"/>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07"/>
      <c r="K18" s="608"/>
      <c r="L18" s="608"/>
      <c r="M18" s="608"/>
      <c r="N18" s="609"/>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07"/>
      <c r="K19" s="608"/>
      <c r="L19" s="608"/>
      <c r="M19" s="608"/>
      <c r="N19" s="609"/>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07"/>
      <c r="K20" s="608"/>
      <c r="L20" s="608"/>
      <c r="M20" s="608"/>
      <c r="N20" s="609"/>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07"/>
      <c r="K21" s="608"/>
      <c r="L21" s="608"/>
      <c r="M21" s="608"/>
      <c r="N21" s="609"/>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07"/>
      <c r="K22" s="608"/>
      <c r="L22" s="608"/>
      <c r="M22" s="608"/>
      <c r="N22" s="609"/>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07"/>
      <c r="K23" s="608"/>
      <c r="L23" s="608"/>
      <c r="M23" s="608"/>
      <c r="N23" s="609"/>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07"/>
      <c r="K24" s="608"/>
      <c r="L24" s="608"/>
      <c r="M24" s="608"/>
      <c r="N24" s="609"/>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07"/>
      <c r="K25" s="608"/>
      <c r="L25" s="608"/>
      <c r="M25" s="608"/>
      <c r="N25" s="609"/>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07"/>
      <c r="K26" s="608"/>
      <c r="L26" s="608"/>
      <c r="M26" s="608"/>
      <c r="N26" s="609"/>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07"/>
      <c r="K27" s="608"/>
      <c r="L27" s="608"/>
      <c r="M27" s="608"/>
      <c r="N27" s="609"/>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07"/>
      <c r="K28" s="608"/>
      <c r="L28" s="608"/>
      <c r="M28" s="608"/>
      <c r="N28" s="609"/>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07"/>
      <c r="K29" s="608"/>
      <c r="L29" s="608"/>
      <c r="M29" s="608"/>
      <c r="N29" s="609"/>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07"/>
      <c r="K30" s="608"/>
      <c r="L30" s="608"/>
      <c r="M30" s="608"/>
      <c r="N30" s="609"/>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07"/>
      <c r="K31" s="608"/>
      <c r="L31" s="608"/>
      <c r="M31" s="608"/>
      <c r="N31" s="609"/>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07"/>
      <c r="K32" s="608"/>
      <c r="L32" s="608"/>
      <c r="M32" s="608"/>
      <c r="N32" s="609"/>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07"/>
      <c r="K33" s="608"/>
      <c r="L33" s="608"/>
      <c r="M33" s="608"/>
      <c r="N33" s="609"/>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07"/>
      <c r="K34" s="608"/>
      <c r="L34" s="608"/>
      <c r="M34" s="608"/>
      <c r="N34" s="609"/>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07"/>
      <c r="K35" s="608"/>
      <c r="L35" s="608"/>
      <c r="M35" s="608"/>
      <c r="N35" s="609"/>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07"/>
      <c r="K36" s="608"/>
      <c r="L36" s="608"/>
      <c r="M36" s="608"/>
      <c r="N36" s="609"/>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07"/>
      <c r="K37" s="608"/>
      <c r="L37" s="608"/>
      <c r="M37" s="608"/>
      <c r="N37" s="609"/>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07"/>
      <c r="K38" s="608"/>
      <c r="L38" s="608"/>
      <c r="M38" s="608"/>
      <c r="N38" s="609"/>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07"/>
      <c r="K39" s="608"/>
      <c r="L39" s="608"/>
      <c r="M39" s="608"/>
      <c r="N39" s="609"/>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07"/>
      <c r="K40" s="608"/>
      <c r="L40" s="608"/>
      <c r="M40" s="608"/>
      <c r="N40" s="609"/>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07"/>
      <c r="K41" s="608"/>
      <c r="L41" s="608"/>
      <c r="M41" s="608"/>
      <c r="N41" s="609"/>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07"/>
      <c r="K42" s="608"/>
      <c r="L42" s="608"/>
      <c r="M42" s="608"/>
      <c r="N42" s="609"/>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07"/>
      <c r="K43" s="608"/>
      <c r="L43" s="608"/>
      <c r="M43" s="608"/>
      <c r="N43" s="609"/>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07"/>
      <c r="K44" s="608"/>
      <c r="L44" s="608"/>
      <c r="M44" s="608"/>
      <c r="N44" s="609"/>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07"/>
      <c r="K45" s="608"/>
      <c r="L45" s="608"/>
      <c r="M45" s="608"/>
      <c r="N45" s="609"/>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07"/>
      <c r="K46" s="608"/>
      <c r="L46" s="608"/>
      <c r="M46" s="608"/>
      <c r="N46" s="609"/>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07"/>
      <c r="K47" s="608"/>
      <c r="L47" s="608"/>
      <c r="M47" s="608"/>
      <c r="N47" s="609"/>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07"/>
      <c r="K48" s="608"/>
      <c r="L48" s="608"/>
      <c r="M48" s="608"/>
      <c r="N48" s="609"/>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07"/>
      <c r="K49" s="608"/>
      <c r="L49" s="608"/>
      <c r="M49" s="608"/>
      <c r="N49" s="609"/>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07"/>
      <c r="K50" s="608"/>
      <c r="L50" s="608"/>
      <c r="M50" s="608"/>
      <c r="N50" s="609"/>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07"/>
      <c r="K51" s="608"/>
      <c r="L51" s="608"/>
      <c r="M51" s="608"/>
      <c r="N51" s="609"/>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07"/>
      <c r="K52" s="608"/>
      <c r="L52" s="608"/>
      <c r="M52" s="608"/>
      <c r="N52" s="609"/>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07"/>
      <c r="K53" s="608"/>
      <c r="L53" s="608"/>
      <c r="M53" s="608"/>
      <c r="N53" s="609"/>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07"/>
      <c r="K54" s="608"/>
      <c r="L54" s="608"/>
      <c r="M54" s="608"/>
      <c r="N54" s="609"/>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07"/>
      <c r="K55" s="608"/>
      <c r="L55" s="608"/>
      <c r="M55" s="608"/>
      <c r="N55" s="609"/>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07"/>
      <c r="K56" s="608"/>
      <c r="L56" s="608"/>
      <c r="M56" s="608"/>
      <c r="N56" s="609"/>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07"/>
      <c r="K57" s="608"/>
      <c r="L57" s="608"/>
      <c r="M57" s="608"/>
      <c r="N57" s="609"/>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07"/>
      <c r="K58" s="608"/>
      <c r="L58" s="608"/>
      <c r="M58" s="608"/>
      <c r="N58" s="609"/>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07"/>
      <c r="K59" s="608"/>
      <c r="L59" s="608"/>
      <c r="M59" s="608"/>
      <c r="N59" s="609"/>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07"/>
      <c r="K60" s="608"/>
      <c r="L60" s="608"/>
      <c r="M60" s="608"/>
      <c r="N60" s="609"/>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07"/>
      <c r="K61" s="608"/>
      <c r="L61" s="608"/>
      <c r="M61" s="608"/>
      <c r="N61" s="609"/>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07"/>
      <c r="K62" s="608"/>
      <c r="L62" s="608"/>
      <c r="M62" s="608"/>
      <c r="N62" s="609"/>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07"/>
      <c r="K63" s="608"/>
      <c r="L63" s="608"/>
      <c r="M63" s="608"/>
      <c r="N63" s="609"/>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07"/>
      <c r="K64" s="608"/>
      <c r="L64" s="608"/>
      <c r="M64" s="608"/>
      <c r="N64" s="609"/>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07"/>
      <c r="K65" s="608"/>
      <c r="L65" s="608"/>
      <c r="M65" s="608"/>
      <c r="N65" s="609"/>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07"/>
      <c r="K66" s="608"/>
      <c r="L66" s="608"/>
      <c r="M66" s="608"/>
      <c r="N66" s="609"/>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07"/>
      <c r="K67" s="608"/>
      <c r="L67" s="608"/>
      <c r="M67" s="608"/>
      <c r="N67" s="609"/>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07"/>
      <c r="K68" s="608"/>
      <c r="L68" s="608"/>
      <c r="M68" s="608"/>
      <c r="N68" s="609"/>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07"/>
      <c r="K69" s="608"/>
      <c r="L69" s="608"/>
      <c r="M69" s="608"/>
      <c r="N69" s="609"/>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07"/>
      <c r="K70" s="608"/>
      <c r="L70" s="608"/>
      <c r="M70" s="608"/>
      <c r="N70" s="609"/>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07"/>
      <c r="K71" s="608"/>
      <c r="L71" s="608"/>
      <c r="M71" s="608"/>
      <c r="N71" s="609"/>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07"/>
      <c r="K72" s="608"/>
      <c r="L72" s="608"/>
      <c r="M72" s="608"/>
      <c r="N72" s="609"/>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07"/>
      <c r="K73" s="608"/>
      <c r="L73" s="608"/>
      <c r="M73" s="608"/>
      <c r="N73" s="609"/>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07"/>
      <c r="K74" s="608"/>
      <c r="L74" s="608"/>
      <c r="M74" s="608"/>
      <c r="N74" s="609"/>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07"/>
      <c r="K75" s="608"/>
      <c r="L75" s="608"/>
      <c r="M75" s="608"/>
      <c r="N75" s="609"/>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07"/>
      <c r="K76" s="608"/>
      <c r="L76" s="608"/>
      <c r="M76" s="608"/>
      <c r="N76" s="609"/>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07"/>
      <c r="K77" s="608"/>
      <c r="L77" s="608"/>
      <c r="M77" s="608"/>
      <c r="N77" s="609"/>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07"/>
      <c r="K78" s="608"/>
      <c r="L78" s="608"/>
      <c r="M78" s="608"/>
      <c r="N78" s="609"/>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07"/>
      <c r="K79" s="608"/>
      <c r="L79" s="608"/>
      <c r="M79" s="608"/>
      <c r="N79" s="609"/>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07"/>
      <c r="K80" s="608"/>
      <c r="L80" s="608"/>
      <c r="M80" s="608"/>
      <c r="N80" s="609"/>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07"/>
      <c r="K81" s="608"/>
      <c r="L81" s="608"/>
      <c r="M81" s="608"/>
      <c r="N81" s="609"/>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07"/>
      <c r="K82" s="608"/>
      <c r="L82" s="608"/>
      <c r="M82" s="608"/>
      <c r="N82" s="609"/>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07"/>
      <c r="K83" s="608"/>
      <c r="L83" s="608"/>
      <c r="M83" s="608"/>
      <c r="N83" s="609"/>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07"/>
      <c r="K84" s="608"/>
      <c r="L84" s="608"/>
      <c r="M84" s="608"/>
      <c r="N84" s="609"/>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07"/>
      <c r="K85" s="608"/>
      <c r="L85" s="608"/>
      <c r="M85" s="608"/>
      <c r="N85" s="609"/>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07"/>
      <c r="K86" s="608"/>
      <c r="L86" s="608"/>
      <c r="M86" s="608"/>
      <c r="N86" s="609"/>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07"/>
      <c r="K87" s="608"/>
      <c r="L87" s="608"/>
      <c r="M87" s="608"/>
      <c r="N87" s="609"/>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07"/>
      <c r="K88" s="608"/>
      <c r="L88" s="608"/>
      <c r="M88" s="608"/>
      <c r="N88" s="609"/>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07"/>
      <c r="K89" s="608"/>
      <c r="L89" s="608"/>
      <c r="M89" s="608"/>
      <c r="N89" s="609"/>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07"/>
      <c r="K90" s="608"/>
      <c r="L90" s="608"/>
      <c r="M90" s="608"/>
      <c r="N90" s="609"/>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07"/>
      <c r="K91" s="608"/>
      <c r="L91" s="608"/>
      <c r="M91" s="608"/>
      <c r="N91" s="609"/>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07"/>
      <c r="K92" s="608"/>
      <c r="L92" s="608"/>
      <c r="M92" s="608"/>
      <c r="N92" s="609"/>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07"/>
      <c r="K93" s="608"/>
      <c r="L93" s="608"/>
      <c r="M93" s="608"/>
      <c r="N93" s="609"/>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07"/>
      <c r="K94" s="608"/>
      <c r="L94" s="608"/>
      <c r="M94" s="608"/>
      <c r="N94" s="609"/>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07"/>
      <c r="K95" s="608"/>
      <c r="L95" s="608"/>
      <c r="M95" s="608"/>
      <c r="N95" s="609"/>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07"/>
      <c r="K96" s="608"/>
      <c r="L96" s="608"/>
      <c r="M96" s="608"/>
      <c r="N96" s="609"/>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07"/>
      <c r="K97" s="608"/>
      <c r="L97" s="608"/>
      <c r="M97" s="608"/>
      <c r="N97" s="609"/>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07"/>
      <c r="K98" s="608"/>
      <c r="L98" s="608"/>
      <c r="M98" s="608"/>
      <c r="N98" s="609"/>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07"/>
      <c r="K99" s="608"/>
      <c r="L99" s="608"/>
      <c r="M99" s="608"/>
      <c r="N99" s="609"/>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07"/>
      <c r="K100" s="608"/>
      <c r="L100" s="608"/>
      <c r="M100" s="608"/>
      <c r="N100" s="609"/>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07"/>
      <c r="K101" s="608"/>
      <c r="L101" s="608"/>
      <c r="M101" s="608"/>
      <c r="N101" s="609"/>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07"/>
      <c r="K102" s="608"/>
      <c r="L102" s="608"/>
      <c r="M102" s="608"/>
      <c r="N102" s="609"/>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07"/>
      <c r="K103" s="608"/>
      <c r="L103" s="608"/>
      <c r="M103" s="608"/>
      <c r="N103" s="609"/>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07"/>
      <c r="K104" s="608"/>
      <c r="L104" s="608"/>
      <c r="M104" s="608"/>
      <c r="N104" s="609"/>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07"/>
      <c r="K105" s="608"/>
      <c r="L105" s="608"/>
      <c r="M105" s="608"/>
      <c r="N105" s="609"/>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07"/>
      <c r="K106" s="608"/>
      <c r="L106" s="608"/>
      <c r="M106" s="608"/>
      <c r="N106" s="609"/>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07"/>
      <c r="K107" s="608"/>
      <c r="L107" s="608"/>
      <c r="M107" s="608"/>
      <c r="N107" s="609"/>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07"/>
      <c r="K108" s="608"/>
      <c r="L108" s="608"/>
      <c r="M108" s="608"/>
      <c r="N108" s="609"/>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07"/>
      <c r="K109" s="608"/>
      <c r="L109" s="608"/>
      <c r="M109" s="608"/>
      <c r="N109" s="609"/>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07"/>
      <c r="K110" s="608"/>
      <c r="L110" s="608"/>
      <c r="M110" s="608"/>
      <c r="N110" s="609"/>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07"/>
      <c r="K111" s="608"/>
      <c r="L111" s="608"/>
      <c r="M111" s="608"/>
      <c r="N111" s="609"/>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07"/>
      <c r="K112" s="608"/>
      <c r="L112" s="608"/>
      <c r="M112" s="608"/>
      <c r="N112" s="609"/>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07"/>
      <c r="K113" s="608"/>
      <c r="L113" s="608"/>
      <c r="M113" s="608"/>
      <c r="N113" s="609"/>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07"/>
      <c r="K114" s="608"/>
      <c r="L114" s="608"/>
      <c r="M114" s="608"/>
      <c r="N114" s="609"/>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07"/>
      <c r="K115" s="608"/>
      <c r="L115" s="608"/>
      <c r="M115" s="608"/>
      <c r="N115" s="609"/>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07"/>
      <c r="K116" s="608"/>
      <c r="L116" s="608"/>
      <c r="M116" s="608"/>
      <c r="N116" s="609"/>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07"/>
      <c r="K117" s="608"/>
      <c r="L117" s="608"/>
      <c r="M117" s="608"/>
      <c r="N117" s="609"/>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07"/>
      <c r="K118" s="608"/>
      <c r="L118" s="608"/>
      <c r="M118" s="608"/>
      <c r="N118" s="609"/>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07"/>
      <c r="K119" s="608"/>
      <c r="L119" s="608"/>
      <c r="M119" s="608"/>
      <c r="N119" s="609"/>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07"/>
      <c r="K120" s="608"/>
      <c r="L120" s="608"/>
      <c r="M120" s="608"/>
      <c r="N120" s="609"/>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07"/>
      <c r="K121" s="608"/>
      <c r="L121" s="608"/>
      <c r="M121" s="608"/>
      <c r="N121" s="609"/>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07"/>
      <c r="K122" s="608"/>
      <c r="L122" s="608"/>
      <c r="M122" s="608"/>
      <c r="N122" s="609"/>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07"/>
      <c r="K123" s="608"/>
      <c r="L123" s="608"/>
      <c r="M123" s="608"/>
      <c r="N123" s="609"/>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07"/>
      <c r="K124" s="608"/>
      <c r="L124" s="608"/>
      <c r="M124" s="608"/>
      <c r="N124" s="609"/>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07"/>
      <c r="K125" s="608"/>
      <c r="L125" s="608"/>
      <c r="M125" s="608"/>
      <c r="N125" s="609"/>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07"/>
      <c r="K126" s="608"/>
      <c r="L126" s="608"/>
      <c r="M126" s="608"/>
      <c r="N126" s="609"/>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07"/>
      <c r="K127" s="608"/>
      <c r="L127" s="608"/>
      <c r="M127" s="608"/>
      <c r="N127" s="609"/>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07"/>
      <c r="K128" s="608"/>
      <c r="L128" s="608"/>
      <c r="M128" s="608"/>
      <c r="N128" s="609"/>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07"/>
      <c r="K129" s="608"/>
      <c r="L129" s="608"/>
      <c r="M129" s="608"/>
      <c r="N129" s="609"/>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07"/>
      <c r="K130" s="608"/>
      <c r="L130" s="608"/>
      <c r="M130" s="608"/>
      <c r="N130" s="609"/>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07"/>
      <c r="K131" s="608"/>
      <c r="L131" s="608"/>
      <c r="M131" s="608"/>
      <c r="N131" s="609"/>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07"/>
      <c r="K132" s="608"/>
      <c r="L132" s="608"/>
      <c r="M132" s="608"/>
      <c r="N132" s="609"/>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07"/>
      <c r="K133" s="608"/>
      <c r="L133" s="608"/>
      <c r="M133" s="608"/>
      <c r="N133" s="609"/>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27"/>
      <c r="K134" s="628"/>
      <c r="L134" s="628"/>
      <c r="M134" s="628"/>
      <c r="N134" s="629"/>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07"/>
      <c r="K135" s="608"/>
      <c r="L135" s="608"/>
      <c r="M135" s="608"/>
      <c r="N135" s="609"/>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07"/>
      <c r="K136" s="608"/>
      <c r="L136" s="608"/>
      <c r="M136" s="608"/>
      <c r="N136" s="609"/>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07"/>
      <c r="K137" s="608"/>
      <c r="L137" s="608"/>
      <c r="M137" s="608"/>
      <c r="N137" s="609"/>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07"/>
      <c r="K138" s="608"/>
      <c r="L138" s="608"/>
      <c r="M138" s="608"/>
      <c r="N138" s="609"/>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07"/>
      <c r="K139" s="608"/>
      <c r="L139" s="608"/>
      <c r="M139" s="608"/>
      <c r="N139" s="609"/>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07"/>
      <c r="K140" s="608"/>
      <c r="L140" s="608"/>
      <c r="M140" s="608"/>
      <c r="N140" s="609"/>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07"/>
      <c r="K141" s="608"/>
      <c r="L141" s="608"/>
      <c r="M141" s="608"/>
      <c r="N141" s="609"/>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07"/>
      <c r="K142" s="608"/>
      <c r="L142" s="608"/>
      <c r="M142" s="608"/>
      <c r="N142" s="609"/>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07"/>
      <c r="K143" s="608"/>
      <c r="L143" s="608"/>
      <c r="M143" s="608"/>
      <c r="N143" s="609"/>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07"/>
      <c r="K144" s="608"/>
      <c r="L144" s="608"/>
      <c r="M144" s="608"/>
      <c r="N144" s="609"/>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07"/>
      <c r="K145" s="608"/>
      <c r="L145" s="608"/>
      <c r="M145" s="608"/>
      <c r="N145" s="609"/>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07"/>
      <c r="K146" s="608"/>
      <c r="L146" s="608"/>
      <c r="M146" s="608"/>
      <c r="N146" s="609"/>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07"/>
      <c r="K147" s="608"/>
      <c r="L147" s="608"/>
      <c r="M147" s="608"/>
      <c r="N147" s="609"/>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07"/>
      <c r="K148" s="608"/>
      <c r="L148" s="608"/>
      <c r="M148" s="608"/>
      <c r="N148" s="609"/>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07"/>
      <c r="K149" s="608"/>
      <c r="L149" s="608"/>
      <c r="M149" s="608"/>
      <c r="N149" s="609"/>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07"/>
      <c r="K150" s="608"/>
      <c r="L150" s="608"/>
      <c r="M150" s="608"/>
      <c r="N150" s="609"/>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07"/>
      <c r="K151" s="608"/>
      <c r="L151" s="608"/>
      <c r="M151" s="608"/>
      <c r="N151" s="609"/>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07"/>
      <c r="K152" s="608"/>
      <c r="L152" s="608"/>
      <c r="M152" s="608"/>
      <c r="N152" s="609"/>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07"/>
      <c r="K153" s="608"/>
      <c r="L153" s="608"/>
      <c r="M153" s="608"/>
      <c r="N153" s="609"/>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07"/>
      <c r="K154" s="608"/>
      <c r="L154" s="608"/>
      <c r="M154" s="608"/>
      <c r="N154" s="609"/>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07"/>
      <c r="K155" s="608"/>
      <c r="L155" s="608"/>
      <c r="M155" s="608"/>
      <c r="N155" s="609"/>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07"/>
      <c r="K156" s="608"/>
      <c r="L156" s="608"/>
      <c r="M156" s="608"/>
      <c r="N156" s="609"/>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07"/>
      <c r="K157" s="608"/>
      <c r="L157" s="608"/>
      <c r="M157" s="608"/>
      <c r="N157" s="609"/>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07"/>
      <c r="K158" s="608"/>
      <c r="L158" s="608"/>
      <c r="M158" s="608"/>
      <c r="N158" s="609"/>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07"/>
      <c r="K159" s="608"/>
      <c r="L159" s="608"/>
      <c r="M159" s="608"/>
      <c r="N159" s="609"/>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07"/>
      <c r="K160" s="608"/>
      <c r="L160" s="608"/>
      <c r="M160" s="608"/>
      <c r="N160" s="609"/>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07"/>
      <c r="K161" s="608"/>
      <c r="L161" s="608"/>
      <c r="M161" s="608"/>
      <c r="N161" s="609"/>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07"/>
      <c r="K162" s="608"/>
      <c r="L162" s="608"/>
      <c r="M162" s="608"/>
      <c r="N162" s="609"/>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07"/>
      <c r="K163" s="608"/>
      <c r="L163" s="608"/>
      <c r="M163" s="608"/>
      <c r="N163" s="609"/>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07"/>
      <c r="K164" s="608"/>
      <c r="L164" s="608"/>
      <c r="M164" s="608"/>
      <c r="N164" s="609"/>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07"/>
      <c r="K165" s="608"/>
      <c r="L165" s="608"/>
      <c r="M165" s="608"/>
      <c r="N165" s="609"/>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07"/>
      <c r="K166" s="608"/>
      <c r="L166" s="608"/>
      <c r="M166" s="608"/>
      <c r="N166" s="609"/>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07"/>
      <c r="K167" s="608"/>
      <c r="L167" s="608"/>
      <c r="M167" s="608"/>
      <c r="N167" s="609"/>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07"/>
      <c r="K168" s="608"/>
      <c r="L168" s="608"/>
      <c r="M168" s="608"/>
      <c r="N168" s="609"/>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07"/>
      <c r="K169" s="608"/>
      <c r="L169" s="608"/>
      <c r="M169" s="608"/>
      <c r="N169" s="609"/>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07"/>
      <c r="K170" s="608"/>
      <c r="L170" s="608"/>
      <c r="M170" s="608"/>
      <c r="N170" s="609"/>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07"/>
      <c r="K171" s="608"/>
      <c r="L171" s="608"/>
      <c r="M171" s="608"/>
      <c r="N171" s="609"/>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07"/>
      <c r="K172" s="608"/>
      <c r="L172" s="608"/>
      <c r="M172" s="608"/>
      <c r="N172" s="609"/>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07"/>
      <c r="K173" s="608"/>
      <c r="L173" s="608"/>
      <c r="M173" s="608"/>
      <c r="N173" s="609"/>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07"/>
      <c r="K174" s="608"/>
      <c r="L174" s="608"/>
      <c r="M174" s="608"/>
      <c r="N174" s="609"/>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07"/>
      <c r="K175" s="608"/>
      <c r="L175" s="608"/>
      <c r="M175" s="608"/>
      <c r="N175" s="609"/>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07"/>
      <c r="K176" s="608"/>
      <c r="L176" s="608"/>
      <c r="M176" s="608"/>
      <c r="N176" s="609"/>
      <c r="Q176" s="55"/>
    </row>
    <row r="177" spans="2:17" ht="25.5" hidden="1" customHeight="1" x14ac:dyDescent="0.25">
      <c r="B177" s="74" t="s">
        <v>246</v>
      </c>
      <c r="C177" s="75"/>
      <c r="D177" s="75" t="s">
        <v>376</v>
      </c>
      <c r="E177" s="76" t="s">
        <v>451</v>
      </c>
      <c r="F177" s="88"/>
      <c r="G177" s="77"/>
      <c r="H177" s="75" t="s">
        <v>236</v>
      </c>
      <c r="I177" s="78" t="s">
        <v>236</v>
      </c>
      <c r="J177" s="607"/>
      <c r="K177" s="608"/>
      <c r="L177" s="608"/>
      <c r="M177" s="608"/>
      <c r="N177" s="609"/>
      <c r="Q177" s="55"/>
    </row>
    <row r="178" spans="2:17" ht="25.5" hidden="1" customHeight="1" x14ac:dyDescent="0.25">
      <c r="B178" s="74" t="s">
        <v>246</v>
      </c>
      <c r="C178" s="75"/>
      <c r="D178" s="75" t="s">
        <v>378</v>
      </c>
      <c r="E178" s="76" t="s">
        <v>452</v>
      </c>
      <c r="F178" s="88"/>
      <c r="G178" s="77"/>
      <c r="H178" s="75" t="s">
        <v>236</v>
      </c>
      <c r="I178" s="78" t="s">
        <v>236</v>
      </c>
      <c r="J178" s="607"/>
      <c r="K178" s="608"/>
      <c r="L178" s="608"/>
      <c r="M178" s="608"/>
      <c r="N178" s="609"/>
      <c r="Q178" s="55"/>
    </row>
    <row r="179" spans="2:17" ht="25.5" hidden="1" customHeight="1" x14ac:dyDescent="0.25">
      <c r="B179" s="74" t="s">
        <v>246</v>
      </c>
      <c r="C179" s="75"/>
      <c r="D179" s="75" t="s">
        <v>380</v>
      </c>
      <c r="E179" s="76" t="s">
        <v>453</v>
      </c>
      <c r="F179" s="88"/>
      <c r="G179" s="77"/>
      <c r="H179" s="75" t="s">
        <v>236</v>
      </c>
      <c r="I179" s="78" t="s">
        <v>236</v>
      </c>
      <c r="J179" s="607"/>
      <c r="K179" s="608"/>
      <c r="L179" s="608"/>
      <c r="M179" s="608"/>
      <c r="N179" s="609"/>
      <c r="Q179" s="55"/>
    </row>
    <row r="180" spans="2:17" ht="25.5" hidden="1" customHeight="1" x14ac:dyDescent="0.25">
      <c r="B180" s="74" t="s">
        <v>246</v>
      </c>
      <c r="C180" s="75"/>
      <c r="D180" s="75" t="s">
        <v>382</v>
      </c>
      <c r="E180" s="76" t="s">
        <v>454</v>
      </c>
      <c r="F180" s="88"/>
      <c r="G180" s="77"/>
      <c r="H180" s="75" t="s">
        <v>236</v>
      </c>
      <c r="I180" s="78" t="s">
        <v>236</v>
      </c>
      <c r="J180" s="607"/>
      <c r="K180" s="608"/>
      <c r="L180" s="608"/>
      <c r="M180" s="608"/>
      <c r="N180" s="609"/>
      <c r="Q180" s="55"/>
    </row>
    <row r="181" spans="2:17" ht="25.5" hidden="1" customHeight="1" x14ac:dyDescent="0.25">
      <c r="B181" s="74" t="s">
        <v>246</v>
      </c>
      <c r="C181" s="75"/>
      <c r="D181" s="75" t="s">
        <v>384</v>
      </c>
      <c r="E181" s="76" t="s">
        <v>455</v>
      </c>
      <c r="F181" s="88"/>
      <c r="G181" s="77"/>
      <c r="H181" s="75" t="s">
        <v>236</v>
      </c>
      <c r="I181" s="78" t="s">
        <v>236</v>
      </c>
      <c r="J181" s="607"/>
      <c r="K181" s="608"/>
      <c r="L181" s="608"/>
      <c r="M181" s="608"/>
      <c r="N181" s="609"/>
      <c r="Q181" s="55"/>
    </row>
    <row r="182" spans="2:17" ht="25.5" hidden="1" customHeight="1" x14ac:dyDescent="0.25">
      <c r="B182" s="74" t="s">
        <v>246</v>
      </c>
      <c r="C182" s="75"/>
      <c r="D182" s="75" t="s">
        <v>456</v>
      </c>
      <c r="E182" s="76" t="s">
        <v>457</v>
      </c>
      <c r="F182" s="88"/>
      <c r="G182" s="77"/>
      <c r="H182" s="75" t="s">
        <v>235</v>
      </c>
      <c r="I182" s="78" t="s">
        <v>235</v>
      </c>
      <c r="J182" s="607"/>
      <c r="K182" s="608"/>
      <c r="L182" s="608"/>
      <c r="M182" s="608"/>
      <c r="N182" s="609"/>
      <c r="Q182" s="55"/>
    </row>
    <row r="183" spans="2:17" ht="25.5" hidden="1" customHeight="1" x14ac:dyDescent="0.25">
      <c r="B183" s="74" t="s">
        <v>246</v>
      </c>
      <c r="C183" s="75"/>
      <c r="D183" s="75" t="s">
        <v>458</v>
      </c>
      <c r="E183" s="76" t="s">
        <v>459</v>
      </c>
      <c r="F183" s="88"/>
      <c r="G183" s="77"/>
      <c r="H183" s="75" t="s">
        <v>235</v>
      </c>
      <c r="I183" s="78" t="s">
        <v>235</v>
      </c>
      <c r="J183" s="607"/>
      <c r="K183" s="608"/>
      <c r="L183" s="608"/>
      <c r="M183" s="608"/>
      <c r="N183" s="609"/>
      <c r="Q183" s="55"/>
    </row>
    <row r="184" spans="2:17" ht="25.5" hidden="1" customHeight="1" x14ac:dyDescent="0.25">
      <c r="B184" s="74" t="s">
        <v>246</v>
      </c>
      <c r="C184" s="75"/>
      <c r="D184" s="75" t="s">
        <v>460</v>
      </c>
      <c r="E184" s="76" t="s">
        <v>461</v>
      </c>
      <c r="F184" s="88"/>
      <c r="G184" s="77"/>
      <c r="H184" s="75" t="s">
        <v>235</v>
      </c>
      <c r="I184" s="78" t="s">
        <v>235</v>
      </c>
      <c r="J184" s="607"/>
      <c r="K184" s="608"/>
      <c r="L184" s="608"/>
      <c r="M184" s="608"/>
      <c r="N184" s="609"/>
      <c r="Q184" s="55"/>
    </row>
    <row r="185" spans="2:17" ht="25.5" hidden="1" customHeight="1" x14ac:dyDescent="0.25">
      <c r="B185" s="74" t="s">
        <v>246</v>
      </c>
      <c r="C185" s="75"/>
      <c r="D185" s="75" t="s">
        <v>462</v>
      </c>
      <c r="E185" s="76" t="s">
        <v>463</v>
      </c>
      <c r="F185" s="88"/>
      <c r="G185" s="77"/>
      <c r="H185" s="75" t="s">
        <v>235</v>
      </c>
      <c r="I185" s="78" t="s">
        <v>235</v>
      </c>
      <c r="J185" s="607"/>
      <c r="K185" s="608"/>
      <c r="L185" s="608"/>
      <c r="M185" s="608"/>
      <c r="N185" s="609"/>
      <c r="Q185" s="55"/>
    </row>
    <row r="186" spans="2:17" ht="25.5" hidden="1" customHeight="1" x14ac:dyDescent="0.25">
      <c r="B186" s="74" t="s">
        <v>246</v>
      </c>
      <c r="C186" s="75"/>
      <c r="D186" s="75" t="s">
        <v>464</v>
      </c>
      <c r="E186" s="76" t="s">
        <v>465</v>
      </c>
      <c r="F186" s="88"/>
      <c r="G186" s="77"/>
      <c r="H186" s="75" t="s">
        <v>235</v>
      </c>
      <c r="I186" s="78" t="s">
        <v>235</v>
      </c>
      <c r="J186" s="607"/>
      <c r="K186" s="608"/>
      <c r="L186" s="608"/>
      <c r="M186" s="608"/>
      <c r="N186" s="609"/>
      <c r="Q186" s="55"/>
    </row>
    <row r="187" spans="2:17" ht="25.5" hidden="1" customHeight="1" x14ac:dyDescent="0.25">
      <c r="B187" s="74" t="s">
        <v>246</v>
      </c>
      <c r="C187" s="75"/>
      <c r="D187" s="75" t="s">
        <v>466</v>
      </c>
      <c r="E187" s="76" t="s">
        <v>467</v>
      </c>
      <c r="F187" s="88"/>
      <c r="G187" s="77"/>
      <c r="H187" s="75" t="s">
        <v>235</v>
      </c>
      <c r="I187" s="78" t="s">
        <v>235</v>
      </c>
      <c r="J187" s="607"/>
      <c r="K187" s="608"/>
      <c r="L187" s="608"/>
      <c r="M187" s="608"/>
      <c r="N187" s="609"/>
      <c r="Q187" s="55"/>
    </row>
    <row r="188" spans="2:17" ht="25.5" hidden="1" customHeight="1" x14ac:dyDescent="0.25">
      <c r="B188" s="74" t="s">
        <v>246</v>
      </c>
      <c r="C188" s="75"/>
      <c r="D188" s="75" t="s">
        <v>468</v>
      </c>
      <c r="E188" s="76" t="s">
        <v>469</v>
      </c>
      <c r="F188" s="88"/>
      <c r="G188" s="77"/>
      <c r="H188" s="75" t="s">
        <v>235</v>
      </c>
      <c r="I188" s="78" t="s">
        <v>235</v>
      </c>
      <c r="J188" s="607"/>
      <c r="K188" s="608"/>
      <c r="L188" s="608"/>
      <c r="M188" s="608"/>
      <c r="N188" s="609"/>
      <c r="Q188" s="55"/>
    </row>
    <row r="189" spans="2:17" ht="25.5" hidden="1" customHeight="1" x14ac:dyDescent="0.25">
      <c r="B189" s="74" t="s">
        <v>246</v>
      </c>
      <c r="C189" s="75"/>
      <c r="D189" s="75" t="s">
        <v>470</v>
      </c>
      <c r="E189" s="76" t="s">
        <v>471</v>
      </c>
      <c r="F189" s="88"/>
      <c r="G189" s="77"/>
      <c r="H189" s="75" t="s">
        <v>235</v>
      </c>
      <c r="I189" s="78" t="s">
        <v>235</v>
      </c>
      <c r="J189" s="607"/>
      <c r="K189" s="608"/>
      <c r="L189" s="608"/>
      <c r="M189" s="608"/>
      <c r="N189" s="609"/>
      <c r="Q189" s="55"/>
    </row>
    <row r="190" spans="2:17" ht="25.5" hidden="1" customHeight="1" x14ac:dyDescent="0.25">
      <c r="B190" s="74" t="s">
        <v>246</v>
      </c>
      <c r="C190" s="75"/>
      <c r="D190" s="75" t="s">
        <v>472</v>
      </c>
      <c r="E190" s="76" t="s">
        <v>473</v>
      </c>
      <c r="F190" s="88"/>
      <c r="G190" s="77"/>
      <c r="H190" s="75" t="s">
        <v>235</v>
      </c>
      <c r="I190" s="78" t="s">
        <v>235</v>
      </c>
      <c r="J190" s="607"/>
      <c r="K190" s="608"/>
      <c r="L190" s="608"/>
      <c r="M190" s="608"/>
      <c r="N190" s="609"/>
      <c r="Q190" s="55"/>
    </row>
    <row r="191" spans="2:17" ht="25.5" hidden="1" customHeight="1" x14ac:dyDescent="0.25">
      <c r="B191" s="74" t="s">
        <v>246</v>
      </c>
      <c r="C191" s="75"/>
      <c r="D191" s="75" t="s">
        <v>474</v>
      </c>
      <c r="E191" s="76" t="s">
        <v>475</v>
      </c>
      <c r="F191" s="88"/>
      <c r="G191" s="77"/>
      <c r="H191" s="75" t="s">
        <v>235</v>
      </c>
      <c r="I191" s="78" t="s">
        <v>235</v>
      </c>
      <c r="J191" s="607"/>
      <c r="K191" s="608"/>
      <c r="L191" s="608"/>
      <c r="M191" s="608"/>
      <c r="N191" s="609"/>
      <c r="Q191" s="55"/>
    </row>
    <row r="192" spans="2:17" ht="25.5" hidden="1" customHeight="1" x14ac:dyDescent="0.25">
      <c r="B192" s="74" t="s">
        <v>246</v>
      </c>
      <c r="C192" s="75"/>
      <c r="D192" s="75" t="s">
        <v>476</v>
      </c>
      <c r="E192" s="76" t="s">
        <v>477</v>
      </c>
      <c r="F192" s="88"/>
      <c r="G192" s="77"/>
      <c r="H192" s="75" t="s">
        <v>235</v>
      </c>
      <c r="I192" s="78" t="s">
        <v>235</v>
      </c>
      <c r="J192" s="607"/>
      <c r="K192" s="608"/>
      <c r="L192" s="608"/>
      <c r="M192" s="608"/>
      <c r="N192" s="609"/>
      <c r="Q192" s="55"/>
    </row>
    <row r="193" spans="2:17" ht="25.5" hidden="1" customHeight="1" x14ac:dyDescent="0.25">
      <c r="B193" s="74" t="s">
        <v>246</v>
      </c>
      <c r="C193" s="75"/>
      <c r="D193" s="75" t="s">
        <v>478</v>
      </c>
      <c r="E193" s="76" t="s">
        <v>479</v>
      </c>
      <c r="F193" s="88"/>
      <c r="G193" s="77"/>
      <c r="H193" s="75" t="s">
        <v>235</v>
      </c>
      <c r="I193" s="78" t="s">
        <v>235</v>
      </c>
      <c r="J193" s="607"/>
      <c r="K193" s="608"/>
      <c r="L193" s="608"/>
      <c r="M193" s="608"/>
      <c r="N193" s="609"/>
      <c r="Q193" s="55"/>
    </row>
    <row r="194" spans="2:17" ht="25.5" hidden="1" customHeight="1" x14ac:dyDescent="0.25">
      <c r="B194" s="74" t="s">
        <v>246</v>
      </c>
      <c r="C194" s="75"/>
      <c r="D194" s="75" t="s">
        <v>480</v>
      </c>
      <c r="E194" s="76" t="s">
        <v>481</v>
      </c>
      <c r="F194" s="88"/>
      <c r="G194" s="77"/>
      <c r="H194" s="75" t="s">
        <v>235</v>
      </c>
      <c r="I194" s="78" t="s">
        <v>235</v>
      </c>
      <c r="J194" s="607"/>
      <c r="K194" s="608"/>
      <c r="L194" s="608"/>
      <c r="M194" s="608"/>
      <c r="N194" s="609"/>
      <c r="Q194" s="55"/>
    </row>
    <row r="195" spans="2:17" ht="25.5" hidden="1" customHeight="1" x14ac:dyDescent="0.25">
      <c r="B195" s="74" t="s">
        <v>246</v>
      </c>
      <c r="C195" s="75"/>
      <c r="D195" s="75" t="s">
        <v>482</v>
      </c>
      <c r="E195" s="76" t="s">
        <v>483</v>
      </c>
      <c r="F195" s="88"/>
      <c r="G195" s="77"/>
      <c r="H195" s="75" t="s">
        <v>235</v>
      </c>
      <c r="I195" s="78" t="s">
        <v>235</v>
      </c>
      <c r="J195" s="607"/>
      <c r="K195" s="608"/>
      <c r="L195" s="608"/>
      <c r="M195" s="608"/>
      <c r="N195" s="609"/>
      <c r="Q195" s="55"/>
    </row>
    <row r="196" spans="2:17" ht="25.5" hidden="1" customHeight="1" x14ac:dyDescent="0.25">
      <c r="B196" s="74" t="s">
        <v>246</v>
      </c>
      <c r="C196" s="75"/>
      <c r="D196" s="75" t="s">
        <v>484</v>
      </c>
      <c r="E196" s="76" t="s">
        <v>485</v>
      </c>
      <c r="F196" s="88"/>
      <c r="G196" s="77"/>
      <c r="H196" s="75" t="s">
        <v>235</v>
      </c>
      <c r="I196" s="78" t="s">
        <v>235</v>
      </c>
      <c r="J196" s="607"/>
      <c r="K196" s="608"/>
      <c r="L196" s="608"/>
      <c r="M196" s="608"/>
      <c r="N196" s="609"/>
      <c r="Q196" s="55"/>
    </row>
    <row r="197" spans="2:17" ht="25.5" hidden="1" customHeight="1" x14ac:dyDescent="0.25">
      <c r="B197" s="74" t="s">
        <v>246</v>
      </c>
      <c r="C197" s="75"/>
      <c r="D197" s="75" t="s">
        <v>486</v>
      </c>
      <c r="E197" s="76" t="s">
        <v>487</v>
      </c>
      <c r="F197" s="88"/>
      <c r="G197" s="77"/>
      <c r="H197" s="75" t="s">
        <v>235</v>
      </c>
      <c r="I197" s="78" t="s">
        <v>235</v>
      </c>
      <c r="J197" s="607"/>
      <c r="K197" s="608"/>
      <c r="L197" s="608"/>
      <c r="M197" s="608"/>
      <c r="N197" s="609"/>
      <c r="Q197" s="55"/>
    </row>
    <row r="198" spans="2:17" ht="25.5" hidden="1" customHeight="1" x14ac:dyDescent="0.25">
      <c r="B198" s="74" t="s">
        <v>246</v>
      </c>
      <c r="C198" s="75"/>
      <c r="D198" s="75" t="s">
        <v>488</v>
      </c>
      <c r="E198" s="76" t="s">
        <v>489</v>
      </c>
      <c r="F198" s="88"/>
      <c r="G198" s="77"/>
      <c r="H198" s="75" t="s">
        <v>235</v>
      </c>
      <c r="I198" s="78" t="s">
        <v>235</v>
      </c>
      <c r="J198" s="607"/>
      <c r="K198" s="608"/>
      <c r="L198" s="608"/>
      <c r="M198" s="608"/>
      <c r="N198" s="609"/>
      <c r="Q198" s="55"/>
    </row>
    <row r="199" spans="2:17" ht="25.5" hidden="1" customHeight="1" x14ac:dyDescent="0.25">
      <c r="B199" s="74" t="s">
        <v>246</v>
      </c>
      <c r="C199" s="75"/>
      <c r="D199" s="75" t="s">
        <v>490</v>
      </c>
      <c r="E199" s="76" t="s">
        <v>491</v>
      </c>
      <c r="F199" s="88"/>
      <c r="G199" s="77"/>
      <c r="H199" s="75" t="s">
        <v>235</v>
      </c>
      <c r="I199" s="78" t="s">
        <v>235</v>
      </c>
      <c r="J199" s="607"/>
      <c r="K199" s="608"/>
      <c r="L199" s="608"/>
      <c r="M199" s="608"/>
      <c r="N199" s="609"/>
      <c r="Q199" s="55"/>
    </row>
    <row r="200" spans="2:17" ht="25.5" hidden="1" customHeight="1" x14ac:dyDescent="0.25">
      <c r="B200" s="74" t="s">
        <v>246</v>
      </c>
      <c r="C200" s="75"/>
      <c r="D200" s="75" t="s">
        <v>492</v>
      </c>
      <c r="E200" s="76" t="s">
        <v>493</v>
      </c>
      <c r="F200" s="88"/>
      <c r="G200" s="77"/>
      <c r="H200" s="75" t="s">
        <v>235</v>
      </c>
      <c r="I200" s="78" t="s">
        <v>235</v>
      </c>
      <c r="J200" s="607"/>
      <c r="K200" s="608"/>
      <c r="L200" s="608"/>
      <c r="M200" s="608"/>
      <c r="N200" s="609"/>
      <c r="Q200" s="55"/>
    </row>
    <row r="201" spans="2:17" ht="25.5" hidden="1" customHeight="1" x14ac:dyDescent="0.25">
      <c r="B201" s="74" t="s">
        <v>246</v>
      </c>
      <c r="C201" s="75"/>
      <c r="D201" s="75" t="s">
        <v>494</v>
      </c>
      <c r="E201" s="76" t="s">
        <v>495</v>
      </c>
      <c r="F201" s="88"/>
      <c r="G201" s="77"/>
      <c r="H201" s="75" t="s">
        <v>235</v>
      </c>
      <c r="I201" s="78" t="s">
        <v>235</v>
      </c>
      <c r="J201" s="607"/>
      <c r="K201" s="608"/>
      <c r="L201" s="608"/>
      <c r="M201" s="608"/>
      <c r="N201" s="609"/>
      <c r="Q201" s="55"/>
    </row>
    <row r="202" spans="2:17" ht="25.5" hidden="1" customHeight="1" x14ac:dyDescent="0.25">
      <c r="B202" s="74" t="s">
        <v>246</v>
      </c>
      <c r="C202" s="75"/>
      <c r="D202" s="75" t="s">
        <v>496</v>
      </c>
      <c r="E202" s="76" t="s">
        <v>497</v>
      </c>
      <c r="F202" s="88"/>
      <c r="G202" s="77"/>
      <c r="H202" s="75" t="s">
        <v>235</v>
      </c>
      <c r="I202" s="78" t="s">
        <v>235</v>
      </c>
      <c r="J202" s="607"/>
      <c r="K202" s="608"/>
      <c r="L202" s="608"/>
      <c r="M202" s="608"/>
      <c r="N202" s="609"/>
      <c r="Q202" s="55"/>
    </row>
    <row r="203" spans="2:17" ht="25.5" hidden="1" customHeight="1" x14ac:dyDescent="0.25">
      <c r="B203" s="74" t="s">
        <v>246</v>
      </c>
      <c r="C203" s="75"/>
      <c r="D203" s="75" t="s">
        <v>498</v>
      </c>
      <c r="E203" s="76" t="s">
        <v>499</v>
      </c>
      <c r="F203" s="88"/>
      <c r="G203" s="77"/>
      <c r="H203" s="75" t="s">
        <v>235</v>
      </c>
      <c r="I203" s="78" t="s">
        <v>235</v>
      </c>
      <c r="J203" s="607"/>
      <c r="K203" s="608"/>
      <c r="L203" s="608"/>
      <c r="M203" s="608"/>
      <c r="N203" s="609"/>
      <c r="Q203" s="55"/>
    </row>
    <row r="204" spans="2:17" ht="25.5" hidden="1" customHeight="1" x14ac:dyDescent="0.25">
      <c r="B204" s="74" t="s">
        <v>246</v>
      </c>
      <c r="C204" s="75"/>
      <c r="D204" s="75" t="s">
        <v>500</v>
      </c>
      <c r="E204" s="76" t="s">
        <v>501</v>
      </c>
      <c r="F204" s="88"/>
      <c r="G204" s="77"/>
      <c r="H204" s="75" t="s">
        <v>235</v>
      </c>
      <c r="I204" s="78" t="s">
        <v>235</v>
      </c>
      <c r="J204" s="607"/>
      <c r="K204" s="608"/>
      <c r="L204" s="608"/>
      <c r="M204" s="608"/>
      <c r="N204" s="609"/>
      <c r="Q204" s="55"/>
    </row>
    <row r="205" spans="2:17" ht="25.5" hidden="1" customHeight="1" x14ac:dyDescent="0.25">
      <c r="B205" s="74" t="s">
        <v>246</v>
      </c>
      <c r="C205" s="75"/>
      <c r="D205" s="75" t="s">
        <v>456</v>
      </c>
      <c r="E205" s="76" t="s">
        <v>502</v>
      </c>
      <c r="F205" s="88"/>
      <c r="G205" s="77"/>
      <c r="H205" s="75" t="s">
        <v>235</v>
      </c>
      <c r="I205" s="78" t="s">
        <v>235</v>
      </c>
      <c r="J205" s="607"/>
      <c r="K205" s="608"/>
      <c r="L205" s="608"/>
      <c r="M205" s="608"/>
      <c r="N205" s="609"/>
      <c r="Q205" s="55"/>
    </row>
    <row r="206" spans="2:17" ht="25.5" hidden="1" customHeight="1" x14ac:dyDescent="0.25">
      <c r="B206" s="74" t="s">
        <v>246</v>
      </c>
      <c r="C206" s="75"/>
      <c r="D206" s="75" t="s">
        <v>458</v>
      </c>
      <c r="E206" s="76" t="s">
        <v>503</v>
      </c>
      <c r="F206" s="88"/>
      <c r="G206" s="77"/>
      <c r="H206" s="75" t="s">
        <v>235</v>
      </c>
      <c r="I206" s="78" t="s">
        <v>235</v>
      </c>
      <c r="J206" s="607"/>
      <c r="K206" s="608"/>
      <c r="L206" s="608"/>
      <c r="M206" s="608"/>
      <c r="N206" s="609"/>
      <c r="Q206" s="55"/>
    </row>
    <row r="207" spans="2:17" ht="25.5" hidden="1" customHeight="1" x14ac:dyDescent="0.25">
      <c r="B207" s="74" t="s">
        <v>246</v>
      </c>
      <c r="C207" s="75"/>
      <c r="D207" s="75" t="s">
        <v>460</v>
      </c>
      <c r="E207" s="76" t="s">
        <v>504</v>
      </c>
      <c r="F207" s="88"/>
      <c r="G207" s="77"/>
      <c r="H207" s="75" t="s">
        <v>235</v>
      </c>
      <c r="I207" s="78" t="s">
        <v>235</v>
      </c>
      <c r="J207" s="607"/>
      <c r="K207" s="608"/>
      <c r="L207" s="608"/>
      <c r="M207" s="608"/>
      <c r="N207" s="609"/>
      <c r="Q207" s="55"/>
    </row>
    <row r="208" spans="2:17" ht="25.5" hidden="1" customHeight="1" x14ac:dyDescent="0.25">
      <c r="B208" s="74" t="s">
        <v>246</v>
      </c>
      <c r="C208" s="75"/>
      <c r="D208" s="75" t="s">
        <v>462</v>
      </c>
      <c r="E208" s="76" t="s">
        <v>505</v>
      </c>
      <c r="F208" s="88"/>
      <c r="G208" s="77"/>
      <c r="H208" s="75" t="s">
        <v>235</v>
      </c>
      <c r="I208" s="78" t="s">
        <v>235</v>
      </c>
      <c r="J208" s="607"/>
      <c r="K208" s="608"/>
      <c r="L208" s="608"/>
      <c r="M208" s="608"/>
      <c r="N208" s="609"/>
      <c r="Q208" s="55"/>
    </row>
    <row r="209" spans="1:30" ht="25.5" hidden="1" customHeight="1" x14ac:dyDescent="0.25">
      <c r="B209" s="74" t="s">
        <v>246</v>
      </c>
      <c r="C209" s="75"/>
      <c r="D209" s="75" t="s">
        <v>464</v>
      </c>
      <c r="E209" s="76" t="s">
        <v>506</v>
      </c>
      <c r="F209" s="88"/>
      <c r="G209" s="77"/>
      <c r="H209" s="75" t="s">
        <v>235</v>
      </c>
      <c r="I209" s="78" t="s">
        <v>235</v>
      </c>
      <c r="J209" s="607"/>
      <c r="K209" s="608"/>
      <c r="L209" s="608"/>
      <c r="M209" s="608"/>
      <c r="N209" s="609"/>
      <c r="Q209" s="55"/>
    </row>
    <row r="210" spans="1:30" ht="25.5" hidden="1" customHeight="1" x14ac:dyDescent="0.25">
      <c r="B210" s="74" t="s">
        <v>246</v>
      </c>
      <c r="C210" s="75"/>
      <c r="D210" s="75" t="s">
        <v>466</v>
      </c>
      <c r="E210" s="76" t="s">
        <v>507</v>
      </c>
      <c r="F210" s="88"/>
      <c r="G210" s="77"/>
      <c r="H210" s="75" t="s">
        <v>235</v>
      </c>
      <c r="I210" s="78" t="s">
        <v>235</v>
      </c>
      <c r="J210" s="607"/>
      <c r="K210" s="608"/>
      <c r="L210" s="608"/>
      <c r="M210" s="608"/>
      <c r="N210" s="609"/>
      <c r="Q210" s="55"/>
    </row>
    <row r="211" spans="1:30" ht="25.5" hidden="1" customHeight="1" x14ac:dyDescent="0.25">
      <c r="B211" s="74" t="s">
        <v>246</v>
      </c>
      <c r="C211" s="75"/>
      <c r="D211" s="75" t="s">
        <v>468</v>
      </c>
      <c r="E211" s="76" t="s">
        <v>508</v>
      </c>
      <c r="F211" s="88"/>
      <c r="G211" s="77"/>
      <c r="H211" s="75" t="s">
        <v>235</v>
      </c>
      <c r="I211" s="78" t="s">
        <v>235</v>
      </c>
      <c r="J211" s="607"/>
      <c r="K211" s="608"/>
      <c r="L211" s="608"/>
      <c r="M211" s="608"/>
      <c r="N211" s="609"/>
      <c r="Q211" s="55"/>
    </row>
    <row r="212" spans="1:30" ht="25.5" hidden="1" customHeight="1" x14ac:dyDescent="0.25">
      <c r="B212" s="74" t="s">
        <v>246</v>
      </c>
      <c r="C212" s="75"/>
      <c r="D212" s="75" t="s">
        <v>470</v>
      </c>
      <c r="E212" s="76" t="s">
        <v>509</v>
      </c>
      <c r="F212" s="88"/>
      <c r="G212" s="77"/>
      <c r="H212" s="75" t="s">
        <v>235</v>
      </c>
      <c r="I212" s="78" t="s">
        <v>235</v>
      </c>
      <c r="J212" s="607"/>
      <c r="K212" s="608"/>
      <c r="L212" s="608"/>
      <c r="M212" s="608"/>
      <c r="N212" s="609"/>
      <c r="Q212" s="55"/>
    </row>
    <row r="213" spans="1:30" ht="25.5" hidden="1" customHeight="1" x14ac:dyDescent="0.25">
      <c r="B213" s="74" t="s">
        <v>246</v>
      </c>
      <c r="C213" s="75"/>
      <c r="D213" s="75" t="s">
        <v>472</v>
      </c>
      <c r="E213" s="76" t="s">
        <v>510</v>
      </c>
      <c r="F213" s="88"/>
      <c r="G213" s="77"/>
      <c r="H213" s="75" t="s">
        <v>235</v>
      </c>
      <c r="I213" s="78" t="s">
        <v>235</v>
      </c>
      <c r="J213" s="607"/>
      <c r="K213" s="608"/>
      <c r="L213" s="608"/>
      <c r="M213" s="608"/>
      <c r="N213" s="609"/>
      <c r="Q213" s="55"/>
    </row>
    <row r="214" spans="1:30" ht="25.5" hidden="1" customHeight="1" x14ac:dyDescent="0.25">
      <c r="B214" s="74" t="s">
        <v>246</v>
      </c>
      <c r="C214" s="75"/>
      <c r="D214" s="75" t="s">
        <v>474</v>
      </c>
      <c r="E214" s="76" t="s">
        <v>511</v>
      </c>
      <c r="F214" s="88"/>
      <c r="G214" s="77"/>
      <c r="H214" s="75" t="s">
        <v>235</v>
      </c>
      <c r="I214" s="78" t="s">
        <v>235</v>
      </c>
      <c r="J214" s="607"/>
      <c r="K214" s="608"/>
      <c r="L214" s="608"/>
      <c r="M214" s="608"/>
      <c r="N214" s="609"/>
      <c r="Q214" s="55"/>
      <c r="R214" s="81"/>
    </row>
    <row r="215" spans="1:30" ht="25.5" hidden="1" customHeight="1" x14ac:dyDescent="0.25">
      <c r="B215" s="74" t="s">
        <v>246</v>
      </c>
      <c r="C215" s="75"/>
      <c r="D215" s="75" t="s">
        <v>476</v>
      </c>
      <c r="E215" s="76" t="s">
        <v>512</v>
      </c>
      <c r="F215" s="88"/>
      <c r="G215" s="77"/>
      <c r="H215" s="75" t="s">
        <v>235</v>
      </c>
      <c r="I215" s="78" t="s">
        <v>235</v>
      </c>
      <c r="J215" s="607"/>
      <c r="K215" s="608"/>
      <c r="L215" s="608"/>
      <c r="M215" s="608"/>
      <c r="N215" s="609"/>
      <c r="Q215" s="55"/>
      <c r="R215" s="81"/>
    </row>
    <row r="216" spans="1:30" ht="25.5" hidden="1" customHeight="1" x14ac:dyDescent="0.25">
      <c r="B216" s="74" t="s">
        <v>246</v>
      </c>
      <c r="C216" s="75"/>
      <c r="D216" s="75" t="s">
        <v>478</v>
      </c>
      <c r="E216" s="76" t="s">
        <v>513</v>
      </c>
      <c r="F216" s="88"/>
      <c r="G216" s="77"/>
      <c r="H216" s="75" t="s">
        <v>235</v>
      </c>
      <c r="I216" s="78" t="s">
        <v>235</v>
      </c>
      <c r="J216" s="607"/>
      <c r="K216" s="608"/>
      <c r="L216" s="608"/>
      <c r="M216" s="608"/>
      <c r="N216" s="609"/>
      <c r="Q216" s="55"/>
      <c r="R216" s="81"/>
    </row>
    <row r="217" spans="1:30" ht="25.5" hidden="1" customHeight="1" x14ac:dyDescent="0.25">
      <c r="B217" s="74" t="s">
        <v>246</v>
      </c>
      <c r="C217" s="75"/>
      <c r="D217" s="75" t="s">
        <v>480</v>
      </c>
      <c r="E217" s="76" t="s">
        <v>514</v>
      </c>
      <c r="F217" s="88"/>
      <c r="G217" s="77"/>
      <c r="H217" s="75" t="s">
        <v>235</v>
      </c>
      <c r="I217" s="78" t="s">
        <v>235</v>
      </c>
      <c r="J217" s="607"/>
      <c r="K217" s="608"/>
      <c r="L217" s="608"/>
      <c r="M217" s="608"/>
      <c r="N217" s="609"/>
      <c r="Q217" s="55"/>
      <c r="R217" s="81"/>
    </row>
    <row r="218" spans="1:30" ht="25.5" hidden="1" customHeight="1" x14ac:dyDescent="0.25">
      <c r="B218" s="74" t="s">
        <v>246</v>
      </c>
      <c r="C218" s="75"/>
      <c r="D218" s="75" t="s">
        <v>482</v>
      </c>
      <c r="E218" s="76" t="s">
        <v>515</v>
      </c>
      <c r="F218" s="88"/>
      <c r="G218" s="77"/>
      <c r="H218" s="75" t="s">
        <v>235</v>
      </c>
      <c r="I218" s="78" t="s">
        <v>235</v>
      </c>
      <c r="J218" s="607"/>
      <c r="K218" s="608"/>
      <c r="L218" s="608"/>
      <c r="M218" s="608"/>
      <c r="N218" s="609"/>
      <c r="Q218" s="55"/>
      <c r="R218" s="81"/>
    </row>
    <row r="219" spans="1:30" ht="25.5" hidden="1" customHeight="1" x14ac:dyDescent="0.25">
      <c r="B219" s="74" t="s">
        <v>246</v>
      </c>
      <c r="C219" s="75"/>
      <c r="D219" s="75" t="s">
        <v>484</v>
      </c>
      <c r="E219" s="76" t="s">
        <v>516</v>
      </c>
      <c r="F219" s="88"/>
      <c r="G219" s="77"/>
      <c r="H219" s="75" t="s">
        <v>235</v>
      </c>
      <c r="I219" s="78" t="s">
        <v>235</v>
      </c>
      <c r="J219" s="607"/>
      <c r="K219" s="608"/>
      <c r="L219" s="608"/>
      <c r="M219" s="608"/>
      <c r="N219" s="609"/>
      <c r="Q219" s="55"/>
      <c r="R219" s="81"/>
    </row>
    <row r="220" spans="1:30" ht="25.5" hidden="1" customHeight="1" x14ac:dyDescent="0.25">
      <c r="B220" s="74" t="s">
        <v>246</v>
      </c>
      <c r="C220" s="75"/>
      <c r="D220" s="75" t="s">
        <v>486</v>
      </c>
      <c r="E220" s="76" t="s">
        <v>517</v>
      </c>
      <c r="F220" s="88"/>
      <c r="G220" s="77"/>
      <c r="H220" s="75" t="s">
        <v>235</v>
      </c>
      <c r="I220" s="78" t="s">
        <v>235</v>
      </c>
      <c r="J220" s="607"/>
      <c r="K220" s="608"/>
      <c r="L220" s="608"/>
      <c r="M220" s="608"/>
      <c r="N220" s="609"/>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07"/>
      <c r="K221" s="608"/>
      <c r="L221" s="608"/>
      <c r="M221" s="608"/>
      <c r="N221" s="609"/>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07"/>
      <c r="K222" s="608"/>
      <c r="L222" s="608"/>
      <c r="M222" s="608"/>
      <c r="N222" s="609"/>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07"/>
      <c r="K223" s="608"/>
      <c r="L223" s="608"/>
      <c r="M223" s="608"/>
      <c r="N223" s="609"/>
      <c r="Q223" s="55"/>
      <c r="R223" s="81"/>
    </row>
    <row r="224" spans="1:30" ht="25.5" hidden="1" customHeight="1" x14ac:dyDescent="0.25">
      <c r="B224" s="74" t="s">
        <v>246</v>
      </c>
      <c r="C224" s="75"/>
      <c r="D224" s="75" t="s">
        <v>494</v>
      </c>
      <c r="E224" s="76" t="s">
        <v>521</v>
      </c>
      <c r="F224" s="88"/>
      <c r="G224" s="77"/>
      <c r="H224" s="75" t="s">
        <v>235</v>
      </c>
      <c r="I224" s="78" t="s">
        <v>235</v>
      </c>
      <c r="J224" s="607"/>
      <c r="K224" s="608"/>
      <c r="L224" s="608"/>
      <c r="M224" s="608"/>
      <c r="N224" s="609"/>
      <c r="Q224" s="55"/>
      <c r="R224" s="81"/>
    </row>
    <row r="225" spans="2:18" ht="25.5" hidden="1" customHeight="1" x14ac:dyDescent="0.25">
      <c r="B225" s="74" t="s">
        <v>246</v>
      </c>
      <c r="C225" s="75"/>
      <c r="D225" s="75" t="s">
        <v>496</v>
      </c>
      <c r="E225" s="76" t="s">
        <v>522</v>
      </c>
      <c r="F225" s="88"/>
      <c r="G225" s="77"/>
      <c r="H225" s="75" t="s">
        <v>235</v>
      </c>
      <c r="I225" s="78" t="s">
        <v>235</v>
      </c>
      <c r="J225" s="607"/>
      <c r="K225" s="608"/>
      <c r="L225" s="608"/>
      <c r="M225" s="608"/>
      <c r="N225" s="609"/>
      <c r="Q225" s="55"/>
      <c r="R225" s="81"/>
    </row>
    <row r="226" spans="2:18" ht="25.5" hidden="1" customHeight="1" x14ac:dyDescent="0.25">
      <c r="B226" s="74" t="s">
        <v>246</v>
      </c>
      <c r="C226" s="75"/>
      <c r="D226" s="75" t="s">
        <v>498</v>
      </c>
      <c r="E226" s="76" t="s">
        <v>523</v>
      </c>
      <c r="F226" s="88"/>
      <c r="G226" s="77"/>
      <c r="H226" s="75" t="s">
        <v>235</v>
      </c>
      <c r="I226" s="78" t="s">
        <v>235</v>
      </c>
      <c r="J226" s="607"/>
      <c r="K226" s="608"/>
      <c r="L226" s="608"/>
      <c r="M226" s="608"/>
      <c r="N226" s="609"/>
      <c r="Q226" s="55"/>
      <c r="R226" s="81"/>
    </row>
    <row r="227" spans="2:18" ht="25.5" hidden="1" customHeight="1" x14ac:dyDescent="0.25">
      <c r="B227" s="74" t="s">
        <v>246</v>
      </c>
      <c r="C227" s="75"/>
      <c r="D227" s="75" t="s">
        <v>500</v>
      </c>
      <c r="E227" s="76" t="s">
        <v>524</v>
      </c>
      <c r="F227" s="88"/>
      <c r="G227" s="77"/>
      <c r="H227" s="75" t="s">
        <v>235</v>
      </c>
      <c r="I227" s="78" t="s">
        <v>235</v>
      </c>
      <c r="J227" s="607"/>
      <c r="K227" s="608"/>
      <c r="L227" s="608"/>
      <c r="M227" s="608"/>
      <c r="N227" s="609"/>
      <c r="Q227" s="55"/>
      <c r="R227" s="81"/>
    </row>
    <row r="228" spans="2:18" ht="25.5" hidden="1" customHeight="1" x14ac:dyDescent="0.25">
      <c r="B228" s="74" t="s">
        <v>246</v>
      </c>
      <c r="C228" s="75"/>
      <c r="D228" s="75" t="s">
        <v>458</v>
      </c>
      <c r="E228" s="76" t="s">
        <v>525</v>
      </c>
      <c r="F228" s="88"/>
      <c r="G228" s="77"/>
      <c r="H228" s="75" t="s">
        <v>235</v>
      </c>
      <c r="I228" s="78" t="s">
        <v>235</v>
      </c>
      <c r="J228" s="607"/>
      <c r="K228" s="608"/>
      <c r="L228" s="608"/>
      <c r="M228" s="608"/>
      <c r="N228" s="609"/>
      <c r="Q228" s="55"/>
    </row>
    <row r="229" spans="2:18" ht="25.5" hidden="1" customHeight="1" x14ac:dyDescent="0.25">
      <c r="B229" s="74" t="s">
        <v>246</v>
      </c>
      <c r="C229" s="75"/>
      <c r="D229" s="75" t="s">
        <v>460</v>
      </c>
      <c r="E229" s="76" t="s">
        <v>526</v>
      </c>
      <c r="F229" s="88"/>
      <c r="G229" s="77"/>
      <c r="H229" s="75" t="s">
        <v>235</v>
      </c>
      <c r="I229" s="78" t="s">
        <v>235</v>
      </c>
      <c r="J229" s="607"/>
      <c r="K229" s="608"/>
      <c r="L229" s="608"/>
      <c r="M229" s="608"/>
      <c r="N229" s="609"/>
      <c r="Q229" s="55"/>
    </row>
    <row r="230" spans="2:18" ht="25.5" hidden="1" customHeight="1" x14ac:dyDescent="0.25">
      <c r="B230" s="74" t="s">
        <v>246</v>
      </c>
      <c r="C230" s="75"/>
      <c r="D230" s="75" t="s">
        <v>462</v>
      </c>
      <c r="E230" s="76" t="s">
        <v>527</v>
      </c>
      <c r="F230" s="88"/>
      <c r="G230" s="77"/>
      <c r="H230" s="75" t="s">
        <v>235</v>
      </c>
      <c r="I230" s="78" t="s">
        <v>235</v>
      </c>
      <c r="J230" s="607"/>
      <c r="K230" s="608"/>
      <c r="L230" s="608"/>
      <c r="M230" s="608"/>
      <c r="N230" s="609"/>
      <c r="Q230" s="55"/>
      <c r="R230" s="81"/>
    </row>
    <row r="231" spans="2:18" ht="25.5" hidden="1" customHeight="1" x14ac:dyDescent="0.25">
      <c r="B231" s="74" t="s">
        <v>246</v>
      </c>
      <c r="C231" s="75"/>
      <c r="D231" s="75" t="s">
        <v>464</v>
      </c>
      <c r="E231" s="76" t="s">
        <v>528</v>
      </c>
      <c r="F231" s="88"/>
      <c r="G231" s="77"/>
      <c r="H231" s="75" t="s">
        <v>235</v>
      </c>
      <c r="I231" s="78" t="s">
        <v>235</v>
      </c>
      <c r="J231" s="607"/>
      <c r="K231" s="608"/>
      <c r="L231" s="608"/>
      <c r="M231" s="608"/>
      <c r="N231" s="609"/>
      <c r="Q231" s="55"/>
    </row>
    <row r="232" spans="2:18" ht="25.5" hidden="1" customHeight="1" x14ac:dyDescent="0.25">
      <c r="B232" s="74" t="s">
        <v>246</v>
      </c>
      <c r="C232" s="75"/>
      <c r="D232" s="75" t="s">
        <v>466</v>
      </c>
      <c r="E232" s="76" t="s">
        <v>529</v>
      </c>
      <c r="F232" s="88"/>
      <c r="G232" s="77"/>
      <c r="H232" s="75" t="s">
        <v>235</v>
      </c>
      <c r="I232" s="78" t="s">
        <v>235</v>
      </c>
      <c r="J232" s="607"/>
      <c r="K232" s="608"/>
      <c r="L232" s="608"/>
      <c r="M232" s="608"/>
      <c r="N232" s="609"/>
      <c r="Q232" s="55"/>
    </row>
    <row r="233" spans="2:18" ht="25.5" hidden="1" customHeight="1" x14ac:dyDescent="0.25">
      <c r="B233" s="74" t="s">
        <v>246</v>
      </c>
      <c r="C233" s="75"/>
      <c r="D233" s="75" t="s">
        <v>468</v>
      </c>
      <c r="E233" s="76" t="s">
        <v>530</v>
      </c>
      <c r="F233" s="88"/>
      <c r="G233" s="77"/>
      <c r="H233" s="75" t="s">
        <v>235</v>
      </c>
      <c r="I233" s="78" t="s">
        <v>235</v>
      </c>
      <c r="J233" s="607"/>
      <c r="K233" s="608"/>
      <c r="L233" s="608"/>
      <c r="M233" s="608"/>
      <c r="N233" s="609"/>
      <c r="Q233" s="55"/>
    </row>
    <row r="234" spans="2:18" ht="25.5" hidden="1" customHeight="1" x14ac:dyDescent="0.25">
      <c r="B234" s="74" t="s">
        <v>246</v>
      </c>
      <c r="C234" s="75"/>
      <c r="D234" s="75" t="s">
        <v>470</v>
      </c>
      <c r="E234" s="76" t="s">
        <v>531</v>
      </c>
      <c r="F234" s="88"/>
      <c r="G234" s="77"/>
      <c r="H234" s="75" t="s">
        <v>235</v>
      </c>
      <c r="I234" s="78" t="s">
        <v>235</v>
      </c>
      <c r="J234" s="607"/>
      <c r="K234" s="608"/>
      <c r="L234" s="608"/>
      <c r="M234" s="608"/>
      <c r="N234" s="609"/>
      <c r="Q234" s="55"/>
      <c r="R234" s="81"/>
    </row>
    <row r="235" spans="2:18" ht="25.5" hidden="1" customHeight="1" x14ac:dyDescent="0.25">
      <c r="B235" s="74" t="s">
        <v>246</v>
      </c>
      <c r="C235" s="75"/>
      <c r="D235" s="75" t="s">
        <v>472</v>
      </c>
      <c r="E235" s="76" t="s">
        <v>532</v>
      </c>
      <c r="F235" s="88"/>
      <c r="G235" s="77"/>
      <c r="H235" s="75" t="s">
        <v>235</v>
      </c>
      <c r="I235" s="78" t="s">
        <v>235</v>
      </c>
      <c r="J235" s="607"/>
      <c r="K235" s="608"/>
      <c r="L235" s="608"/>
      <c r="M235" s="608"/>
      <c r="N235" s="609"/>
      <c r="Q235" s="55"/>
    </row>
    <row r="236" spans="2:18" ht="25.5" hidden="1" customHeight="1" x14ac:dyDescent="0.25">
      <c r="B236" s="74" t="s">
        <v>246</v>
      </c>
      <c r="C236" s="75"/>
      <c r="D236" s="75" t="s">
        <v>474</v>
      </c>
      <c r="E236" s="76" t="s">
        <v>533</v>
      </c>
      <c r="F236" s="88"/>
      <c r="G236" s="77"/>
      <c r="H236" s="75" t="s">
        <v>235</v>
      </c>
      <c r="I236" s="78" t="s">
        <v>235</v>
      </c>
      <c r="J236" s="607"/>
      <c r="K236" s="608"/>
      <c r="L236" s="608"/>
      <c r="M236" s="608"/>
      <c r="N236" s="609"/>
      <c r="Q236" s="55"/>
      <c r="R236" s="81"/>
    </row>
    <row r="237" spans="2:18" ht="25.5" hidden="1" customHeight="1" x14ac:dyDescent="0.25">
      <c r="B237" s="74" t="s">
        <v>246</v>
      </c>
      <c r="C237" s="75"/>
      <c r="D237" s="75" t="s">
        <v>476</v>
      </c>
      <c r="E237" s="76" t="s">
        <v>534</v>
      </c>
      <c r="F237" s="88"/>
      <c r="G237" s="77"/>
      <c r="H237" s="75" t="s">
        <v>235</v>
      </c>
      <c r="I237" s="78" t="s">
        <v>235</v>
      </c>
      <c r="J237" s="607"/>
      <c r="K237" s="608"/>
      <c r="L237" s="608"/>
      <c r="M237" s="608"/>
      <c r="N237" s="609"/>
      <c r="Q237" s="55"/>
    </row>
    <row r="238" spans="2:18" ht="25.5" hidden="1" customHeight="1" x14ac:dyDescent="0.25">
      <c r="B238" s="74" t="s">
        <v>246</v>
      </c>
      <c r="C238" s="75"/>
      <c r="D238" s="75" t="s">
        <v>478</v>
      </c>
      <c r="E238" s="76" t="s">
        <v>535</v>
      </c>
      <c r="F238" s="88"/>
      <c r="G238" s="77"/>
      <c r="H238" s="75" t="s">
        <v>235</v>
      </c>
      <c r="I238" s="78" t="s">
        <v>235</v>
      </c>
      <c r="J238" s="607"/>
      <c r="K238" s="608"/>
      <c r="L238" s="608"/>
      <c r="M238" s="608"/>
      <c r="N238" s="609"/>
      <c r="Q238" s="55"/>
      <c r="R238" s="81"/>
    </row>
    <row r="239" spans="2:18" ht="25.5" hidden="1" customHeight="1" x14ac:dyDescent="0.25">
      <c r="B239" s="74" t="s">
        <v>246</v>
      </c>
      <c r="C239" s="75"/>
      <c r="D239" s="75" t="s">
        <v>480</v>
      </c>
      <c r="E239" s="76" t="s">
        <v>536</v>
      </c>
      <c r="F239" s="88"/>
      <c r="G239" s="77"/>
      <c r="H239" s="75" t="s">
        <v>235</v>
      </c>
      <c r="I239" s="78" t="s">
        <v>235</v>
      </c>
      <c r="J239" s="607"/>
      <c r="K239" s="608"/>
      <c r="L239" s="608"/>
      <c r="M239" s="608"/>
      <c r="N239" s="609"/>
      <c r="Q239" s="55"/>
      <c r="R239" s="81"/>
    </row>
    <row r="240" spans="2:18" ht="25.5" hidden="1" customHeight="1" x14ac:dyDescent="0.25">
      <c r="B240" s="74" t="s">
        <v>246</v>
      </c>
      <c r="C240" s="75"/>
      <c r="D240" s="75" t="s">
        <v>482</v>
      </c>
      <c r="E240" s="76" t="s">
        <v>537</v>
      </c>
      <c r="F240" s="88"/>
      <c r="G240" s="77"/>
      <c r="H240" s="75" t="s">
        <v>235</v>
      </c>
      <c r="I240" s="78" t="s">
        <v>235</v>
      </c>
      <c r="J240" s="607"/>
      <c r="K240" s="608"/>
      <c r="L240" s="608"/>
      <c r="M240" s="608"/>
      <c r="N240" s="609"/>
      <c r="Q240" s="55"/>
      <c r="R240" s="81"/>
    </row>
    <row r="241" spans="2:18" ht="25.5" hidden="1" customHeight="1" x14ac:dyDescent="0.25">
      <c r="B241" s="74" t="s">
        <v>246</v>
      </c>
      <c r="C241" s="75"/>
      <c r="D241" s="75" t="s">
        <v>484</v>
      </c>
      <c r="E241" s="76" t="s">
        <v>538</v>
      </c>
      <c r="F241" s="88"/>
      <c r="G241" s="77"/>
      <c r="H241" s="75" t="s">
        <v>235</v>
      </c>
      <c r="I241" s="78" t="s">
        <v>235</v>
      </c>
      <c r="J241" s="607"/>
      <c r="K241" s="608"/>
      <c r="L241" s="608"/>
      <c r="M241" s="608"/>
      <c r="N241" s="609"/>
      <c r="Q241" s="55"/>
    </row>
    <row r="242" spans="2:18" ht="25.5" hidden="1" customHeight="1" x14ac:dyDescent="0.25">
      <c r="B242" s="74" t="s">
        <v>246</v>
      </c>
      <c r="C242" s="75"/>
      <c r="D242" s="75" t="s">
        <v>486</v>
      </c>
      <c r="E242" s="76" t="s">
        <v>539</v>
      </c>
      <c r="F242" s="88"/>
      <c r="G242" s="77"/>
      <c r="H242" s="75" t="s">
        <v>235</v>
      </c>
      <c r="I242" s="78" t="s">
        <v>235</v>
      </c>
      <c r="J242" s="607"/>
      <c r="K242" s="608"/>
      <c r="L242" s="608"/>
      <c r="M242" s="608"/>
      <c r="N242" s="609"/>
      <c r="Q242" s="55"/>
    </row>
    <row r="243" spans="2:18" ht="25.5" hidden="1" customHeight="1" x14ac:dyDescent="0.25">
      <c r="B243" s="74" t="s">
        <v>246</v>
      </c>
      <c r="C243" s="75"/>
      <c r="D243" s="75" t="s">
        <v>488</v>
      </c>
      <c r="E243" s="76" t="s">
        <v>540</v>
      </c>
      <c r="F243" s="88"/>
      <c r="G243" s="77"/>
      <c r="H243" s="75" t="s">
        <v>235</v>
      </c>
      <c r="I243" s="78" t="s">
        <v>235</v>
      </c>
      <c r="J243" s="607"/>
      <c r="K243" s="608"/>
      <c r="L243" s="608"/>
      <c r="M243" s="608"/>
      <c r="N243" s="609"/>
      <c r="Q243" s="55"/>
    </row>
    <row r="244" spans="2:18" ht="25.5" hidden="1" customHeight="1" x14ac:dyDescent="0.25">
      <c r="B244" s="74" t="s">
        <v>246</v>
      </c>
      <c r="C244" s="75"/>
      <c r="D244" s="75" t="s">
        <v>490</v>
      </c>
      <c r="E244" s="76" t="s">
        <v>541</v>
      </c>
      <c r="F244" s="88"/>
      <c r="G244" s="77"/>
      <c r="H244" s="75" t="s">
        <v>235</v>
      </c>
      <c r="I244" s="78" t="s">
        <v>235</v>
      </c>
      <c r="J244" s="607"/>
      <c r="K244" s="608"/>
      <c r="L244" s="608"/>
      <c r="M244" s="608"/>
      <c r="N244" s="609"/>
      <c r="Q244" s="55"/>
    </row>
    <row r="245" spans="2:18" ht="25.5" hidden="1" customHeight="1" x14ac:dyDescent="0.25">
      <c r="B245" s="74" t="s">
        <v>246</v>
      </c>
      <c r="C245" s="75"/>
      <c r="D245" s="75" t="s">
        <v>492</v>
      </c>
      <c r="E245" s="76" t="s">
        <v>542</v>
      </c>
      <c r="F245" s="88"/>
      <c r="G245" s="77"/>
      <c r="H245" s="75" t="s">
        <v>235</v>
      </c>
      <c r="I245" s="78" t="s">
        <v>235</v>
      </c>
      <c r="J245" s="607"/>
      <c r="K245" s="608"/>
      <c r="L245" s="608"/>
      <c r="M245" s="608"/>
      <c r="N245" s="609"/>
      <c r="Q245" s="55"/>
      <c r="R245" s="81"/>
    </row>
    <row r="246" spans="2:18" ht="25.5" hidden="1" customHeight="1" x14ac:dyDescent="0.25">
      <c r="B246" s="74" t="s">
        <v>246</v>
      </c>
      <c r="C246" s="75"/>
      <c r="D246" s="75" t="s">
        <v>494</v>
      </c>
      <c r="E246" s="76" t="s">
        <v>543</v>
      </c>
      <c r="F246" s="88"/>
      <c r="G246" s="77"/>
      <c r="H246" s="75" t="s">
        <v>235</v>
      </c>
      <c r="I246" s="78" t="s">
        <v>235</v>
      </c>
      <c r="J246" s="607"/>
      <c r="K246" s="608"/>
      <c r="L246" s="608"/>
      <c r="M246" s="608"/>
      <c r="N246" s="609"/>
      <c r="Q246" s="55"/>
    </row>
    <row r="247" spans="2:18" ht="25.5" hidden="1" customHeight="1" x14ac:dyDescent="0.25">
      <c r="B247" s="74" t="s">
        <v>246</v>
      </c>
      <c r="C247" s="75"/>
      <c r="D247" s="75" t="s">
        <v>496</v>
      </c>
      <c r="E247" s="76" t="s">
        <v>544</v>
      </c>
      <c r="F247" s="88"/>
      <c r="G247" s="77"/>
      <c r="H247" s="75" t="s">
        <v>235</v>
      </c>
      <c r="I247" s="78" t="s">
        <v>235</v>
      </c>
      <c r="J247" s="607"/>
      <c r="K247" s="608"/>
      <c r="L247" s="608"/>
      <c r="M247" s="608"/>
      <c r="N247" s="609"/>
      <c r="Q247" s="55"/>
      <c r="R247" s="81"/>
    </row>
    <row r="248" spans="2:18" ht="25.5" hidden="1" customHeight="1" x14ac:dyDescent="0.25">
      <c r="B248" s="74" t="s">
        <v>246</v>
      </c>
      <c r="C248" s="75"/>
      <c r="D248" s="75" t="s">
        <v>498</v>
      </c>
      <c r="E248" s="76" t="s">
        <v>545</v>
      </c>
      <c r="F248" s="88"/>
      <c r="G248" s="77"/>
      <c r="H248" s="75" t="s">
        <v>235</v>
      </c>
      <c r="I248" s="78" t="s">
        <v>235</v>
      </c>
      <c r="J248" s="607"/>
      <c r="K248" s="608"/>
      <c r="L248" s="608"/>
      <c r="M248" s="608"/>
      <c r="N248" s="609"/>
      <c r="Q248" s="55"/>
      <c r="R248" s="81"/>
    </row>
    <row r="249" spans="2:18" ht="25.5" hidden="1" customHeight="1" x14ac:dyDescent="0.25">
      <c r="B249" s="74" t="s">
        <v>246</v>
      </c>
      <c r="C249" s="75"/>
      <c r="D249" s="75" t="s">
        <v>500</v>
      </c>
      <c r="E249" s="76" t="s">
        <v>546</v>
      </c>
      <c r="F249" s="88"/>
      <c r="G249" s="77"/>
      <c r="H249" s="75" t="s">
        <v>235</v>
      </c>
      <c r="I249" s="78" t="s">
        <v>235</v>
      </c>
      <c r="J249" s="607"/>
      <c r="K249" s="608"/>
      <c r="L249" s="608"/>
      <c r="M249" s="608"/>
      <c r="N249" s="609"/>
      <c r="Q249" s="55"/>
      <c r="R249" s="81"/>
    </row>
    <row r="250" spans="2:18" ht="25.5" hidden="1" customHeight="1" x14ac:dyDescent="0.25">
      <c r="B250" s="74" t="s">
        <v>246</v>
      </c>
      <c r="C250" s="75"/>
      <c r="D250" s="75" t="s">
        <v>458</v>
      </c>
      <c r="E250" s="76" t="s">
        <v>547</v>
      </c>
      <c r="F250" s="88"/>
      <c r="G250" s="77"/>
      <c r="H250" s="75" t="s">
        <v>235</v>
      </c>
      <c r="I250" s="78" t="s">
        <v>235</v>
      </c>
      <c r="J250" s="607"/>
      <c r="K250" s="608"/>
      <c r="L250" s="608"/>
      <c r="M250" s="608"/>
      <c r="N250" s="609"/>
      <c r="Q250" s="55"/>
      <c r="R250" s="81"/>
    </row>
    <row r="251" spans="2:18" ht="25.5" hidden="1" customHeight="1" x14ac:dyDescent="0.25">
      <c r="B251" s="74" t="s">
        <v>246</v>
      </c>
      <c r="C251" s="75"/>
      <c r="D251" s="75" t="s">
        <v>460</v>
      </c>
      <c r="E251" s="76" t="s">
        <v>548</v>
      </c>
      <c r="F251" s="88"/>
      <c r="G251" s="77"/>
      <c r="H251" s="75" t="s">
        <v>235</v>
      </c>
      <c r="I251" s="78" t="s">
        <v>235</v>
      </c>
      <c r="J251" s="607"/>
      <c r="K251" s="608"/>
      <c r="L251" s="608"/>
      <c r="M251" s="608"/>
      <c r="N251" s="609"/>
      <c r="Q251" s="55"/>
    </row>
    <row r="252" spans="2:18" ht="25.5" hidden="1" customHeight="1" x14ac:dyDescent="0.25">
      <c r="B252" s="74" t="s">
        <v>246</v>
      </c>
      <c r="C252" s="75"/>
      <c r="D252" s="75" t="s">
        <v>462</v>
      </c>
      <c r="E252" s="76" t="s">
        <v>549</v>
      </c>
      <c r="F252" s="88"/>
      <c r="G252" s="77"/>
      <c r="H252" s="75" t="s">
        <v>235</v>
      </c>
      <c r="I252" s="78" t="s">
        <v>235</v>
      </c>
      <c r="J252" s="607"/>
      <c r="K252" s="608"/>
      <c r="L252" s="608"/>
      <c r="M252" s="608"/>
      <c r="N252" s="609"/>
      <c r="Q252" s="55"/>
      <c r="R252" s="81"/>
    </row>
    <row r="253" spans="2:18" ht="25.5" hidden="1" customHeight="1" x14ac:dyDescent="0.25">
      <c r="B253" s="74" t="s">
        <v>246</v>
      </c>
      <c r="C253" s="75"/>
      <c r="D253" s="75" t="s">
        <v>464</v>
      </c>
      <c r="E253" s="76" t="s">
        <v>550</v>
      </c>
      <c r="F253" s="88"/>
      <c r="G253" s="77"/>
      <c r="H253" s="75" t="s">
        <v>235</v>
      </c>
      <c r="I253" s="78" t="s">
        <v>235</v>
      </c>
      <c r="J253" s="607"/>
      <c r="K253" s="608"/>
      <c r="L253" s="608"/>
      <c r="M253" s="608"/>
      <c r="N253" s="609"/>
      <c r="Q253" s="55"/>
    </row>
    <row r="254" spans="2:18" ht="25.5" hidden="1" customHeight="1" x14ac:dyDescent="0.25">
      <c r="B254" s="74" t="s">
        <v>246</v>
      </c>
      <c r="C254" s="75"/>
      <c r="D254" s="75" t="s">
        <v>466</v>
      </c>
      <c r="E254" s="76" t="s">
        <v>551</v>
      </c>
      <c r="F254" s="88"/>
      <c r="G254" s="77"/>
      <c r="H254" s="75" t="s">
        <v>235</v>
      </c>
      <c r="I254" s="78" t="s">
        <v>235</v>
      </c>
      <c r="J254" s="607"/>
      <c r="K254" s="608"/>
      <c r="L254" s="608"/>
      <c r="M254" s="608"/>
      <c r="N254" s="609"/>
      <c r="Q254" s="55"/>
    </row>
    <row r="255" spans="2:18" ht="25.5" hidden="1" customHeight="1" x14ac:dyDescent="0.25">
      <c r="B255" s="74" t="s">
        <v>246</v>
      </c>
      <c r="C255" s="75"/>
      <c r="D255" s="75" t="s">
        <v>468</v>
      </c>
      <c r="E255" s="76" t="s">
        <v>552</v>
      </c>
      <c r="F255" s="88"/>
      <c r="G255" s="77"/>
      <c r="H255" s="75" t="s">
        <v>235</v>
      </c>
      <c r="I255" s="78" t="s">
        <v>235</v>
      </c>
      <c r="J255" s="607"/>
      <c r="K255" s="608"/>
      <c r="L255" s="608"/>
      <c r="M255" s="608"/>
      <c r="N255" s="609"/>
      <c r="Q255" s="55"/>
      <c r="R255" s="81"/>
    </row>
    <row r="256" spans="2:18" ht="25.5" hidden="1" customHeight="1" x14ac:dyDescent="0.25">
      <c r="B256" s="74" t="s">
        <v>246</v>
      </c>
      <c r="C256" s="75"/>
      <c r="D256" s="75" t="s">
        <v>470</v>
      </c>
      <c r="E256" s="76" t="s">
        <v>553</v>
      </c>
      <c r="F256" s="88"/>
      <c r="G256" s="77"/>
      <c r="H256" s="75" t="s">
        <v>235</v>
      </c>
      <c r="I256" s="78" t="s">
        <v>235</v>
      </c>
      <c r="J256" s="607"/>
      <c r="K256" s="608"/>
      <c r="L256" s="608"/>
      <c r="M256" s="608"/>
      <c r="N256" s="609"/>
      <c r="Q256" s="55"/>
      <c r="R256" s="81"/>
    </row>
    <row r="257" spans="2:18" ht="25.5" hidden="1" customHeight="1" x14ac:dyDescent="0.25">
      <c r="B257" s="74" t="s">
        <v>246</v>
      </c>
      <c r="C257" s="75"/>
      <c r="D257" s="75" t="s">
        <v>472</v>
      </c>
      <c r="E257" s="76" t="s">
        <v>554</v>
      </c>
      <c r="F257" s="88"/>
      <c r="G257" s="77"/>
      <c r="H257" s="75" t="s">
        <v>235</v>
      </c>
      <c r="I257" s="78" t="s">
        <v>235</v>
      </c>
      <c r="J257" s="607"/>
      <c r="K257" s="608"/>
      <c r="L257" s="608"/>
      <c r="M257" s="608"/>
      <c r="N257" s="609"/>
      <c r="Q257" s="55"/>
      <c r="R257" s="81"/>
    </row>
    <row r="258" spans="2:18" ht="25.5" hidden="1" customHeight="1" x14ac:dyDescent="0.25">
      <c r="B258" s="74" t="s">
        <v>246</v>
      </c>
      <c r="C258" s="75"/>
      <c r="D258" s="75" t="s">
        <v>474</v>
      </c>
      <c r="E258" s="76" t="s">
        <v>555</v>
      </c>
      <c r="F258" s="88"/>
      <c r="G258" s="77"/>
      <c r="H258" s="75" t="s">
        <v>235</v>
      </c>
      <c r="I258" s="78" t="s">
        <v>235</v>
      </c>
      <c r="J258" s="607"/>
      <c r="K258" s="608"/>
      <c r="L258" s="608"/>
      <c r="M258" s="608"/>
      <c r="N258" s="609"/>
      <c r="Q258" s="55"/>
      <c r="R258" s="81"/>
    </row>
    <row r="259" spans="2:18" ht="25.5" hidden="1" customHeight="1" x14ac:dyDescent="0.25">
      <c r="B259" s="74" t="s">
        <v>246</v>
      </c>
      <c r="C259" s="75"/>
      <c r="D259" s="75" t="s">
        <v>476</v>
      </c>
      <c r="E259" s="76" t="s">
        <v>556</v>
      </c>
      <c r="F259" s="88"/>
      <c r="G259" s="77"/>
      <c r="H259" s="75" t="s">
        <v>235</v>
      </c>
      <c r="I259" s="78" t="s">
        <v>235</v>
      </c>
      <c r="J259" s="607"/>
      <c r="K259" s="608"/>
      <c r="L259" s="608"/>
      <c r="M259" s="608"/>
      <c r="N259" s="609"/>
      <c r="Q259" s="55"/>
    </row>
    <row r="260" spans="2:18" ht="25.5" hidden="1" customHeight="1" x14ac:dyDescent="0.25">
      <c r="B260" s="74" t="s">
        <v>246</v>
      </c>
      <c r="C260" s="75"/>
      <c r="D260" s="75" t="s">
        <v>478</v>
      </c>
      <c r="E260" s="76" t="s">
        <v>557</v>
      </c>
      <c r="F260" s="88"/>
      <c r="G260" s="77"/>
      <c r="H260" s="75" t="s">
        <v>235</v>
      </c>
      <c r="I260" s="78" t="s">
        <v>235</v>
      </c>
      <c r="J260" s="607"/>
      <c r="K260" s="608"/>
      <c r="L260" s="608"/>
      <c r="M260" s="608"/>
      <c r="N260" s="609"/>
      <c r="Q260" s="55"/>
    </row>
    <row r="261" spans="2:18" ht="25.5" hidden="1" customHeight="1" x14ac:dyDescent="0.25">
      <c r="B261" s="74" t="s">
        <v>246</v>
      </c>
      <c r="C261" s="75"/>
      <c r="D261" s="75" t="s">
        <v>480</v>
      </c>
      <c r="E261" s="76" t="s">
        <v>558</v>
      </c>
      <c r="F261" s="88"/>
      <c r="G261" s="77"/>
      <c r="H261" s="75" t="s">
        <v>235</v>
      </c>
      <c r="I261" s="78" t="s">
        <v>235</v>
      </c>
      <c r="J261" s="607"/>
      <c r="K261" s="608"/>
      <c r="L261" s="608"/>
      <c r="M261" s="608"/>
      <c r="N261" s="609"/>
      <c r="Q261" s="55"/>
    </row>
    <row r="262" spans="2:18" ht="25.5" hidden="1" customHeight="1" x14ac:dyDescent="0.25">
      <c r="B262" s="74" t="s">
        <v>246</v>
      </c>
      <c r="C262" s="75"/>
      <c r="D262" s="75" t="s">
        <v>482</v>
      </c>
      <c r="E262" s="76" t="s">
        <v>559</v>
      </c>
      <c r="F262" s="88"/>
      <c r="G262" s="77"/>
      <c r="H262" s="75" t="s">
        <v>235</v>
      </c>
      <c r="I262" s="78" t="s">
        <v>235</v>
      </c>
      <c r="J262" s="607"/>
      <c r="K262" s="608"/>
      <c r="L262" s="608"/>
      <c r="M262" s="608"/>
      <c r="N262" s="609"/>
      <c r="Q262" s="55"/>
      <c r="R262" s="81"/>
    </row>
    <row r="263" spans="2:18" ht="25.5" hidden="1" customHeight="1" x14ac:dyDescent="0.25">
      <c r="B263" s="74" t="s">
        <v>246</v>
      </c>
      <c r="C263" s="75"/>
      <c r="D263" s="75" t="s">
        <v>484</v>
      </c>
      <c r="E263" s="76" t="s">
        <v>560</v>
      </c>
      <c r="F263" s="88"/>
      <c r="G263" s="77"/>
      <c r="H263" s="75" t="s">
        <v>235</v>
      </c>
      <c r="I263" s="78" t="s">
        <v>235</v>
      </c>
      <c r="J263" s="607"/>
      <c r="K263" s="608"/>
      <c r="L263" s="608"/>
      <c r="M263" s="608"/>
      <c r="N263" s="609"/>
      <c r="Q263" s="55"/>
      <c r="R263" s="81"/>
    </row>
    <row r="264" spans="2:18" ht="25.5" hidden="1" customHeight="1" x14ac:dyDescent="0.25">
      <c r="B264" s="74" t="s">
        <v>246</v>
      </c>
      <c r="C264" s="75"/>
      <c r="D264" s="75" t="s">
        <v>486</v>
      </c>
      <c r="E264" s="76" t="s">
        <v>561</v>
      </c>
      <c r="F264" s="88"/>
      <c r="G264" s="77"/>
      <c r="H264" s="75" t="s">
        <v>235</v>
      </c>
      <c r="I264" s="78" t="s">
        <v>235</v>
      </c>
      <c r="J264" s="607"/>
      <c r="K264" s="608"/>
      <c r="L264" s="608"/>
      <c r="M264" s="608"/>
      <c r="N264" s="609"/>
      <c r="Q264" s="55"/>
      <c r="R264" s="81"/>
    </row>
    <row r="265" spans="2:18" ht="25.5" hidden="1" customHeight="1" x14ac:dyDescent="0.25">
      <c r="B265" s="74" t="s">
        <v>246</v>
      </c>
      <c r="C265" s="75"/>
      <c r="D265" s="75" t="s">
        <v>488</v>
      </c>
      <c r="E265" s="76" t="s">
        <v>562</v>
      </c>
      <c r="F265" s="88"/>
      <c r="G265" s="77"/>
      <c r="H265" s="75" t="s">
        <v>235</v>
      </c>
      <c r="I265" s="78" t="s">
        <v>235</v>
      </c>
      <c r="J265" s="607"/>
      <c r="K265" s="608"/>
      <c r="L265" s="608"/>
      <c r="M265" s="608"/>
      <c r="N265" s="609"/>
      <c r="Q265" s="55"/>
    </row>
    <row r="266" spans="2:18" ht="25.5" hidden="1" customHeight="1" x14ac:dyDescent="0.25">
      <c r="B266" s="74" t="s">
        <v>246</v>
      </c>
      <c r="C266" s="75"/>
      <c r="D266" s="75" t="s">
        <v>490</v>
      </c>
      <c r="E266" s="76" t="s">
        <v>563</v>
      </c>
      <c r="F266" s="88"/>
      <c r="G266" s="77"/>
      <c r="H266" s="75" t="s">
        <v>235</v>
      </c>
      <c r="I266" s="78" t="s">
        <v>235</v>
      </c>
      <c r="J266" s="607"/>
      <c r="K266" s="608"/>
      <c r="L266" s="608"/>
      <c r="M266" s="608"/>
      <c r="N266" s="609"/>
      <c r="Q266" s="55"/>
    </row>
    <row r="267" spans="2:18" ht="25.5" hidden="1" customHeight="1" x14ac:dyDescent="0.25">
      <c r="B267" s="74" t="s">
        <v>246</v>
      </c>
      <c r="C267" s="75"/>
      <c r="D267" s="75" t="s">
        <v>492</v>
      </c>
      <c r="E267" s="76" t="s">
        <v>564</v>
      </c>
      <c r="F267" s="88"/>
      <c r="G267" s="77"/>
      <c r="H267" s="75" t="s">
        <v>235</v>
      </c>
      <c r="I267" s="78" t="s">
        <v>235</v>
      </c>
      <c r="J267" s="607"/>
      <c r="K267" s="608"/>
      <c r="L267" s="608"/>
      <c r="M267" s="608"/>
      <c r="N267" s="609"/>
      <c r="Q267" s="55"/>
    </row>
    <row r="268" spans="2:18" ht="25.5" hidden="1" customHeight="1" x14ac:dyDescent="0.25">
      <c r="B268" s="74" t="s">
        <v>246</v>
      </c>
      <c r="C268" s="75"/>
      <c r="D268" s="75" t="s">
        <v>494</v>
      </c>
      <c r="E268" s="76" t="s">
        <v>565</v>
      </c>
      <c r="F268" s="88"/>
      <c r="G268" s="77"/>
      <c r="H268" s="75" t="s">
        <v>235</v>
      </c>
      <c r="I268" s="78" t="s">
        <v>235</v>
      </c>
      <c r="J268" s="607"/>
      <c r="K268" s="608"/>
      <c r="L268" s="608"/>
      <c r="M268" s="608"/>
      <c r="N268" s="609"/>
      <c r="Q268" s="55"/>
    </row>
    <row r="269" spans="2:18" ht="25.5" hidden="1" customHeight="1" x14ac:dyDescent="0.25">
      <c r="B269" s="74" t="s">
        <v>246</v>
      </c>
      <c r="C269" s="75"/>
      <c r="D269" s="75" t="s">
        <v>496</v>
      </c>
      <c r="E269" s="76" t="s">
        <v>566</v>
      </c>
      <c r="F269" s="88"/>
      <c r="G269" s="77"/>
      <c r="H269" s="75" t="s">
        <v>235</v>
      </c>
      <c r="I269" s="78" t="s">
        <v>235</v>
      </c>
      <c r="J269" s="607"/>
      <c r="K269" s="608"/>
      <c r="L269" s="608"/>
      <c r="M269" s="608"/>
      <c r="N269" s="609"/>
      <c r="Q269" s="55"/>
    </row>
    <row r="270" spans="2:18" ht="25.5" hidden="1" customHeight="1" x14ac:dyDescent="0.25">
      <c r="B270" s="74" t="s">
        <v>246</v>
      </c>
      <c r="C270" s="75"/>
      <c r="D270" s="75" t="s">
        <v>498</v>
      </c>
      <c r="E270" s="76" t="s">
        <v>567</v>
      </c>
      <c r="F270" s="88"/>
      <c r="G270" s="77"/>
      <c r="H270" s="75" t="s">
        <v>235</v>
      </c>
      <c r="I270" s="78" t="s">
        <v>235</v>
      </c>
      <c r="J270" s="607"/>
      <c r="K270" s="608"/>
      <c r="L270" s="608"/>
      <c r="M270" s="608"/>
      <c r="N270" s="609"/>
      <c r="Q270" s="55"/>
      <c r="R270" s="81"/>
    </row>
    <row r="271" spans="2:18" ht="25.5" hidden="1" customHeight="1" x14ac:dyDescent="0.25">
      <c r="B271" s="74" t="s">
        <v>246</v>
      </c>
      <c r="C271" s="75"/>
      <c r="D271" s="75" t="s">
        <v>500</v>
      </c>
      <c r="E271" s="76" t="s">
        <v>568</v>
      </c>
      <c r="F271" s="88"/>
      <c r="G271" s="77"/>
      <c r="H271" s="75" t="s">
        <v>235</v>
      </c>
      <c r="I271" s="78" t="s">
        <v>235</v>
      </c>
      <c r="J271" s="607"/>
      <c r="K271" s="608"/>
      <c r="L271" s="608"/>
      <c r="M271" s="608"/>
      <c r="N271" s="609"/>
      <c r="Q271" s="55"/>
    </row>
    <row r="272" spans="2:18" ht="25.5" hidden="1" customHeight="1" x14ac:dyDescent="0.25">
      <c r="B272" s="74" t="s">
        <v>246</v>
      </c>
      <c r="C272" s="75"/>
      <c r="D272" s="75" t="s">
        <v>458</v>
      </c>
      <c r="E272" s="76" t="s">
        <v>569</v>
      </c>
      <c r="F272" s="88"/>
      <c r="G272" s="77"/>
      <c r="H272" s="75" t="s">
        <v>235</v>
      </c>
      <c r="I272" s="78" t="s">
        <v>235</v>
      </c>
      <c r="J272" s="607"/>
      <c r="K272" s="608"/>
      <c r="L272" s="608"/>
      <c r="M272" s="608"/>
      <c r="N272" s="609"/>
      <c r="Q272" s="55"/>
      <c r="R272" s="81"/>
    </row>
    <row r="273" spans="2:18" ht="25.5" hidden="1" customHeight="1" x14ac:dyDescent="0.25">
      <c r="B273" s="74" t="s">
        <v>246</v>
      </c>
      <c r="C273" s="75"/>
      <c r="D273" s="75" t="s">
        <v>460</v>
      </c>
      <c r="E273" s="76" t="s">
        <v>570</v>
      </c>
      <c r="F273" s="88"/>
      <c r="G273" s="77"/>
      <c r="H273" s="75" t="s">
        <v>235</v>
      </c>
      <c r="I273" s="78" t="s">
        <v>235</v>
      </c>
      <c r="J273" s="607"/>
      <c r="K273" s="608"/>
      <c r="L273" s="608"/>
      <c r="M273" s="608"/>
      <c r="N273" s="609"/>
      <c r="Q273" s="55"/>
      <c r="R273" s="81"/>
    </row>
    <row r="274" spans="2:18" ht="25.5" hidden="1" customHeight="1" x14ac:dyDescent="0.25">
      <c r="B274" s="74" t="s">
        <v>246</v>
      </c>
      <c r="C274" s="75"/>
      <c r="D274" s="75" t="s">
        <v>462</v>
      </c>
      <c r="E274" s="76" t="s">
        <v>571</v>
      </c>
      <c r="F274" s="88"/>
      <c r="G274" s="77"/>
      <c r="H274" s="75" t="s">
        <v>235</v>
      </c>
      <c r="I274" s="78" t="s">
        <v>235</v>
      </c>
      <c r="J274" s="607"/>
      <c r="K274" s="608"/>
      <c r="L274" s="608"/>
      <c r="M274" s="608"/>
      <c r="N274" s="609"/>
      <c r="Q274" s="55"/>
      <c r="R274" s="81"/>
    </row>
    <row r="275" spans="2:18" ht="25.5" hidden="1" customHeight="1" x14ac:dyDescent="0.25">
      <c r="B275" s="74" t="s">
        <v>246</v>
      </c>
      <c r="C275" s="75"/>
      <c r="D275" s="75" t="s">
        <v>464</v>
      </c>
      <c r="E275" s="76" t="s">
        <v>572</v>
      </c>
      <c r="F275" s="88"/>
      <c r="G275" s="77"/>
      <c r="H275" s="75" t="s">
        <v>235</v>
      </c>
      <c r="I275" s="78" t="s">
        <v>235</v>
      </c>
      <c r="J275" s="607"/>
      <c r="K275" s="608"/>
      <c r="L275" s="608"/>
      <c r="M275" s="608"/>
      <c r="N275" s="609"/>
      <c r="Q275" s="55"/>
      <c r="R275" s="81"/>
    </row>
    <row r="276" spans="2:18" ht="25.5" hidden="1" customHeight="1" x14ac:dyDescent="0.25">
      <c r="B276" s="74" t="s">
        <v>246</v>
      </c>
      <c r="C276" s="75"/>
      <c r="D276" s="75" t="s">
        <v>466</v>
      </c>
      <c r="E276" s="76" t="s">
        <v>573</v>
      </c>
      <c r="F276" s="88"/>
      <c r="G276" s="77"/>
      <c r="H276" s="75" t="s">
        <v>235</v>
      </c>
      <c r="I276" s="78" t="s">
        <v>235</v>
      </c>
      <c r="J276" s="607"/>
      <c r="K276" s="608"/>
      <c r="L276" s="608"/>
      <c r="M276" s="608"/>
      <c r="N276" s="609"/>
      <c r="Q276" s="55"/>
    </row>
    <row r="277" spans="2:18" ht="25.5" hidden="1" customHeight="1" x14ac:dyDescent="0.25">
      <c r="B277" s="74" t="s">
        <v>246</v>
      </c>
      <c r="C277" s="75"/>
      <c r="D277" s="75" t="s">
        <v>468</v>
      </c>
      <c r="E277" s="76" t="s">
        <v>574</v>
      </c>
      <c r="F277" s="88"/>
      <c r="G277" s="77"/>
      <c r="H277" s="75" t="s">
        <v>235</v>
      </c>
      <c r="I277" s="78" t="s">
        <v>235</v>
      </c>
      <c r="J277" s="607"/>
      <c r="K277" s="608"/>
      <c r="L277" s="608"/>
      <c r="M277" s="608"/>
      <c r="N277" s="609"/>
      <c r="Q277" s="55"/>
    </row>
    <row r="278" spans="2:18" ht="25.5" hidden="1" customHeight="1" x14ac:dyDescent="0.25">
      <c r="B278" s="74" t="s">
        <v>246</v>
      </c>
      <c r="C278" s="75"/>
      <c r="D278" s="75" t="s">
        <v>470</v>
      </c>
      <c r="E278" s="76" t="s">
        <v>575</v>
      </c>
      <c r="F278" s="88"/>
      <c r="G278" s="77"/>
      <c r="H278" s="75" t="s">
        <v>235</v>
      </c>
      <c r="I278" s="78" t="s">
        <v>235</v>
      </c>
      <c r="J278" s="607"/>
      <c r="K278" s="608"/>
      <c r="L278" s="608"/>
      <c r="M278" s="608"/>
      <c r="N278" s="609"/>
      <c r="Q278" s="55"/>
    </row>
    <row r="279" spans="2:18" ht="25.5" hidden="1" customHeight="1" x14ac:dyDescent="0.25">
      <c r="B279" s="74" t="s">
        <v>246</v>
      </c>
      <c r="C279" s="75"/>
      <c r="D279" s="75" t="s">
        <v>472</v>
      </c>
      <c r="E279" s="76" t="s">
        <v>576</v>
      </c>
      <c r="F279" s="88"/>
      <c r="G279" s="77"/>
      <c r="H279" s="75" t="s">
        <v>235</v>
      </c>
      <c r="I279" s="78" t="s">
        <v>235</v>
      </c>
      <c r="J279" s="607"/>
      <c r="K279" s="608"/>
      <c r="L279" s="608"/>
      <c r="M279" s="608"/>
      <c r="N279" s="609"/>
      <c r="Q279" s="55"/>
    </row>
    <row r="280" spans="2:18" ht="25.5" hidden="1" customHeight="1" x14ac:dyDescent="0.25">
      <c r="B280" s="74" t="s">
        <v>246</v>
      </c>
      <c r="C280" s="75"/>
      <c r="D280" s="75" t="s">
        <v>474</v>
      </c>
      <c r="E280" s="76" t="s">
        <v>577</v>
      </c>
      <c r="F280" s="88"/>
      <c r="G280" s="77"/>
      <c r="H280" s="75" t="s">
        <v>235</v>
      </c>
      <c r="I280" s="78" t="s">
        <v>235</v>
      </c>
      <c r="J280" s="607"/>
      <c r="K280" s="608"/>
      <c r="L280" s="608"/>
      <c r="M280" s="608"/>
      <c r="N280" s="609"/>
      <c r="Q280" s="55"/>
    </row>
    <row r="281" spans="2:18" ht="25.5" hidden="1" customHeight="1" x14ac:dyDescent="0.25">
      <c r="B281" s="74" t="s">
        <v>246</v>
      </c>
      <c r="C281" s="75"/>
      <c r="D281" s="75" t="s">
        <v>476</v>
      </c>
      <c r="E281" s="76" t="s">
        <v>578</v>
      </c>
      <c r="F281" s="88"/>
      <c r="G281" s="77"/>
      <c r="H281" s="75" t="s">
        <v>235</v>
      </c>
      <c r="I281" s="78" t="s">
        <v>235</v>
      </c>
      <c r="J281" s="607"/>
      <c r="K281" s="608"/>
      <c r="L281" s="608"/>
      <c r="M281" s="608"/>
      <c r="N281" s="609"/>
      <c r="Q281" s="55"/>
    </row>
    <row r="282" spans="2:18" ht="25.5" hidden="1" customHeight="1" x14ac:dyDescent="0.25">
      <c r="B282" s="74" t="s">
        <v>246</v>
      </c>
      <c r="C282" s="75"/>
      <c r="D282" s="75" t="s">
        <v>478</v>
      </c>
      <c r="E282" s="76" t="s">
        <v>579</v>
      </c>
      <c r="F282" s="88"/>
      <c r="G282" s="77"/>
      <c r="H282" s="75" t="s">
        <v>235</v>
      </c>
      <c r="I282" s="78" t="s">
        <v>235</v>
      </c>
      <c r="J282" s="607"/>
      <c r="K282" s="608"/>
      <c r="L282" s="608"/>
      <c r="M282" s="608"/>
      <c r="N282" s="609"/>
      <c r="Q282" s="55"/>
    </row>
    <row r="283" spans="2:18" ht="25.5" hidden="1" customHeight="1" x14ac:dyDescent="0.25">
      <c r="B283" s="74" t="s">
        <v>246</v>
      </c>
      <c r="C283" s="75"/>
      <c r="D283" s="75" t="s">
        <v>480</v>
      </c>
      <c r="E283" s="76" t="s">
        <v>580</v>
      </c>
      <c r="F283" s="88"/>
      <c r="G283" s="77"/>
      <c r="H283" s="75" t="s">
        <v>235</v>
      </c>
      <c r="I283" s="78" t="s">
        <v>235</v>
      </c>
      <c r="J283" s="607"/>
      <c r="K283" s="608"/>
      <c r="L283" s="608"/>
      <c r="M283" s="608"/>
      <c r="N283" s="609"/>
      <c r="Q283" s="55"/>
    </row>
    <row r="284" spans="2:18" ht="25.5" hidden="1" customHeight="1" x14ac:dyDescent="0.25">
      <c r="B284" s="74" t="s">
        <v>246</v>
      </c>
      <c r="C284" s="75"/>
      <c r="D284" s="75" t="s">
        <v>482</v>
      </c>
      <c r="E284" s="76" t="s">
        <v>581</v>
      </c>
      <c r="F284" s="88"/>
      <c r="G284" s="77"/>
      <c r="H284" s="75" t="s">
        <v>235</v>
      </c>
      <c r="I284" s="78" t="s">
        <v>235</v>
      </c>
      <c r="J284" s="607"/>
      <c r="K284" s="608"/>
      <c r="L284" s="608"/>
      <c r="M284" s="608"/>
      <c r="N284" s="609"/>
      <c r="Q284" s="55"/>
    </row>
    <row r="285" spans="2:18" ht="25.5" hidden="1" customHeight="1" x14ac:dyDescent="0.25">
      <c r="B285" s="74" t="s">
        <v>246</v>
      </c>
      <c r="C285" s="75"/>
      <c r="D285" s="75" t="s">
        <v>484</v>
      </c>
      <c r="E285" s="76" t="s">
        <v>582</v>
      </c>
      <c r="F285" s="88"/>
      <c r="G285" s="77"/>
      <c r="H285" s="75" t="s">
        <v>235</v>
      </c>
      <c r="I285" s="78" t="s">
        <v>235</v>
      </c>
      <c r="J285" s="607"/>
      <c r="K285" s="608"/>
      <c r="L285" s="608"/>
      <c r="M285" s="608"/>
      <c r="N285" s="609"/>
      <c r="Q285" s="55"/>
    </row>
    <row r="286" spans="2:18" ht="25.5" hidden="1" customHeight="1" x14ac:dyDescent="0.25">
      <c r="B286" s="74" t="s">
        <v>246</v>
      </c>
      <c r="C286" s="75"/>
      <c r="D286" s="75" t="s">
        <v>486</v>
      </c>
      <c r="E286" s="76" t="s">
        <v>583</v>
      </c>
      <c r="F286" s="88"/>
      <c r="G286" s="77"/>
      <c r="H286" s="75" t="s">
        <v>235</v>
      </c>
      <c r="I286" s="78" t="s">
        <v>235</v>
      </c>
      <c r="J286" s="607"/>
      <c r="K286" s="608"/>
      <c r="L286" s="608"/>
      <c r="M286" s="608"/>
      <c r="N286" s="609"/>
      <c r="Q286" s="55"/>
    </row>
    <row r="287" spans="2:18" ht="25.5" hidden="1" customHeight="1" x14ac:dyDescent="0.25">
      <c r="B287" s="74" t="s">
        <v>246</v>
      </c>
      <c r="C287" s="75"/>
      <c r="D287" s="75" t="s">
        <v>488</v>
      </c>
      <c r="E287" s="76" t="s">
        <v>584</v>
      </c>
      <c r="F287" s="88"/>
      <c r="G287" s="77"/>
      <c r="H287" s="75" t="s">
        <v>235</v>
      </c>
      <c r="I287" s="78" t="s">
        <v>235</v>
      </c>
      <c r="J287" s="607"/>
      <c r="K287" s="608"/>
      <c r="L287" s="608"/>
      <c r="M287" s="608"/>
      <c r="N287" s="609"/>
      <c r="Q287" s="55"/>
    </row>
    <row r="288" spans="2:18" ht="25.5" hidden="1" customHeight="1" x14ac:dyDescent="0.25">
      <c r="B288" s="74" t="s">
        <v>246</v>
      </c>
      <c r="C288" s="75"/>
      <c r="D288" s="75" t="s">
        <v>490</v>
      </c>
      <c r="E288" s="76" t="s">
        <v>585</v>
      </c>
      <c r="F288" s="88"/>
      <c r="G288" s="77"/>
      <c r="H288" s="75" t="s">
        <v>235</v>
      </c>
      <c r="I288" s="78" t="s">
        <v>235</v>
      </c>
      <c r="J288" s="607"/>
      <c r="K288" s="608"/>
      <c r="L288" s="608"/>
      <c r="M288" s="608"/>
      <c r="N288" s="609"/>
      <c r="Q288" s="55"/>
    </row>
    <row r="289" spans="2:18" ht="25.5" hidden="1" customHeight="1" x14ac:dyDescent="0.25">
      <c r="B289" s="74" t="s">
        <v>246</v>
      </c>
      <c r="C289" s="75"/>
      <c r="D289" s="75" t="s">
        <v>492</v>
      </c>
      <c r="E289" s="76" t="s">
        <v>586</v>
      </c>
      <c r="F289" s="88"/>
      <c r="G289" s="77"/>
      <c r="H289" s="75" t="s">
        <v>235</v>
      </c>
      <c r="I289" s="78" t="s">
        <v>235</v>
      </c>
      <c r="J289" s="607"/>
      <c r="K289" s="608"/>
      <c r="L289" s="608"/>
      <c r="M289" s="608"/>
      <c r="N289" s="609"/>
      <c r="Q289" s="55"/>
    </row>
    <row r="290" spans="2:18" ht="25.5" hidden="1" customHeight="1" x14ac:dyDescent="0.25">
      <c r="B290" s="74" t="s">
        <v>246</v>
      </c>
      <c r="C290" s="75"/>
      <c r="D290" s="75" t="s">
        <v>494</v>
      </c>
      <c r="E290" s="76" t="s">
        <v>587</v>
      </c>
      <c r="F290" s="88"/>
      <c r="G290" s="77"/>
      <c r="H290" s="75" t="s">
        <v>235</v>
      </c>
      <c r="I290" s="78" t="s">
        <v>235</v>
      </c>
      <c r="J290" s="607"/>
      <c r="K290" s="608"/>
      <c r="L290" s="608"/>
      <c r="M290" s="608"/>
      <c r="N290" s="609"/>
      <c r="Q290" s="55"/>
    </row>
    <row r="291" spans="2:18" ht="25.5" hidden="1" customHeight="1" x14ac:dyDescent="0.25">
      <c r="B291" s="74" t="s">
        <v>246</v>
      </c>
      <c r="C291" s="75"/>
      <c r="D291" s="75" t="s">
        <v>496</v>
      </c>
      <c r="E291" s="76" t="s">
        <v>588</v>
      </c>
      <c r="F291" s="88"/>
      <c r="G291" s="77"/>
      <c r="H291" s="75" t="s">
        <v>235</v>
      </c>
      <c r="I291" s="78" t="s">
        <v>235</v>
      </c>
      <c r="J291" s="607"/>
      <c r="K291" s="608"/>
      <c r="L291" s="608"/>
      <c r="M291" s="608"/>
      <c r="N291" s="609"/>
      <c r="Q291" s="55"/>
      <c r="R291" s="81"/>
    </row>
    <row r="292" spans="2:18" ht="25.5" hidden="1" customHeight="1" x14ac:dyDescent="0.25">
      <c r="B292" s="74" t="s">
        <v>246</v>
      </c>
      <c r="C292" s="75"/>
      <c r="D292" s="75" t="s">
        <v>498</v>
      </c>
      <c r="E292" s="76" t="s">
        <v>589</v>
      </c>
      <c r="F292" s="88"/>
      <c r="G292" s="77"/>
      <c r="H292" s="75" t="s">
        <v>235</v>
      </c>
      <c r="I292" s="78" t="s">
        <v>235</v>
      </c>
      <c r="J292" s="607"/>
      <c r="K292" s="608"/>
      <c r="L292" s="608"/>
      <c r="M292" s="608"/>
      <c r="N292" s="609"/>
      <c r="Q292" s="55"/>
    </row>
    <row r="293" spans="2:18" ht="25.5" hidden="1" customHeight="1" x14ac:dyDescent="0.25">
      <c r="B293" s="74" t="s">
        <v>246</v>
      </c>
      <c r="C293" s="75"/>
      <c r="D293" s="75" t="s">
        <v>500</v>
      </c>
      <c r="E293" s="76" t="s">
        <v>590</v>
      </c>
      <c r="F293" s="88"/>
      <c r="G293" s="77"/>
      <c r="H293" s="75" t="s">
        <v>235</v>
      </c>
      <c r="I293" s="78" t="s">
        <v>235</v>
      </c>
      <c r="J293" s="607"/>
      <c r="K293" s="608"/>
      <c r="L293" s="608"/>
      <c r="M293" s="608"/>
      <c r="N293" s="609"/>
      <c r="Q293" s="55"/>
      <c r="R293" s="81"/>
    </row>
    <row r="294" spans="2:18" ht="25.5" hidden="1" customHeight="1" x14ac:dyDescent="0.25">
      <c r="B294" s="74" t="s">
        <v>246</v>
      </c>
      <c r="C294" s="75"/>
      <c r="D294" s="75" t="s">
        <v>458</v>
      </c>
      <c r="E294" s="76" t="s">
        <v>591</v>
      </c>
      <c r="F294" s="88"/>
      <c r="G294" s="77"/>
      <c r="H294" s="75" t="s">
        <v>235</v>
      </c>
      <c r="I294" s="78" t="s">
        <v>235</v>
      </c>
      <c r="J294" s="607"/>
      <c r="K294" s="608"/>
      <c r="L294" s="608"/>
      <c r="M294" s="608"/>
      <c r="N294" s="609"/>
      <c r="Q294" s="55"/>
      <c r="R294" s="81"/>
    </row>
    <row r="295" spans="2:18" ht="25.5" hidden="1" customHeight="1" x14ac:dyDescent="0.25">
      <c r="B295" s="74" t="s">
        <v>246</v>
      </c>
      <c r="C295" s="75"/>
      <c r="D295" s="75" t="s">
        <v>460</v>
      </c>
      <c r="E295" s="76" t="s">
        <v>592</v>
      </c>
      <c r="F295" s="88"/>
      <c r="G295" s="77"/>
      <c r="H295" s="75" t="s">
        <v>235</v>
      </c>
      <c r="I295" s="78" t="s">
        <v>235</v>
      </c>
      <c r="J295" s="607"/>
      <c r="K295" s="608"/>
      <c r="L295" s="608"/>
      <c r="M295" s="608"/>
      <c r="N295" s="609"/>
      <c r="Q295" s="55"/>
    </row>
    <row r="296" spans="2:18" ht="25.5" hidden="1" customHeight="1" x14ac:dyDescent="0.25">
      <c r="B296" s="74" t="s">
        <v>246</v>
      </c>
      <c r="C296" s="75"/>
      <c r="D296" s="75" t="s">
        <v>462</v>
      </c>
      <c r="E296" s="76" t="s">
        <v>593</v>
      </c>
      <c r="F296" s="88"/>
      <c r="G296" s="77"/>
      <c r="H296" s="75" t="s">
        <v>235</v>
      </c>
      <c r="I296" s="78" t="s">
        <v>235</v>
      </c>
      <c r="J296" s="607"/>
      <c r="K296" s="608"/>
      <c r="L296" s="608"/>
      <c r="M296" s="608"/>
      <c r="N296" s="609"/>
      <c r="Q296" s="55"/>
    </row>
    <row r="297" spans="2:18" ht="25.5" hidden="1" customHeight="1" x14ac:dyDescent="0.25">
      <c r="B297" s="74" t="s">
        <v>246</v>
      </c>
      <c r="C297" s="75"/>
      <c r="D297" s="75" t="s">
        <v>464</v>
      </c>
      <c r="E297" s="76" t="s">
        <v>594</v>
      </c>
      <c r="F297" s="88"/>
      <c r="G297" s="77"/>
      <c r="H297" s="75" t="s">
        <v>235</v>
      </c>
      <c r="I297" s="78" t="s">
        <v>235</v>
      </c>
      <c r="J297" s="607"/>
      <c r="K297" s="608"/>
      <c r="L297" s="608"/>
      <c r="M297" s="608"/>
      <c r="N297" s="609"/>
      <c r="Q297" s="55"/>
    </row>
    <row r="298" spans="2:18" ht="25.5" hidden="1" customHeight="1" x14ac:dyDescent="0.25">
      <c r="B298" s="74" t="s">
        <v>246</v>
      </c>
      <c r="C298" s="75"/>
      <c r="D298" s="75" t="s">
        <v>466</v>
      </c>
      <c r="E298" s="76" t="s">
        <v>595</v>
      </c>
      <c r="F298" s="88"/>
      <c r="G298" s="77"/>
      <c r="H298" s="75" t="s">
        <v>235</v>
      </c>
      <c r="I298" s="78" t="s">
        <v>235</v>
      </c>
      <c r="J298" s="607"/>
      <c r="K298" s="608"/>
      <c r="L298" s="608"/>
      <c r="M298" s="608"/>
      <c r="N298" s="609"/>
      <c r="Q298" s="55"/>
      <c r="R298" s="81"/>
    </row>
    <row r="299" spans="2:18" ht="25.5" hidden="1" customHeight="1" x14ac:dyDescent="0.25">
      <c r="B299" s="74" t="s">
        <v>246</v>
      </c>
      <c r="C299" s="75"/>
      <c r="D299" s="75" t="s">
        <v>468</v>
      </c>
      <c r="E299" s="76" t="s">
        <v>596</v>
      </c>
      <c r="F299" s="88"/>
      <c r="G299" s="77"/>
      <c r="H299" s="75" t="s">
        <v>235</v>
      </c>
      <c r="I299" s="78" t="s">
        <v>235</v>
      </c>
      <c r="J299" s="607"/>
      <c r="K299" s="608"/>
      <c r="L299" s="608"/>
      <c r="M299" s="608"/>
      <c r="N299" s="609"/>
      <c r="Q299" s="55"/>
    </row>
    <row r="300" spans="2:18" ht="25.5" hidden="1" customHeight="1" x14ac:dyDescent="0.25">
      <c r="B300" s="74" t="s">
        <v>246</v>
      </c>
      <c r="C300" s="75"/>
      <c r="D300" s="75" t="s">
        <v>470</v>
      </c>
      <c r="E300" s="76" t="s">
        <v>597</v>
      </c>
      <c r="F300" s="88"/>
      <c r="G300" s="77"/>
      <c r="H300" s="75" t="s">
        <v>235</v>
      </c>
      <c r="I300" s="78" t="s">
        <v>235</v>
      </c>
      <c r="J300" s="607"/>
      <c r="K300" s="608"/>
      <c r="L300" s="608"/>
      <c r="M300" s="608"/>
      <c r="N300" s="609"/>
      <c r="Q300" s="55"/>
    </row>
    <row r="301" spans="2:18" ht="25.5" hidden="1" customHeight="1" x14ac:dyDescent="0.25">
      <c r="B301" s="74" t="s">
        <v>246</v>
      </c>
      <c r="C301" s="75"/>
      <c r="D301" s="75" t="s">
        <v>472</v>
      </c>
      <c r="E301" s="76" t="s">
        <v>598</v>
      </c>
      <c r="F301" s="88"/>
      <c r="G301" s="77"/>
      <c r="H301" s="75" t="s">
        <v>235</v>
      </c>
      <c r="I301" s="78" t="s">
        <v>235</v>
      </c>
      <c r="J301" s="607"/>
      <c r="K301" s="608"/>
      <c r="L301" s="608"/>
      <c r="M301" s="608"/>
      <c r="N301" s="609"/>
      <c r="Q301" s="55"/>
    </row>
    <row r="302" spans="2:18" ht="25.5" hidden="1" customHeight="1" x14ac:dyDescent="0.25">
      <c r="B302" s="74" t="s">
        <v>246</v>
      </c>
      <c r="C302" s="75"/>
      <c r="D302" s="75" t="s">
        <v>474</v>
      </c>
      <c r="E302" s="76" t="s">
        <v>599</v>
      </c>
      <c r="F302" s="88"/>
      <c r="G302" s="77"/>
      <c r="H302" s="75" t="s">
        <v>235</v>
      </c>
      <c r="I302" s="78" t="s">
        <v>235</v>
      </c>
      <c r="J302" s="607"/>
      <c r="K302" s="608"/>
      <c r="L302" s="608"/>
      <c r="M302" s="608"/>
      <c r="N302" s="609"/>
      <c r="Q302" s="55"/>
    </row>
    <row r="303" spans="2:18" ht="25.5" hidden="1" customHeight="1" x14ac:dyDescent="0.25">
      <c r="B303" s="74" t="s">
        <v>246</v>
      </c>
      <c r="C303" s="75"/>
      <c r="D303" s="75" t="s">
        <v>476</v>
      </c>
      <c r="E303" s="76" t="s">
        <v>600</v>
      </c>
      <c r="F303" s="88"/>
      <c r="G303" s="77"/>
      <c r="H303" s="75" t="s">
        <v>235</v>
      </c>
      <c r="I303" s="78" t="s">
        <v>235</v>
      </c>
      <c r="J303" s="607"/>
      <c r="K303" s="608"/>
      <c r="L303" s="608"/>
      <c r="M303" s="608"/>
      <c r="N303" s="609"/>
      <c r="Q303" s="55"/>
    </row>
    <row r="304" spans="2:18" ht="25.5" hidden="1" customHeight="1" x14ac:dyDescent="0.25">
      <c r="B304" s="74" t="s">
        <v>246</v>
      </c>
      <c r="C304" s="75"/>
      <c r="D304" s="75" t="s">
        <v>478</v>
      </c>
      <c r="E304" s="76" t="s">
        <v>601</v>
      </c>
      <c r="F304" s="88"/>
      <c r="G304" s="77"/>
      <c r="H304" s="75" t="s">
        <v>235</v>
      </c>
      <c r="I304" s="78" t="s">
        <v>235</v>
      </c>
      <c r="J304" s="607"/>
      <c r="K304" s="608"/>
      <c r="L304" s="608"/>
      <c r="M304" s="608"/>
      <c r="N304" s="609"/>
      <c r="Q304" s="55"/>
    </row>
    <row r="305" spans="2:17" ht="25.5" hidden="1" customHeight="1" x14ac:dyDescent="0.25">
      <c r="B305" s="74" t="s">
        <v>246</v>
      </c>
      <c r="C305" s="75"/>
      <c r="D305" s="75" t="s">
        <v>480</v>
      </c>
      <c r="E305" s="76" t="s">
        <v>602</v>
      </c>
      <c r="F305" s="88"/>
      <c r="G305" s="77"/>
      <c r="H305" s="75" t="s">
        <v>235</v>
      </c>
      <c r="I305" s="78" t="s">
        <v>235</v>
      </c>
      <c r="J305" s="607"/>
      <c r="K305" s="608"/>
      <c r="L305" s="608"/>
      <c r="M305" s="608"/>
      <c r="N305" s="609"/>
      <c r="Q305" s="55"/>
    </row>
    <row r="306" spans="2:17" ht="13" hidden="1" customHeight="1" x14ac:dyDescent="0.25">
      <c r="B306" s="74" t="s">
        <v>246</v>
      </c>
      <c r="C306" s="75"/>
      <c r="D306" s="75" t="s">
        <v>482</v>
      </c>
      <c r="E306" s="76" t="s">
        <v>603</v>
      </c>
      <c r="F306" s="88"/>
      <c r="G306" s="77"/>
      <c r="H306" s="75" t="s">
        <v>235</v>
      </c>
      <c r="I306" s="78" t="s">
        <v>235</v>
      </c>
      <c r="J306" s="607"/>
      <c r="K306" s="608"/>
      <c r="L306" s="608"/>
      <c r="M306" s="608"/>
      <c r="N306" s="609"/>
    </row>
    <row r="307" spans="2:17" ht="13" hidden="1" customHeight="1" x14ac:dyDescent="0.25">
      <c r="B307" s="74" t="s">
        <v>246</v>
      </c>
      <c r="C307" s="75"/>
      <c r="D307" s="75" t="s">
        <v>484</v>
      </c>
      <c r="E307" s="76" t="s">
        <v>604</v>
      </c>
      <c r="F307" s="88"/>
      <c r="G307" s="77"/>
      <c r="H307" s="75" t="s">
        <v>235</v>
      </c>
      <c r="I307" s="78" t="s">
        <v>235</v>
      </c>
      <c r="J307" s="607"/>
      <c r="K307" s="608"/>
      <c r="L307" s="608"/>
      <c r="M307" s="608"/>
      <c r="N307" s="609"/>
    </row>
    <row r="308" spans="2:17" ht="13" hidden="1" customHeight="1" x14ac:dyDescent="0.25">
      <c r="B308" s="74" t="s">
        <v>246</v>
      </c>
      <c r="C308" s="75"/>
      <c r="D308" s="75" t="s">
        <v>486</v>
      </c>
      <c r="E308" s="76" t="s">
        <v>605</v>
      </c>
      <c r="F308" s="88"/>
      <c r="G308" s="77"/>
      <c r="H308" s="75" t="s">
        <v>235</v>
      </c>
      <c r="I308" s="78" t="s">
        <v>235</v>
      </c>
      <c r="J308" s="607"/>
      <c r="K308" s="608"/>
      <c r="L308" s="608"/>
      <c r="M308" s="608"/>
      <c r="N308" s="609"/>
    </row>
    <row r="309" spans="2:17" ht="13" hidden="1" customHeight="1" x14ac:dyDescent="0.25">
      <c r="B309" s="74" t="s">
        <v>246</v>
      </c>
      <c r="C309" s="75"/>
      <c r="D309" s="75" t="s">
        <v>488</v>
      </c>
      <c r="E309" s="76" t="s">
        <v>606</v>
      </c>
      <c r="F309" s="88"/>
      <c r="G309" s="77"/>
      <c r="H309" s="75" t="s">
        <v>235</v>
      </c>
      <c r="I309" s="78" t="s">
        <v>235</v>
      </c>
      <c r="J309" s="607"/>
      <c r="K309" s="608"/>
      <c r="L309" s="608"/>
      <c r="M309" s="608"/>
      <c r="N309" s="609"/>
    </row>
    <row r="310" spans="2:17" ht="13" hidden="1" customHeight="1" x14ac:dyDescent="0.25">
      <c r="B310" s="74" t="s">
        <v>246</v>
      </c>
      <c r="C310" s="75"/>
      <c r="D310" s="75" t="s">
        <v>490</v>
      </c>
      <c r="E310" s="76" t="s">
        <v>607</v>
      </c>
      <c r="F310" s="88"/>
      <c r="G310" s="77"/>
      <c r="H310" s="75" t="s">
        <v>235</v>
      </c>
      <c r="I310" s="78" t="s">
        <v>235</v>
      </c>
      <c r="J310" s="607"/>
      <c r="K310" s="608"/>
      <c r="L310" s="608"/>
      <c r="M310" s="608"/>
      <c r="N310" s="609"/>
    </row>
    <row r="311" spans="2:17" ht="13" hidden="1" customHeight="1" x14ac:dyDescent="0.25">
      <c r="B311" s="74" t="s">
        <v>246</v>
      </c>
      <c r="C311" s="75"/>
      <c r="D311" s="75" t="s">
        <v>492</v>
      </c>
      <c r="E311" s="76" t="s">
        <v>608</v>
      </c>
      <c r="F311" s="88"/>
      <c r="G311" s="77"/>
      <c r="H311" s="75" t="s">
        <v>235</v>
      </c>
      <c r="I311" s="78" t="s">
        <v>235</v>
      </c>
      <c r="J311" s="607"/>
      <c r="K311" s="608"/>
      <c r="L311" s="608"/>
      <c r="M311" s="608"/>
      <c r="N311" s="609"/>
    </row>
    <row r="312" spans="2:17" ht="13" hidden="1" customHeight="1" x14ac:dyDescent="0.25">
      <c r="B312" s="74" t="s">
        <v>246</v>
      </c>
      <c r="C312" s="75"/>
      <c r="D312" s="75" t="s">
        <v>494</v>
      </c>
      <c r="E312" s="76" t="s">
        <v>609</v>
      </c>
      <c r="F312" s="88"/>
      <c r="G312" s="77"/>
      <c r="H312" s="75" t="s">
        <v>235</v>
      </c>
      <c r="I312" s="78" t="s">
        <v>235</v>
      </c>
      <c r="J312" s="607"/>
      <c r="K312" s="608"/>
      <c r="L312" s="608"/>
      <c r="M312" s="608"/>
      <c r="N312" s="609"/>
    </row>
    <row r="313" spans="2:17" ht="13" hidden="1" customHeight="1" x14ac:dyDescent="0.25">
      <c r="B313" s="74" t="s">
        <v>246</v>
      </c>
      <c r="C313" s="75"/>
      <c r="D313" s="75" t="s">
        <v>496</v>
      </c>
      <c r="E313" s="76" t="s">
        <v>610</v>
      </c>
      <c r="F313" s="88"/>
      <c r="G313" s="77"/>
      <c r="H313" s="75" t="s">
        <v>235</v>
      </c>
      <c r="I313" s="78" t="s">
        <v>235</v>
      </c>
      <c r="J313" s="607"/>
      <c r="K313" s="608"/>
      <c r="L313" s="608"/>
      <c r="M313" s="608"/>
      <c r="N313" s="609"/>
    </row>
    <row r="314" spans="2:17" ht="13" hidden="1" customHeight="1" x14ac:dyDescent="0.25">
      <c r="B314" s="74" t="s">
        <v>246</v>
      </c>
      <c r="C314" s="75"/>
      <c r="D314" s="75" t="s">
        <v>498</v>
      </c>
      <c r="E314" s="76" t="s">
        <v>611</v>
      </c>
      <c r="F314" s="88"/>
      <c r="G314" s="77"/>
      <c r="H314" s="75" t="s">
        <v>235</v>
      </c>
      <c r="I314" s="78" t="s">
        <v>235</v>
      </c>
      <c r="J314" s="607"/>
      <c r="K314" s="608"/>
      <c r="L314" s="608"/>
      <c r="M314" s="608"/>
      <c r="N314" s="609"/>
    </row>
    <row r="315" spans="2:17" ht="13" hidden="1" customHeight="1" x14ac:dyDescent="0.25">
      <c r="B315" s="74" t="s">
        <v>246</v>
      </c>
      <c r="C315" s="75"/>
      <c r="D315" s="75" t="s">
        <v>500</v>
      </c>
      <c r="E315" s="76" t="s">
        <v>612</v>
      </c>
      <c r="F315" s="88"/>
      <c r="G315" s="77"/>
      <c r="H315" s="75" t="s">
        <v>235</v>
      </c>
      <c r="I315" s="78" t="s">
        <v>235</v>
      </c>
      <c r="J315" s="607"/>
      <c r="K315" s="608"/>
      <c r="L315" s="608"/>
      <c r="M315" s="608"/>
      <c r="N315" s="609"/>
    </row>
    <row r="316" spans="2:17" ht="13" hidden="1" customHeight="1" x14ac:dyDescent="0.25">
      <c r="B316" s="74" t="s">
        <v>246</v>
      </c>
      <c r="C316" s="75"/>
      <c r="D316" s="75" t="s">
        <v>613</v>
      </c>
      <c r="E316" s="76" t="s">
        <v>614</v>
      </c>
      <c r="F316" s="88"/>
      <c r="G316" s="77"/>
      <c r="H316" s="75" t="s">
        <v>235</v>
      </c>
      <c r="I316" s="78" t="s">
        <v>235</v>
      </c>
      <c r="J316" s="607"/>
      <c r="K316" s="608"/>
      <c r="L316" s="608"/>
      <c r="M316" s="608"/>
      <c r="N316" s="609"/>
    </row>
    <row r="317" spans="2:17" ht="13" hidden="1" customHeight="1" x14ac:dyDescent="0.25">
      <c r="B317" s="74" t="s">
        <v>246</v>
      </c>
      <c r="C317" s="75"/>
      <c r="D317" s="75" t="s">
        <v>613</v>
      </c>
      <c r="E317" s="76" t="s">
        <v>615</v>
      </c>
      <c r="F317" s="88"/>
      <c r="G317" s="77"/>
      <c r="H317" s="75" t="s">
        <v>235</v>
      </c>
      <c r="I317" s="78" t="s">
        <v>235</v>
      </c>
      <c r="J317" s="607"/>
      <c r="K317" s="608"/>
      <c r="L317" s="608"/>
      <c r="M317" s="608"/>
      <c r="N317" s="609"/>
    </row>
    <row r="318" spans="2:17" ht="13" hidden="1" customHeight="1" x14ac:dyDescent="0.25">
      <c r="B318" s="74" t="s">
        <v>246</v>
      </c>
      <c r="C318" s="75"/>
      <c r="D318" s="75" t="s">
        <v>616</v>
      </c>
      <c r="E318" s="76" t="s">
        <v>617</v>
      </c>
      <c r="F318" s="88"/>
      <c r="G318" s="77"/>
      <c r="H318" s="75" t="s">
        <v>236</v>
      </c>
      <c r="I318" s="78" t="s">
        <v>236</v>
      </c>
      <c r="J318" s="607"/>
      <c r="K318" s="608"/>
      <c r="L318" s="608"/>
      <c r="M318" s="608"/>
      <c r="N318" s="609"/>
    </row>
    <row r="319" spans="2:17" ht="13" hidden="1" customHeight="1" x14ac:dyDescent="0.25">
      <c r="B319" s="74" t="s">
        <v>246</v>
      </c>
      <c r="C319" s="75"/>
      <c r="D319" s="75" t="s">
        <v>616</v>
      </c>
      <c r="E319" s="76" t="s">
        <v>618</v>
      </c>
      <c r="F319" s="88"/>
      <c r="G319" s="77"/>
      <c r="H319" s="75" t="s">
        <v>236</v>
      </c>
      <c r="I319" s="78" t="s">
        <v>236</v>
      </c>
      <c r="J319" s="607"/>
      <c r="K319" s="608"/>
      <c r="L319" s="608"/>
      <c r="M319" s="608"/>
      <c r="N319" s="609"/>
    </row>
    <row r="320" spans="2:17" ht="13" hidden="1" customHeight="1" x14ac:dyDescent="0.25">
      <c r="B320" s="74" t="s">
        <v>246</v>
      </c>
      <c r="C320" s="75"/>
      <c r="D320" s="75" t="s">
        <v>616</v>
      </c>
      <c r="E320" s="76" t="s">
        <v>619</v>
      </c>
      <c r="F320" s="88"/>
      <c r="G320" s="77"/>
      <c r="H320" s="75" t="s">
        <v>236</v>
      </c>
      <c r="I320" s="78" t="s">
        <v>236</v>
      </c>
      <c r="J320" s="607"/>
      <c r="K320" s="608"/>
      <c r="L320" s="608"/>
      <c r="M320" s="608"/>
      <c r="N320" s="609"/>
    </row>
    <row r="321" spans="2:14" ht="13" customHeight="1" x14ac:dyDescent="0.25">
      <c r="B321" s="74" t="s">
        <v>246</v>
      </c>
      <c r="C321" s="75"/>
      <c r="D321" s="75" t="s">
        <v>620</v>
      </c>
      <c r="E321" s="76" t="s">
        <v>621</v>
      </c>
      <c r="F321" s="88"/>
      <c r="G321" s="77"/>
      <c r="H321" s="75" t="s">
        <v>236</v>
      </c>
      <c r="I321" s="78" t="s">
        <v>236</v>
      </c>
      <c r="J321" s="607"/>
      <c r="K321" s="608"/>
      <c r="L321" s="608"/>
      <c r="M321" s="608"/>
      <c r="N321" s="609"/>
    </row>
    <row r="322" spans="2:14" ht="13" customHeight="1" x14ac:dyDescent="0.25">
      <c r="B322" s="74" t="s">
        <v>246</v>
      </c>
      <c r="C322" s="75"/>
      <c r="D322" s="75" t="s">
        <v>620</v>
      </c>
      <c r="E322" s="76" t="s">
        <v>622</v>
      </c>
      <c r="F322" s="88"/>
      <c r="G322" s="77"/>
      <c r="H322" s="75" t="s">
        <v>236</v>
      </c>
      <c r="I322" s="78" t="s">
        <v>236</v>
      </c>
      <c r="J322" s="607"/>
      <c r="K322" s="608"/>
      <c r="L322" s="608"/>
      <c r="M322" s="608"/>
      <c r="N322" s="609"/>
    </row>
    <row r="323" spans="2:14" ht="13" customHeight="1" x14ac:dyDescent="0.25">
      <c r="B323" s="74" t="s">
        <v>246</v>
      </c>
      <c r="C323" s="75"/>
      <c r="D323" s="75" t="s">
        <v>623</v>
      </c>
      <c r="E323" s="76" t="s">
        <v>624</v>
      </c>
      <c r="F323" s="88"/>
      <c r="G323" s="77"/>
      <c r="H323" s="75" t="s">
        <v>236</v>
      </c>
      <c r="I323" s="78" t="s">
        <v>236</v>
      </c>
      <c r="J323" s="607"/>
      <c r="K323" s="608"/>
      <c r="L323" s="608"/>
      <c r="M323" s="608"/>
      <c r="N323" s="609"/>
    </row>
    <row r="324" spans="2:14" ht="13" customHeight="1" x14ac:dyDescent="0.25">
      <c r="B324" s="74" t="s">
        <v>246</v>
      </c>
      <c r="C324" s="75"/>
      <c r="D324" s="75" t="s">
        <v>625</v>
      </c>
      <c r="E324" s="76" t="s">
        <v>626</v>
      </c>
      <c r="F324" s="88"/>
      <c r="G324" s="77"/>
      <c r="H324" s="75" t="s">
        <v>236</v>
      </c>
      <c r="I324" s="78" t="s">
        <v>236</v>
      </c>
      <c r="J324" s="607"/>
      <c r="K324" s="608"/>
      <c r="L324" s="608"/>
      <c r="M324" s="608"/>
      <c r="N324" s="609"/>
    </row>
    <row r="325" spans="2:14" ht="13" customHeight="1" x14ac:dyDescent="0.25">
      <c r="B325" s="74" t="s">
        <v>246</v>
      </c>
      <c r="C325" s="75"/>
      <c r="D325" s="75" t="s">
        <v>623</v>
      </c>
      <c r="E325" s="76" t="s">
        <v>627</v>
      </c>
      <c r="F325" s="88"/>
      <c r="G325" s="77"/>
      <c r="H325" s="75" t="s">
        <v>236</v>
      </c>
      <c r="I325" s="78" t="s">
        <v>236</v>
      </c>
      <c r="J325" s="607"/>
      <c r="K325" s="608"/>
      <c r="L325" s="608"/>
      <c r="M325" s="608"/>
      <c r="N325" s="609"/>
    </row>
    <row r="326" spans="2:14" ht="13" customHeight="1" x14ac:dyDescent="0.25">
      <c r="B326" s="74" t="s">
        <v>246</v>
      </c>
      <c r="C326" s="75"/>
      <c r="D326" s="75" t="s">
        <v>623</v>
      </c>
      <c r="E326" s="76" t="s">
        <v>628</v>
      </c>
      <c r="F326" s="88"/>
      <c r="G326" s="77"/>
      <c r="H326" s="75" t="s">
        <v>236</v>
      </c>
      <c r="I326" s="78" t="s">
        <v>236</v>
      </c>
      <c r="J326" s="607"/>
      <c r="K326" s="608"/>
      <c r="L326" s="608"/>
      <c r="M326" s="608"/>
      <c r="N326" s="609"/>
    </row>
    <row r="327" spans="2:14" ht="13" customHeight="1" x14ac:dyDescent="0.25">
      <c r="B327" s="74" t="s">
        <v>246</v>
      </c>
      <c r="C327" s="75"/>
      <c r="D327" s="75" t="s">
        <v>625</v>
      </c>
      <c r="E327" s="76" t="s">
        <v>629</v>
      </c>
      <c r="F327" s="88"/>
      <c r="G327" s="77"/>
      <c r="H327" s="75" t="s">
        <v>236</v>
      </c>
      <c r="I327" s="78" t="s">
        <v>236</v>
      </c>
      <c r="J327" s="607"/>
      <c r="K327" s="608"/>
      <c r="L327" s="608"/>
      <c r="M327" s="608"/>
      <c r="N327" s="609"/>
    </row>
    <row r="328" spans="2:14" ht="13" customHeight="1" x14ac:dyDescent="0.25">
      <c r="B328" s="74" t="s">
        <v>246</v>
      </c>
      <c r="C328" s="75"/>
      <c r="D328" s="75" t="s">
        <v>625</v>
      </c>
      <c r="E328" s="76" t="s">
        <v>630</v>
      </c>
      <c r="F328" s="88"/>
      <c r="G328" s="77"/>
      <c r="H328" s="75" t="s">
        <v>236</v>
      </c>
      <c r="I328" s="78" t="s">
        <v>236</v>
      </c>
      <c r="J328" s="607"/>
      <c r="K328" s="608"/>
      <c r="L328" s="608"/>
      <c r="M328" s="608"/>
      <c r="N328" s="609"/>
    </row>
    <row r="329" spans="2:14" ht="13" customHeight="1" x14ac:dyDescent="0.25">
      <c r="B329" s="74" t="s">
        <v>246</v>
      </c>
      <c r="C329" s="75"/>
      <c r="D329" s="75" t="s">
        <v>625</v>
      </c>
      <c r="E329" s="76" t="s">
        <v>631</v>
      </c>
      <c r="F329" s="88"/>
      <c r="G329" s="77"/>
      <c r="H329" s="75" t="s">
        <v>236</v>
      </c>
      <c r="I329" s="78" t="s">
        <v>236</v>
      </c>
      <c r="J329" s="607"/>
      <c r="K329" s="608"/>
      <c r="L329" s="608"/>
      <c r="M329" s="608"/>
      <c r="N329" s="609"/>
    </row>
    <row r="330" spans="2:14" ht="13" customHeight="1" x14ac:dyDescent="0.25">
      <c r="B330" s="74" t="s">
        <v>246</v>
      </c>
      <c r="C330" s="75"/>
      <c r="D330" s="75" t="s">
        <v>625</v>
      </c>
      <c r="E330" s="76" t="s">
        <v>632</v>
      </c>
      <c r="F330" s="88"/>
      <c r="G330" s="77"/>
      <c r="H330" s="75" t="s">
        <v>236</v>
      </c>
      <c r="I330" s="78" t="s">
        <v>236</v>
      </c>
      <c r="J330" s="607"/>
      <c r="K330" s="608"/>
      <c r="L330" s="608"/>
      <c r="M330" s="608"/>
      <c r="N330" s="609"/>
    </row>
    <row r="331" spans="2:14" ht="13" customHeight="1" x14ac:dyDescent="0.25">
      <c r="B331" s="74" t="s">
        <v>246</v>
      </c>
      <c r="C331" s="75"/>
      <c r="D331" s="75" t="s">
        <v>625</v>
      </c>
      <c r="E331" s="76" t="s">
        <v>633</v>
      </c>
      <c r="F331" s="88"/>
      <c r="G331" s="77"/>
      <c r="H331" s="75" t="s">
        <v>236</v>
      </c>
      <c r="I331" s="78" t="s">
        <v>236</v>
      </c>
      <c r="J331" s="607"/>
      <c r="K331" s="608"/>
      <c r="L331" s="608"/>
      <c r="M331" s="608"/>
      <c r="N331" s="609"/>
    </row>
    <row r="332" spans="2:14" ht="13" customHeight="1" x14ac:dyDescent="0.25">
      <c r="B332" s="74" t="s">
        <v>246</v>
      </c>
      <c r="C332" s="75"/>
      <c r="D332" s="75" t="s">
        <v>625</v>
      </c>
      <c r="E332" s="76" t="s">
        <v>634</v>
      </c>
      <c r="F332" s="88"/>
      <c r="G332" s="77"/>
      <c r="H332" s="75" t="s">
        <v>236</v>
      </c>
      <c r="I332" s="78" t="s">
        <v>236</v>
      </c>
      <c r="J332" s="607"/>
      <c r="K332" s="608"/>
      <c r="L332" s="608"/>
      <c r="M332" s="608"/>
      <c r="N332" s="609"/>
    </row>
    <row r="333" spans="2:14" ht="13" customHeight="1" x14ac:dyDescent="0.25">
      <c r="B333" s="74" t="s">
        <v>246</v>
      </c>
      <c r="C333" s="75"/>
      <c r="D333" s="75" t="s">
        <v>625</v>
      </c>
      <c r="E333" s="76" t="s">
        <v>635</v>
      </c>
      <c r="F333" s="88"/>
      <c r="G333" s="77"/>
      <c r="H333" s="75" t="s">
        <v>236</v>
      </c>
      <c r="I333" s="78" t="s">
        <v>236</v>
      </c>
      <c r="J333" s="607"/>
      <c r="K333" s="608"/>
      <c r="L333" s="608"/>
      <c r="M333" s="608"/>
      <c r="N333" s="609"/>
    </row>
    <row r="334" spans="2:14" ht="13" customHeight="1" x14ac:dyDescent="0.25">
      <c r="B334" s="74" t="s">
        <v>246</v>
      </c>
      <c r="C334" s="75"/>
      <c r="D334" s="75" t="s">
        <v>625</v>
      </c>
      <c r="E334" s="76" t="s">
        <v>636</v>
      </c>
      <c r="F334" s="88"/>
      <c r="G334" s="77"/>
      <c r="H334" s="75" t="s">
        <v>236</v>
      </c>
      <c r="I334" s="78" t="s">
        <v>236</v>
      </c>
      <c r="J334" s="607"/>
      <c r="K334" s="608"/>
      <c r="L334" s="608"/>
      <c r="M334" s="608"/>
      <c r="N334" s="609"/>
    </row>
    <row r="335" spans="2:14" ht="13" customHeight="1" x14ac:dyDescent="0.25">
      <c r="B335" s="74" t="s">
        <v>246</v>
      </c>
      <c r="C335" s="75"/>
      <c r="D335" s="75" t="s">
        <v>620</v>
      </c>
      <c r="E335" s="76" t="s">
        <v>637</v>
      </c>
      <c r="F335" s="88"/>
      <c r="G335" s="77"/>
      <c r="H335" s="75" t="s">
        <v>236</v>
      </c>
      <c r="I335" s="78" t="s">
        <v>236</v>
      </c>
      <c r="J335" s="607"/>
      <c r="K335" s="608"/>
      <c r="L335" s="608"/>
      <c r="M335" s="608"/>
      <c r="N335" s="609"/>
    </row>
    <row r="336" spans="2:14" ht="13" customHeight="1" x14ac:dyDescent="0.25">
      <c r="B336" s="74" t="s">
        <v>246</v>
      </c>
      <c r="C336" s="75"/>
      <c r="D336" s="75" t="s">
        <v>623</v>
      </c>
      <c r="E336" s="76" t="s">
        <v>638</v>
      </c>
      <c r="F336" s="88"/>
      <c r="G336" s="77"/>
      <c r="H336" s="75" t="s">
        <v>236</v>
      </c>
      <c r="I336" s="78" t="s">
        <v>236</v>
      </c>
      <c r="J336" s="607"/>
      <c r="K336" s="608"/>
      <c r="L336" s="608"/>
      <c r="M336" s="608"/>
      <c r="N336" s="609"/>
    </row>
    <row r="337" spans="2:14" ht="13" customHeight="1" x14ac:dyDescent="0.25">
      <c r="B337" s="74" t="s">
        <v>246</v>
      </c>
      <c r="C337" s="75"/>
      <c r="D337" s="75" t="s">
        <v>623</v>
      </c>
      <c r="E337" s="76" t="s">
        <v>639</v>
      </c>
      <c r="F337" s="88"/>
      <c r="G337" s="77"/>
      <c r="H337" s="75" t="s">
        <v>236</v>
      </c>
      <c r="I337" s="78" t="s">
        <v>236</v>
      </c>
      <c r="J337" s="607"/>
      <c r="K337" s="608"/>
      <c r="L337" s="608"/>
      <c r="M337" s="608"/>
      <c r="N337" s="609"/>
    </row>
    <row r="338" spans="2:14" ht="13" hidden="1" customHeight="1" x14ac:dyDescent="0.25">
      <c r="B338" s="74" t="s">
        <v>640</v>
      </c>
      <c r="C338" s="75"/>
      <c r="D338" s="75" t="s">
        <v>641</v>
      </c>
      <c r="E338" s="76" t="s">
        <v>642</v>
      </c>
      <c r="F338" s="88"/>
      <c r="G338" s="77"/>
      <c r="H338" s="75" t="s">
        <v>236</v>
      </c>
      <c r="I338" s="78" t="s">
        <v>235</v>
      </c>
      <c r="J338" s="607"/>
      <c r="K338" s="608"/>
      <c r="L338" s="608"/>
      <c r="M338" s="608"/>
      <c r="N338" s="609"/>
    </row>
    <row r="339" spans="2:14" ht="13" hidden="1" customHeight="1" x14ac:dyDescent="0.25">
      <c r="B339" s="74" t="s">
        <v>640</v>
      </c>
      <c r="C339" s="75"/>
      <c r="D339" s="75" t="s">
        <v>641</v>
      </c>
      <c r="E339" s="76" t="s">
        <v>643</v>
      </c>
      <c r="F339" s="88"/>
      <c r="G339" s="77"/>
      <c r="H339" s="75" t="s">
        <v>236</v>
      </c>
      <c r="I339" s="78" t="s">
        <v>235</v>
      </c>
      <c r="J339" s="607"/>
      <c r="K339" s="608"/>
      <c r="L339" s="608"/>
      <c r="M339" s="608"/>
      <c r="N339" s="609"/>
    </row>
    <row r="340" spans="2:14" ht="13" hidden="1" customHeight="1" x14ac:dyDescent="0.25">
      <c r="B340" s="74" t="s">
        <v>640</v>
      </c>
      <c r="C340" s="75"/>
      <c r="D340" s="75" t="s">
        <v>644</v>
      </c>
      <c r="E340" s="76" t="s">
        <v>642</v>
      </c>
      <c r="F340" s="88"/>
      <c r="G340" s="77"/>
      <c r="H340" s="75" t="s">
        <v>236</v>
      </c>
      <c r="I340" s="78" t="s">
        <v>235</v>
      </c>
      <c r="J340" s="607"/>
      <c r="K340" s="608"/>
      <c r="L340" s="608"/>
      <c r="M340" s="608"/>
      <c r="N340" s="609"/>
    </row>
    <row r="341" spans="2:14" ht="13" hidden="1" customHeight="1" x14ac:dyDescent="0.25">
      <c r="B341" s="74" t="s">
        <v>640</v>
      </c>
      <c r="C341" s="75"/>
      <c r="D341" s="75" t="s">
        <v>645</v>
      </c>
      <c r="E341" s="76" t="s">
        <v>646</v>
      </c>
      <c r="F341" s="88"/>
      <c r="G341" s="77"/>
      <c r="H341" s="75" t="s">
        <v>235</v>
      </c>
      <c r="I341" s="78" t="s">
        <v>236</v>
      </c>
      <c r="J341" s="607" t="s">
        <v>647</v>
      </c>
      <c r="K341" s="608"/>
      <c r="L341" s="608"/>
      <c r="M341" s="608"/>
      <c r="N341" s="609"/>
    </row>
    <row r="342" spans="2:14" ht="13" hidden="1" customHeight="1" x14ac:dyDescent="0.25">
      <c r="B342" s="74" t="s">
        <v>640</v>
      </c>
      <c r="C342" s="75"/>
      <c r="D342" s="75" t="s">
        <v>648</v>
      </c>
      <c r="E342" s="76" t="s">
        <v>649</v>
      </c>
      <c r="F342" s="88"/>
      <c r="G342" s="77"/>
      <c r="H342" s="75" t="s">
        <v>236</v>
      </c>
      <c r="I342" s="78" t="s">
        <v>235</v>
      </c>
      <c r="J342" s="607"/>
      <c r="K342" s="608"/>
      <c r="L342" s="608"/>
      <c r="M342" s="608"/>
      <c r="N342" s="609"/>
    </row>
    <row r="343" spans="2:14" ht="13" hidden="1" customHeight="1" x14ac:dyDescent="0.25">
      <c r="B343" s="74" t="s">
        <v>640</v>
      </c>
      <c r="C343" s="75"/>
      <c r="D343" s="75" t="s">
        <v>650</v>
      </c>
      <c r="E343" s="76" t="s">
        <v>649</v>
      </c>
      <c r="F343" s="88"/>
      <c r="G343" s="77"/>
      <c r="H343" s="75" t="s">
        <v>236</v>
      </c>
      <c r="I343" s="78" t="s">
        <v>235</v>
      </c>
      <c r="J343" s="607"/>
      <c r="K343" s="608"/>
      <c r="L343" s="608"/>
      <c r="M343" s="608"/>
      <c r="N343" s="609"/>
    </row>
    <row r="344" spans="2:14" ht="13" hidden="1" customHeight="1" x14ac:dyDescent="0.25">
      <c r="B344" s="74" t="s">
        <v>640</v>
      </c>
      <c r="C344" s="75"/>
      <c r="D344" s="75" t="s">
        <v>651</v>
      </c>
      <c r="E344" s="76" t="s">
        <v>652</v>
      </c>
      <c r="F344" s="88"/>
      <c r="G344" s="77"/>
      <c r="H344" s="75" t="s">
        <v>235</v>
      </c>
      <c r="I344" s="78" t="s">
        <v>236</v>
      </c>
      <c r="J344" s="607"/>
      <c r="K344" s="608"/>
      <c r="L344" s="608"/>
      <c r="M344" s="608"/>
      <c r="N344" s="609"/>
    </row>
    <row r="345" spans="2:14" ht="13" hidden="1" customHeight="1" x14ac:dyDescent="0.25">
      <c r="B345" s="74" t="s">
        <v>640</v>
      </c>
      <c r="C345" s="75"/>
      <c r="D345" s="75" t="s">
        <v>651</v>
      </c>
      <c r="E345" s="76" t="s">
        <v>653</v>
      </c>
      <c r="F345" s="88"/>
      <c r="G345" s="77"/>
      <c r="H345" s="75" t="s">
        <v>235</v>
      </c>
      <c r="I345" s="78" t="s">
        <v>236</v>
      </c>
      <c r="J345" s="607"/>
      <c r="K345" s="608"/>
      <c r="L345" s="608"/>
      <c r="M345" s="608"/>
      <c r="N345" s="609"/>
    </row>
    <row r="346" spans="2:14" ht="13" hidden="1" customHeight="1" x14ac:dyDescent="0.25">
      <c r="B346" s="74" t="s">
        <v>640</v>
      </c>
      <c r="C346" s="75"/>
      <c r="D346" s="75" t="s">
        <v>651</v>
      </c>
      <c r="E346" s="76" t="s">
        <v>654</v>
      </c>
      <c r="F346" s="88"/>
      <c r="G346" s="77"/>
      <c r="H346" s="75" t="s">
        <v>235</v>
      </c>
      <c r="I346" s="78" t="s">
        <v>236</v>
      </c>
      <c r="J346" s="607"/>
      <c r="K346" s="608"/>
      <c r="L346" s="608"/>
      <c r="M346" s="608"/>
      <c r="N346" s="609"/>
    </row>
    <row r="347" spans="2:14" ht="13" hidden="1" customHeight="1" x14ac:dyDescent="0.25">
      <c r="B347" s="74" t="s">
        <v>640</v>
      </c>
      <c r="C347" s="75"/>
      <c r="D347" s="75" t="s">
        <v>651</v>
      </c>
      <c r="E347" s="76" t="s">
        <v>655</v>
      </c>
      <c r="F347" s="88"/>
      <c r="G347" s="77"/>
      <c r="H347" s="75" t="s">
        <v>235</v>
      </c>
      <c r="I347" s="78" t="s">
        <v>236</v>
      </c>
      <c r="J347" s="607"/>
      <c r="K347" s="608"/>
      <c r="L347" s="608"/>
      <c r="M347" s="608"/>
      <c r="N347" s="609"/>
    </row>
    <row r="348" spans="2:14" ht="13" hidden="1" customHeight="1" x14ac:dyDescent="0.25">
      <c r="B348" s="74" t="s">
        <v>640</v>
      </c>
      <c r="C348" s="75"/>
      <c r="D348" s="75" t="s">
        <v>651</v>
      </c>
      <c r="E348" s="76" t="s">
        <v>656</v>
      </c>
      <c r="F348" s="88"/>
      <c r="G348" s="77"/>
      <c r="H348" s="75" t="s">
        <v>235</v>
      </c>
      <c r="I348" s="78" t="s">
        <v>236</v>
      </c>
      <c r="J348" s="607"/>
      <c r="K348" s="608"/>
      <c r="L348" s="608"/>
      <c r="M348" s="608"/>
      <c r="N348" s="609"/>
    </row>
    <row r="349" spans="2:14" ht="13" hidden="1" customHeight="1" x14ac:dyDescent="0.25">
      <c r="B349" s="74" t="s">
        <v>640</v>
      </c>
      <c r="C349" s="75"/>
      <c r="D349" s="75" t="s">
        <v>651</v>
      </c>
      <c r="E349" s="76" t="s">
        <v>657</v>
      </c>
      <c r="F349" s="88"/>
      <c r="G349" s="77"/>
      <c r="H349" s="75" t="s">
        <v>235</v>
      </c>
      <c r="I349" s="78" t="s">
        <v>236</v>
      </c>
      <c r="J349" s="607"/>
      <c r="K349" s="608"/>
      <c r="L349" s="608"/>
      <c r="M349" s="608"/>
      <c r="N349" s="609"/>
    </row>
    <row r="350" spans="2:14" ht="13" hidden="1" customHeight="1" x14ac:dyDescent="0.25">
      <c r="B350" s="74" t="s">
        <v>640</v>
      </c>
      <c r="C350" s="75"/>
      <c r="D350" s="75" t="s">
        <v>651</v>
      </c>
      <c r="E350" s="76" t="s">
        <v>658</v>
      </c>
      <c r="F350" s="88"/>
      <c r="G350" s="77"/>
      <c r="H350" s="75" t="s">
        <v>235</v>
      </c>
      <c r="I350" s="78" t="s">
        <v>236</v>
      </c>
      <c r="J350" s="607"/>
      <c r="K350" s="608"/>
      <c r="L350" s="608"/>
      <c r="M350" s="608"/>
      <c r="N350" s="609"/>
    </row>
    <row r="351" spans="2:14" ht="13" hidden="1" customHeight="1" x14ac:dyDescent="0.25">
      <c r="B351" s="74" t="s">
        <v>640</v>
      </c>
      <c r="C351" s="75"/>
      <c r="D351" s="75" t="s">
        <v>651</v>
      </c>
      <c r="E351" s="76" t="s">
        <v>659</v>
      </c>
      <c r="F351" s="88"/>
      <c r="G351" s="77"/>
      <c r="H351" s="75" t="s">
        <v>235</v>
      </c>
      <c r="I351" s="78" t="s">
        <v>236</v>
      </c>
      <c r="J351" s="607"/>
      <c r="K351" s="608"/>
      <c r="L351" s="608"/>
      <c r="M351" s="608"/>
      <c r="N351" s="609"/>
    </row>
    <row r="352" spans="2:14" ht="13" hidden="1" customHeight="1" x14ac:dyDescent="0.25">
      <c r="B352" s="74" t="s">
        <v>640</v>
      </c>
      <c r="C352" s="75"/>
      <c r="D352" s="75" t="s">
        <v>651</v>
      </c>
      <c r="E352" s="76" t="s">
        <v>660</v>
      </c>
      <c r="F352" s="88"/>
      <c r="G352" s="77"/>
      <c r="H352" s="75" t="s">
        <v>235</v>
      </c>
      <c r="I352" s="78" t="s">
        <v>236</v>
      </c>
      <c r="J352" s="607"/>
      <c r="K352" s="608"/>
      <c r="L352" s="608"/>
      <c r="M352" s="608"/>
      <c r="N352" s="609"/>
    </row>
    <row r="353" spans="2:14" ht="13" hidden="1" customHeight="1" x14ac:dyDescent="0.25">
      <c r="B353" s="74" t="s">
        <v>640</v>
      </c>
      <c r="C353" s="75"/>
      <c r="D353" s="75" t="s">
        <v>651</v>
      </c>
      <c r="E353" s="76" t="s">
        <v>661</v>
      </c>
      <c r="F353" s="88"/>
      <c r="G353" s="77"/>
      <c r="H353" s="75" t="s">
        <v>235</v>
      </c>
      <c r="I353" s="78" t="s">
        <v>236</v>
      </c>
      <c r="J353" s="607"/>
      <c r="K353" s="608"/>
      <c r="L353" s="608"/>
      <c r="M353" s="608"/>
      <c r="N353" s="609"/>
    </row>
    <row r="354" spans="2:14" ht="13" hidden="1" customHeight="1" x14ac:dyDescent="0.25">
      <c r="B354" s="74" t="s">
        <v>640</v>
      </c>
      <c r="C354" s="75"/>
      <c r="D354" s="75" t="s">
        <v>651</v>
      </c>
      <c r="E354" s="76" t="s">
        <v>662</v>
      </c>
      <c r="F354" s="88"/>
      <c r="G354" s="77"/>
      <c r="H354" s="75" t="s">
        <v>235</v>
      </c>
      <c r="I354" s="78" t="s">
        <v>236</v>
      </c>
      <c r="J354" s="607"/>
      <c r="K354" s="608"/>
      <c r="L354" s="608"/>
      <c r="M354" s="608"/>
      <c r="N354" s="609"/>
    </row>
    <row r="355" spans="2:14" ht="13" hidden="1" customHeight="1" x14ac:dyDescent="0.25">
      <c r="B355" s="74" t="s">
        <v>640</v>
      </c>
      <c r="C355" s="75"/>
      <c r="D355" s="75" t="s">
        <v>651</v>
      </c>
      <c r="E355" s="76" t="s">
        <v>663</v>
      </c>
      <c r="F355" s="88"/>
      <c r="G355" s="77"/>
      <c r="H355" s="75" t="s">
        <v>235</v>
      </c>
      <c r="I355" s="78" t="s">
        <v>236</v>
      </c>
      <c r="J355" s="607"/>
      <c r="K355" s="608"/>
      <c r="L355" s="608"/>
      <c r="M355" s="608"/>
      <c r="N355" s="609"/>
    </row>
    <row r="356" spans="2:14" ht="13" hidden="1" customHeight="1" x14ac:dyDescent="0.25">
      <c r="B356" s="74" t="s">
        <v>640</v>
      </c>
      <c r="C356" s="75"/>
      <c r="D356" s="75" t="s">
        <v>651</v>
      </c>
      <c r="E356" s="76" t="s">
        <v>664</v>
      </c>
      <c r="F356" s="88"/>
      <c r="G356" s="77"/>
      <c r="H356" s="75" t="s">
        <v>235</v>
      </c>
      <c r="I356" s="78" t="s">
        <v>236</v>
      </c>
      <c r="J356" s="607"/>
      <c r="K356" s="608"/>
      <c r="L356" s="608"/>
      <c r="M356" s="608"/>
      <c r="N356" s="609"/>
    </row>
    <row r="357" spans="2:14" ht="13" hidden="1" customHeight="1" x14ac:dyDescent="0.25">
      <c r="B357" s="74" t="s">
        <v>640</v>
      </c>
      <c r="C357" s="75"/>
      <c r="D357" s="75" t="s">
        <v>651</v>
      </c>
      <c r="E357" s="76" t="s">
        <v>665</v>
      </c>
      <c r="F357" s="88"/>
      <c r="G357" s="77"/>
      <c r="H357" s="75" t="s">
        <v>235</v>
      </c>
      <c r="I357" s="78" t="s">
        <v>236</v>
      </c>
      <c r="J357" s="607"/>
      <c r="K357" s="608"/>
      <c r="L357" s="608"/>
      <c r="M357" s="608"/>
      <c r="N357" s="609"/>
    </row>
    <row r="358" spans="2:14" ht="13" hidden="1" customHeight="1" x14ac:dyDescent="0.25">
      <c r="B358" s="74" t="s">
        <v>640</v>
      </c>
      <c r="C358" s="75"/>
      <c r="D358" s="75" t="s">
        <v>651</v>
      </c>
      <c r="E358" s="76" t="s">
        <v>666</v>
      </c>
      <c r="F358" s="88"/>
      <c r="G358" s="77"/>
      <c r="H358" s="75" t="s">
        <v>235</v>
      </c>
      <c r="I358" s="78" t="s">
        <v>236</v>
      </c>
      <c r="J358" s="607"/>
      <c r="K358" s="608"/>
      <c r="L358" s="608"/>
      <c r="M358" s="608"/>
      <c r="N358" s="609"/>
    </row>
    <row r="359" spans="2:14" ht="13" hidden="1" customHeight="1" x14ac:dyDescent="0.25">
      <c r="B359" s="74" t="s">
        <v>640</v>
      </c>
      <c r="C359" s="75"/>
      <c r="D359" s="75" t="s">
        <v>651</v>
      </c>
      <c r="E359" s="76" t="s">
        <v>667</v>
      </c>
      <c r="F359" s="88"/>
      <c r="G359" s="77"/>
      <c r="H359" s="75" t="s">
        <v>235</v>
      </c>
      <c r="I359" s="78" t="s">
        <v>236</v>
      </c>
      <c r="J359" s="607"/>
      <c r="K359" s="608"/>
      <c r="L359" s="608"/>
      <c r="M359" s="608"/>
      <c r="N359" s="609"/>
    </row>
    <row r="360" spans="2:14" ht="13" hidden="1" customHeight="1" x14ac:dyDescent="0.25">
      <c r="B360" s="74" t="s">
        <v>640</v>
      </c>
      <c r="C360" s="75"/>
      <c r="D360" s="75" t="s">
        <v>651</v>
      </c>
      <c r="E360" s="76" t="s">
        <v>668</v>
      </c>
      <c r="F360" s="88"/>
      <c r="G360" s="77"/>
      <c r="H360" s="75" t="s">
        <v>235</v>
      </c>
      <c r="I360" s="78" t="s">
        <v>236</v>
      </c>
      <c r="J360" s="607"/>
      <c r="K360" s="608"/>
      <c r="L360" s="608"/>
      <c r="M360" s="608"/>
      <c r="N360" s="609"/>
    </row>
    <row r="361" spans="2:14" ht="13" hidden="1" customHeight="1" x14ac:dyDescent="0.25">
      <c r="B361" s="74" t="s">
        <v>640</v>
      </c>
      <c r="C361" s="75"/>
      <c r="D361" s="75" t="s">
        <v>651</v>
      </c>
      <c r="E361" s="76" t="s">
        <v>669</v>
      </c>
      <c r="F361" s="88"/>
      <c r="G361" s="77"/>
      <c r="H361" s="75" t="s">
        <v>235</v>
      </c>
      <c r="I361" s="78" t="s">
        <v>236</v>
      </c>
      <c r="J361" s="607"/>
      <c r="K361" s="608"/>
      <c r="L361" s="608"/>
      <c r="M361" s="608"/>
      <c r="N361" s="609"/>
    </row>
    <row r="362" spans="2:14" ht="13" hidden="1" customHeight="1" x14ac:dyDescent="0.25">
      <c r="B362" s="74" t="s">
        <v>640</v>
      </c>
      <c r="C362" s="75"/>
      <c r="D362" s="75" t="s">
        <v>651</v>
      </c>
      <c r="E362" s="76" t="s">
        <v>670</v>
      </c>
      <c r="F362" s="88"/>
      <c r="G362" s="77"/>
      <c r="H362" s="75" t="s">
        <v>235</v>
      </c>
      <c r="I362" s="78" t="s">
        <v>236</v>
      </c>
      <c r="J362" s="607"/>
      <c r="K362" s="608"/>
      <c r="L362" s="608"/>
      <c r="M362" s="608"/>
      <c r="N362" s="609"/>
    </row>
    <row r="363" spans="2:14" ht="13" hidden="1" customHeight="1" x14ac:dyDescent="0.25">
      <c r="B363" s="74" t="s">
        <v>640</v>
      </c>
      <c r="C363" s="75"/>
      <c r="D363" s="75" t="s">
        <v>651</v>
      </c>
      <c r="E363" s="76" t="s">
        <v>671</v>
      </c>
      <c r="F363" s="88"/>
      <c r="G363" s="77"/>
      <c r="H363" s="75" t="s">
        <v>235</v>
      </c>
      <c r="I363" s="78" t="s">
        <v>236</v>
      </c>
      <c r="J363" s="607"/>
      <c r="K363" s="608"/>
      <c r="L363" s="608"/>
      <c r="M363" s="608"/>
      <c r="N363" s="609"/>
    </row>
    <row r="364" spans="2:14" ht="13" hidden="1" customHeight="1" x14ac:dyDescent="0.25">
      <c r="B364" s="74" t="s">
        <v>640</v>
      </c>
      <c r="C364" s="75"/>
      <c r="D364" s="75" t="s">
        <v>651</v>
      </c>
      <c r="E364" s="76" t="s">
        <v>672</v>
      </c>
      <c r="F364" s="88"/>
      <c r="G364" s="77"/>
      <c r="H364" s="75" t="s">
        <v>235</v>
      </c>
      <c r="I364" s="78" t="s">
        <v>236</v>
      </c>
      <c r="J364" s="607"/>
      <c r="K364" s="608"/>
      <c r="L364" s="608"/>
      <c r="M364" s="608"/>
      <c r="N364" s="609"/>
    </row>
    <row r="365" spans="2:14" ht="13" hidden="1" customHeight="1" x14ac:dyDescent="0.25">
      <c r="B365" s="74" t="s">
        <v>640</v>
      </c>
      <c r="C365" s="75"/>
      <c r="D365" s="75" t="s">
        <v>651</v>
      </c>
      <c r="E365" s="76" t="s">
        <v>673</v>
      </c>
      <c r="F365" s="88"/>
      <c r="G365" s="77"/>
      <c r="H365" s="75" t="s">
        <v>235</v>
      </c>
      <c r="I365" s="78" t="s">
        <v>236</v>
      </c>
      <c r="J365" s="607"/>
      <c r="K365" s="608"/>
      <c r="L365" s="608"/>
      <c r="M365" s="608"/>
      <c r="N365" s="609"/>
    </row>
    <row r="366" spans="2:14" ht="13" hidden="1" customHeight="1" x14ac:dyDescent="0.25">
      <c r="B366" s="74" t="s">
        <v>640</v>
      </c>
      <c r="C366" s="75"/>
      <c r="D366" s="75" t="s">
        <v>651</v>
      </c>
      <c r="E366" s="76" t="s">
        <v>674</v>
      </c>
      <c r="F366" s="88"/>
      <c r="G366" s="77"/>
      <c r="H366" s="75" t="s">
        <v>235</v>
      </c>
      <c r="I366" s="78" t="s">
        <v>236</v>
      </c>
      <c r="J366" s="607"/>
      <c r="K366" s="608"/>
      <c r="L366" s="608"/>
      <c r="M366" s="608"/>
      <c r="N366" s="609"/>
    </row>
    <row r="367" spans="2:14" ht="13" hidden="1" customHeight="1" x14ac:dyDescent="0.25">
      <c r="B367" s="74" t="s">
        <v>640</v>
      </c>
      <c r="C367" s="75"/>
      <c r="D367" s="75" t="s">
        <v>675</v>
      </c>
      <c r="E367" s="76" t="s">
        <v>663</v>
      </c>
      <c r="F367" s="88"/>
      <c r="G367" s="77"/>
      <c r="H367" s="75" t="s">
        <v>235</v>
      </c>
      <c r="I367" s="78" t="s">
        <v>236</v>
      </c>
      <c r="J367" s="607"/>
      <c r="K367" s="608"/>
      <c r="L367" s="608"/>
      <c r="M367" s="608"/>
      <c r="N367" s="609"/>
    </row>
    <row r="368" spans="2:14" ht="13" hidden="1" customHeight="1" x14ac:dyDescent="0.25">
      <c r="B368" s="74" t="s">
        <v>640</v>
      </c>
      <c r="C368" s="75"/>
      <c r="D368" s="75" t="s">
        <v>675</v>
      </c>
      <c r="E368" s="76" t="s">
        <v>676</v>
      </c>
      <c r="F368" s="88"/>
      <c r="G368" s="77"/>
      <c r="H368" s="75" t="s">
        <v>235</v>
      </c>
      <c r="I368" s="78" t="s">
        <v>236</v>
      </c>
      <c r="J368" s="607"/>
      <c r="K368" s="608"/>
      <c r="L368" s="608"/>
      <c r="M368" s="608"/>
      <c r="N368" s="609"/>
    </row>
    <row r="369" spans="2:14" ht="13" hidden="1" customHeight="1" x14ac:dyDescent="0.25">
      <c r="B369" s="74" t="s">
        <v>640</v>
      </c>
      <c r="C369" s="75"/>
      <c r="D369" s="75" t="s">
        <v>675</v>
      </c>
      <c r="E369" s="76" t="s">
        <v>656</v>
      </c>
      <c r="F369" s="88"/>
      <c r="G369" s="77"/>
      <c r="H369" s="75" t="s">
        <v>235</v>
      </c>
      <c r="I369" s="78" t="s">
        <v>236</v>
      </c>
      <c r="J369" s="607"/>
      <c r="K369" s="608"/>
      <c r="L369" s="608"/>
      <c r="M369" s="608"/>
      <c r="N369" s="609"/>
    </row>
    <row r="370" spans="2:14" ht="13" hidden="1" customHeight="1" x14ac:dyDescent="0.25">
      <c r="B370" s="74" t="s">
        <v>640</v>
      </c>
      <c r="C370" s="75"/>
      <c r="D370" s="75" t="s">
        <v>675</v>
      </c>
      <c r="E370" s="76" t="s">
        <v>659</v>
      </c>
      <c r="F370" s="88"/>
      <c r="G370" s="77"/>
      <c r="H370" s="75" t="s">
        <v>235</v>
      </c>
      <c r="I370" s="78" t="s">
        <v>236</v>
      </c>
      <c r="J370" s="607"/>
      <c r="K370" s="608"/>
      <c r="L370" s="608"/>
      <c r="M370" s="608"/>
      <c r="N370" s="609"/>
    </row>
    <row r="371" spans="2:14" ht="13" hidden="1" customHeight="1" x14ac:dyDescent="0.25">
      <c r="B371" s="74" t="s">
        <v>640</v>
      </c>
      <c r="C371" s="75"/>
      <c r="D371" s="75" t="s">
        <v>675</v>
      </c>
      <c r="E371" s="76" t="s">
        <v>658</v>
      </c>
      <c r="F371" s="88"/>
      <c r="G371" s="77"/>
      <c r="H371" s="75" t="s">
        <v>235</v>
      </c>
      <c r="I371" s="78" t="s">
        <v>236</v>
      </c>
      <c r="J371" s="607"/>
      <c r="K371" s="608"/>
      <c r="L371" s="608"/>
      <c r="M371" s="608"/>
      <c r="N371" s="609"/>
    </row>
    <row r="372" spans="2:14" ht="13" hidden="1" customHeight="1" x14ac:dyDescent="0.25">
      <c r="B372" s="74" t="s">
        <v>640</v>
      </c>
      <c r="C372" s="75"/>
      <c r="D372" s="75" t="s">
        <v>675</v>
      </c>
      <c r="E372" s="76" t="s">
        <v>669</v>
      </c>
      <c r="F372" s="88"/>
      <c r="G372" s="77"/>
      <c r="H372" s="75" t="s">
        <v>235</v>
      </c>
      <c r="I372" s="78" t="s">
        <v>236</v>
      </c>
      <c r="J372" s="607"/>
      <c r="K372" s="608"/>
      <c r="L372" s="608"/>
      <c r="M372" s="608"/>
      <c r="N372" s="609"/>
    </row>
    <row r="373" spans="2:14" ht="13" hidden="1" customHeight="1" x14ac:dyDescent="0.25">
      <c r="B373" s="74" t="s">
        <v>640</v>
      </c>
      <c r="C373" s="75"/>
      <c r="D373" s="75" t="s">
        <v>675</v>
      </c>
      <c r="E373" s="76" t="s">
        <v>655</v>
      </c>
      <c r="F373" s="88"/>
      <c r="G373" s="77"/>
      <c r="H373" s="75" t="s">
        <v>235</v>
      </c>
      <c r="I373" s="78" t="s">
        <v>236</v>
      </c>
      <c r="J373" s="607"/>
      <c r="K373" s="608"/>
      <c r="L373" s="608"/>
      <c r="M373" s="608"/>
      <c r="N373" s="609"/>
    </row>
    <row r="374" spans="2:14" ht="13" hidden="1" customHeight="1" x14ac:dyDescent="0.25">
      <c r="B374" s="74" t="s">
        <v>640</v>
      </c>
      <c r="C374" s="75"/>
      <c r="D374" s="75" t="s">
        <v>675</v>
      </c>
      <c r="E374" s="76" t="s">
        <v>654</v>
      </c>
      <c r="F374" s="88"/>
      <c r="G374" s="77"/>
      <c r="H374" s="75" t="s">
        <v>235</v>
      </c>
      <c r="I374" s="78" t="s">
        <v>236</v>
      </c>
      <c r="J374" s="607"/>
      <c r="K374" s="608"/>
      <c r="L374" s="608"/>
      <c r="M374" s="608"/>
      <c r="N374" s="609"/>
    </row>
    <row r="375" spans="2:14" ht="13" hidden="1" customHeight="1" x14ac:dyDescent="0.25">
      <c r="B375" s="74" t="s">
        <v>640</v>
      </c>
      <c r="C375" s="75"/>
      <c r="D375" s="75" t="s">
        <v>677</v>
      </c>
      <c r="E375" s="76" t="s">
        <v>678</v>
      </c>
      <c r="F375" s="88"/>
      <c r="G375" s="77"/>
      <c r="H375" s="75" t="s">
        <v>236</v>
      </c>
      <c r="I375" s="78" t="s">
        <v>235</v>
      </c>
      <c r="J375" s="607"/>
      <c r="K375" s="608"/>
      <c r="L375" s="608"/>
      <c r="M375" s="608"/>
      <c r="N375" s="609"/>
    </row>
    <row r="376" spans="2:14" ht="13" hidden="1" customHeight="1" x14ac:dyDescent="0.25">
      <c r="B376" s="74" t="s">
        <v>640</v>
      </c>
      <c r="C376" s="75"/>
      <c r="D376" s="75" t="s">
        <v>679</v>
      </c>
      <c r="E376" s="76" t="s">
        <v>678</v>
      </c>
      <c r="F376" s="88"/>
      <c r="G376" s="77"/>
      <c r="H376" s="75" t="s">
        <v>236</v>
      </c>
      <c r="I376" s="78" t="s">
        <v>235</v>
      </c>
      <c r="J376" s="607"/>
      <c r="K376" s="608"/>
      <c r="L376" s="608"/>
      <c r="M376" s="608"/>
      <c r="N376" s="609"/>
    </row>
    <row r="377" spans="2:14" ht="13" hidden="1" customHeight="1" x14ac:dyDescent="0.25">
      <c r="B377" s="74" t="s">
        <v>640</v>
      </c>
      <c r="C377" s="75"/>
      <c r="D377" s="75" t="s">
        <v>680</v>
      </c>
      <c r="E377" s="76" t="s">
        <v>681</v>
      </c>
      <c r="F377" s="88"/>
      <c r="G377" s="77"/>
      <c r="H377" s="75" t="s">
        <v>235</v>
      </c>
      <c r="I377" s="78" t="s">
        <v>235</v>
      </c>
      <c r="J377" s="607"/>
      <c r="K377" s="608"/>
      <c r="L377" s="608"/>
      <c r="M377" s="608"/>
      <c r="N377" s="609"/>
    </row>
    <row r="378" spans="2:14" ht="13" hidden="1" customHeight="1" x14ac:dyDescent="0.25">
      <c r="B378" s="74" t="s">
        <v>640</v>
      </c>
      <c r="C378" s="75"/>
      <c r="D378" s="75" t="s">
        <v>682</v>
      </c>
      <c r="E378" s="76" t="s">
        <v>681</v>
      </c>
      <c r="F378" s="88"/>
      <c r="G378" s="77"/>
      <c r="H378" s="75" t="s">
        <v>235</v>
      </c>
      <c r="I378" s="78" t="s">
        <v>235</v>
      </c>
      <c r="J378" s="607"/>
      <c r="K378" s="608"/>
      <c r="L378" s="608"/>
      <c r="M378" s="608"/>
      <c r="N378" s="609"/>
    </row>
    <row r="379" spans="2:14" ht="13" hidden="1" customHeight="1" x14ac:dyDescent="0.25">
      <c r="B379" s="74" t="s">
        <v>640</v>
      </c>
      <c r="C379" s="75"/>
      <c r="D379" s="75" t="s">
        <v>683</v>
      </c>
      <c r="E379" s="76" t="s">
        <v>684</v>
      </c>
      <c r="F379" s="88"/>
      <c r="G379" s="77"/>
      <c r="H379" s="75" t="s">
        <v>236</v>
      </c>
      <c r="I379" s="78" t="s">
        <v>236</v>
      </c>
      <c r="J379" s="607"/>
      <c r="K379" s="608"/>
      <c r="L379" s="608"/>
      <c r="M379" s="608"/>
      <c r="N379" s="609"/>
    </row>
    <row r="380" spans="2:14" ht="13" hidden="1" customHeight="1" x14ac:dyDescent="0.25">
      <c r="B380" s="74" t="s">
        <v>640</v>
      </c>
      <c r="C380" s="75"/>
      <c r="D380" s="75" t="s">
        <v>683</v>
      </c>
      <c r="E380" s="76" t="s">
        <v>685</v>
      </c>
      <c r="F380" s="88"/>
      <c r="G380" s="77"/>
      <c r="H380" s="75" t="s">
        <v>236</v>
      </c>
      <c r="I380" s="78" t="s">
        <v>236</v>
      </c>
      <c r="J380" s="607"/>
      <c r="K380" s="608"/>
      <c r="L380" s="608"/>
      <c r="M380" s="608"/>
      <c r="N380" s="609"/>
    </row>
    <row r="381" spans="2:14" ht="13" hidden="1" customHeight="1" x14ac:dyDescent="0.25">
      <c r="B381" s="74" t="s">
        <v>640</v>
      </c>
      <c r="C381" s="75"/>
      <c r="D381" s="75" t="s">
        <v>683</v>
      </c>
      <c r="E381" s="76" t="s">
        <v>686</v>
      </c>
      <c r="F381" s="88"/>
      <c r="G381" s="77"/>
      <c r="H381" s="75" t="s">
        <v>236</v>
      </c>
      <c r="I381" s="78" t="s">
        <v>236</v>
      </c>
      <c r="J381" s="607"/>
      <c r="K381" s="608"/>
      <c r="L381" s="608"/>
      <c r="M381" s="608"/>
      <c r="N381" s="609"/>
    </row>
    <row r="382" spans="2:14" ht="13" hidden="1" customHeight="1" x14ac:dyDescent="0.25">
      <c r="B382" s="74" t="s">
        <v>640</v>
      </c>
      <c r="C382" s="75"/>
      <c r="D382" s="75" t="s">
        <v>683</v>
      </c>
      <c r="E382" s="76" t="s">
        <v>687</v>
      </c>
      <c r="F382" s="88"/>
      <c r="G382" s="77"/>
      <c r="H382" s="75" t="s">
        <v>236</v>
      </c>
      <c r="I382" s="78" t="s">
        <v>236</v>
      </c>
      <c r="J382" s="607"/>
      <c r="K382" s="608"/>
      <c r="L382" s="608"/>
      <c r="M382" s="608"/>
      <c r="N382" s="609"/>
    </row>
    <row r="383" spans="2:14" ht="13" hidden="1" customHeight="1" x14ac:dyDescent="0.25">
      <c r="B383" s="74" t="s">
        <v>640</v>
      </c>
      <c r="C383" s="75"/>
      <c r="D383" s="75" t="s">
        <v>688</v>
      </c>
      <c r="E383" s="76" t="s">
        <v>689</v>
      </c>
      <c r="F383" s="88"/>
      <c r="G383" s="77"/>
      <c r="H383" s="75" t="s">
        <v>235</v>
      </c>
      <c r="I383" s="78" t="s">
        <v>236</v>
      </c>
      <c r="J383" s="607"/>
      <c r="K383" s="608"/>
      <c r="L383" s="608"/>
      <c r="M383" s="608"/>
      <c r="N383" s="609"/>
    </row>
    <row r="384" spans="2:14" ht="13" hidden="1" customHeight="1" x14ac:dyDescent="0.25">
      <c r="B384" s="74" t="s">
        <v>640</v>
      </c>
      <c r="C384" s="75"/>
      <c r="D384" s="75" t="s">
        <v>690</v>
      </c>
      <c r="E384" s="76" t="s">
        <v>691</v>
      </c>
      <c r="F384" s="88"/>
      <c r="G384" s="77"/>
      <c r="H384" s="75" t="s">
        <v>235</v>
      </c>
      <c r="I384" s="78" t="s">
        <v>235</v>
      </c>
      <c r="J384" s="607"/>
      <c r="K384" s="608"/>
      <c r="L384" s="608"/>
      <c r="M384" s="608"/>
      <c r="N384" s="609"/>
    </row>
    <row r="385" spans="2:14" ht="13" hidden="1" customHeight="1" x14ac:dyDescent="0.25">
      <c r="B385" s="74" t="s">
        <v>640</v>
      </c>
      <c r="C385" s="75"/>
      <c r="D385" s="75" t="s">
        <v>692</v>
      </c>
      <c r="E385" s="76" t="s">
        <v>691</v>
      </c>
      <c r="F385" s="88"/>
      <c r="G385" s="77"/>
      <c r="H385" s="75" t="s">
        <v>235</v>
      </c>
      <c r="I385" s="78" t="s">
        <v>235</v>
      </c>
      <c r="J385" s="607"/>
      <c r="K385" s="608"/>
      <c r="L385" s="608"/>
      <c r="M385" s="608"/>
      <c r="N385" s="609"/>
    </row>
    <row r="386" spans="2:14" ht="13" hidden="1" customHeight="1" x14ac:dyDescent="0.25">
      <c r="B386" s="74" t="s">
        <v>640</v>
      </c>
      <c r="C386" s="75"/>
      <c r="D386" s="75" t="s">
        <v>693</v>
      </c>
      <c r="E386" s="76" t="s">
        <v>694</v>
      </c>
      <c r="F386" s="88"/>
      <c r="G386" s="77"/>
      <c r="H386" s="75" t="s">
        <v>236</v>
      </c>
      <c r="I386" s="78" t="s">
        <v>235</v>
      </c>
      <c r="J386" s="607"/>
      <c r="K386" s="608"/>
      <c r="L386" s="608"/>
      <c r="M386" s="608"/>
      <c r="N386" s="609"/>
    </row>
    <row r="387" spans="2:14" ht="13" hidden="1" customHeight="1" x14ac:dyDescent="0.25">
      <c r="B387" s="74" t="s">
        <v>640</v>
      </c>
      <c r="C387" s="75"/>
      <c r="D387" s="75" t="s">
        <v>695</v>
      </c>
      <c r="E387" s="76" t="s">
        <v>696</v>
      </c>
      <c r="F387" s="88"/>
      <c r="G387" s="77"/>
      <c r="H387" s="75" t="s">
        <v>235</v>
      </c>
      <c r="I387" s="78" t="s">
        <v>236</v>
      </c>
      <c r="J387" s="607"/>
      <c r="K387" s="608"/>
      <c r="L387" s="608"/>
      <c r="M387" s="608"/>
      <c r="N387" s="609"/>
    </row>
    <row r="388" spans="2:14" ht="13" hidden="1" customHeight="1" x14ac:dyDescent="0.25">
      <c r="B388" s="74" t="s">
        <v>640</v>
      </c>
      <c r="C388" s="75"/>
      <c r="D388" s="75" t="s">
        <v>695</v>
      </c>
      <c r="E388" s="76" t="s">
        <v>697</v>
      </c>
      <c r="F388" s="88"/>
      <c r="G388" s="77"/>
      <c r="H388" s="75" t="s">
        <v>235</v>
      </c>
      <c r="I388" s="78" t="s">
        <v>236</v>
      </c>
      <c r="J388" s="607"/>
      <c r="K388" s="608"/>
      <c r="L388" s="608"/>
      <c r="M388" s="608"/>
      <c r="N388" s="609"/>
    </row>
    <row r="389" spans="2:14" ht="13" hidden="1" customHeight="1" x14ac:dyDescent="0.25">
      <c r="B389" s="74" t="s">
        <v>640</v>
      </c>
      <c r="C389" s="75"/>
      <c r="D389" s="75" t="s">
        <v>698</v>
      </c>
      <c r="E389" s="76" t="s">
        <v>699</v>
      </c>
      <c r="F389" s="88"/>
      <c r="G389" s="77"/>
      <c r="H389" s="75" t="s">
        <v>235</v>
      </c>
      <c r="I389" s="78" t="s">
        <v>236</v>
      </c>
      <c r="J389" s="607"/>
      <c r="K389" s="608"/>
      <c r="L389" s="608"/>
      <c r="M389" s="608"/>
      <c r="N389" s="609"/>
    </row>
    <row r="390" spans="2:14" ht="13" hidden="1" customHeight="1" x14ac:dyDescent="0.25">
      <c r="B390" s="74" t="s">
        <v>640</v>
      </c>
      <c r="C390" s="75"/>
      <c r="D390" s="75" t="s">
        <v>700</v>
      </c>
      <c r="E390" s="76" t="s">
        <v>701</v>
      </c>
      <c r="F390" s="88"/>
      <c r="G390" s="77"/>
      <c r="H390" s="75" t="s">
        <v>235</v>
      </c>
      <c r="I390" s="78" t="s">
        <v>235</v>
      </c>
      <c r="J390" s="607"/>
      <c r="K390" s="608"/>
      <c r="L390" s="608"/>
      <c r="M390" s="608"/>
      <c r="N390" s="609"/>
    </row>
    <row r="391" spans="2:14" ht="13" hidden="1" customHeight="1" x14ac:dyDescent="0.25">
      <c r="B391" s="74" t="s">
        <v>640</v>
      </c>
      <c r="C391" s="75"/>
      <c r="D391" s="75" t="s">
        <v>702</v>
      </c>
      <c r="E391" s="76" t="s">
        <v>703</v>
      </c>
      <c r="F391" s="88"/>
      <c r="G391" s="77"/>
      <c r="H391" s="75" t="s">
        <v>235</v>
      </c>
      <c r="I391" s="78" t="s">
        <v>235</v>
      </c>
      <c r="J391" s="607"/>
      <c r="K391" s="608"/>
      <c r="L391" s="608"/>
      <c r="M391" s="608"/>
      <c r="N391" s="609"/>
    </row>
    <row r="392" spans="2:14" ht="13" hidden="1" customHeight="1" x14ac:dyDescent="0.25">
      <c r="B392" s="74" t="s">
        <v>640</v>
      </c>
      <c r="C392" s="75"/>
      <c r="D392" s="75" t="s">
        <v>704</v>
      </c>
      <c r="E392" s="76" t="s">
        <v>705</v>
      </c>
      <c r="F392" s="88"/>
      <c r="G392" s="77"/>
      <c r="H392" s="75" t="s">
        <v>235</v>
      </c>
      <c r="I392" s="78" t="s">
        <v>235</v>
      </c>
      <c r="J392" s="607"/>
      <c r="K392" s="608"/>
      <c r="L392" s="608"/>
      <c r="M392" s="608"/>
      <c r="N392" s="609"/>
    </row>
    <row r="393" spans="2:14" ht="13" hidden="1" customHeight="1" x14ac:dyDescent="0.25">
      <c r="B393" s="74" t="s">
        <v>640</v>
      </c>
      <c r="C393" s="75"/>
      <c r="D393" s="75" t="s">
        <v>706</v>
      </c>
      <c r="E393" s="76" t="s">
        <v>707</v>
      </c>
      <c r="F393" s="88"/>
      <c r="G393" s="77"/>
      <c r="H393" s="75" t="s">
        <v>235</v>
      </c>
      <c r="I393" s="78" t="s">
        <v>235</v>
      </c>
      <c r="J393" s="607"/>
      <c r="K393" s="608"/>
      <c r="L393" s="608"/>
      <c r="M393" s="608"/>
      <c r="N393" s="609"/>
    </row>
    <row r="394" spans="2:14" ht="13" hidden="1" customHeight="1" x14ac:dyDescent="0.25">
      <c r="B394" s="74" t="s">
        <v>640</v>
      </c>
      <c r="C394" s="75"/>
      <c r="D394" s="75" t="s">
        <v>708</v>
      </c>
      <c r="E394" s="76" t="s">
        <v>709</v>
      </c>
      <c r="F394" s="88"/>
      <c r="G394" s="77"/>
      <c r="H394" s="75" t="s">
        <v>235</v>
      </c>
      <c r="I394" s="78" t="s">
        <v>235</v>
      </c>
      <c r="J394" s="607"/>
      <c r="K394" s="608"/>
      <c r="L394" s="608"/>
      <c r="M394" s="608"/>
      <c r="N394" s="609"/>
    </row>
    <row r="395" spans="2:14" ht="13" hidden="1" customHeight="1" x14ac:dyDescent="0.25">
      <c r="B395" s="74" t="s">
        <v>640</v>
      </c>
      <c r="C395" s="75"/>
      <c r="D395" s="75" t="s">
        <v>700</v>
      </c>
      <c r="E395" s="76" t="s">
        <v>710</v>
      </c>
      <c r="F395" s="88"/>
      <c r="G395" s="77"/>
      <c r="H395" s="75" t="s">
        <v>235</v>
      </c>
      <c r="I395" s="78" t="s">
        <v>235</v>
      </c>
      <c r="J395" s="607"/>
      <c r="K395" s="608"/>
      <c r="L395" s="608"/>
      <c r="M395" s="608"/>
      <c r="N395" s="609"/>
    </row>
    <row r="396" spans="2:14" ht="13" hidden="1" customHeight="1" x14ac:dyDescent="0.25">
      <c r="B396" s="74" t="s">
        <v>640</v>
      </c>
      <c r="C396" s="75"/>
      <c r="D396" s="75" t="s">
        <v>711</v>
      </c>
      <c r="E396" s="76" t="s">
        <v>712</v>
      </c>
      <c r="F396" s="88"/>
      <c r="G396" s="77"/>
      <c r="H396" s="75" t="s">
        <v>235</v>
      </c>
      <c r="I396" s="78" t="s">
        <v>235</v>
      </c>
      <c r="J396" s="607"/>
      <c r="K396" s="608"/>
      <c r="L396" s="608"/>
      <c r="M396" s="608"/>
      <c r="N396" s="609"/>
    </row>
    <row r="397" spans="2:14" ht="13" hidden="1" customHeight="1" x14ac:dyDescent="0.25">
      <c r="B397" s="74" t="s">
        <v>640</v>
      </c>
      <c r="C397" s="75"/>
      <c r="D397" s="75" t="s">
        <v>713</v>
      </c>
      <c r="E397" s="76" t="s">
        <v>714</v>
      </c>
      <c r="F397" s="88"/>
      <c r="G397" s="77"/>
      <c r="H397" s="75" t="s">
        <v>235</v>
      </c>
      <c r="I397" s="78" t="s">
        <v>235</v>
      </c>
      <c r="J397" s="607"/>
      <c r="K397" s="608"/>
      <c r="L397" s="608"/>
      <c r="M397" s="608"/>
      <c r="N397" s="609"/>
    </row>
    <row r="398" spans="2:14" ht="13" hidden="1" customHeight="1" x14ac:dyDescent="0.25">
      <c r="B398" s="74" t="s">
        <v>640</v>
      </c>
      <c r="C398" s="75"/>
      <c r="D398" s="75" t="s">
        <v>715</v>
      </c>
      <c r="E398" s="76" t="s">
        <v>716</v>
      </c>
      <c r="F398" s="88"/>
      <c r="G398" s="77"/>
      <c r="H398" s="75" t="s">
        <v>235</v>
      </c>
      <c r="I398" s="78" t="s">
        <v>235</v>
      </c>
      <c r="J398" s="607"/>
      <c r="K398" s="608"/>
      <c r="L398" s="608"/>
      <c r="M398" s="608"/>
      <c r="N398" s="609"/>
    </row>
    <row r="399" spans="2:14" ht="13" hidden="1" customHeight="1" x14ac:dyDescent="0.25">
      <c r="B399" s="74" t="s">
        <v>640</v>
      </c>
      <c r="C399" s="75"/>
      <c r="D399" s="75" t="s">
        <v>717</v>
      </c>
      <c r="E399" s="76" t="s">
        <v>718</v>
      </c>
      <c r="F399" s="88"/>
      <c r="G399" s="77"/>
      <c r="H399" s="75" t="s">
        <v>235</v>
      </c>
      <c r="I399" s="78" t="s">
        <v>235</v>
      </c>
      <c r="J399" s="607"/>
      <c r="K399" s="608"/>
      <c r="L399" s="608"/>
      <c r="M399" s="608"/>
      <c r="N399" s="609"/>
    </row>
    <row r="400" spans="2:14" ht="13" hidden="1" customHeight="1" x14ac:dyDescent="0.25">
      <c r="B400" s="74" t="s">
        <v>640</v>
      </c>
      <c r="C400" s="75"/>
      <c r="D400" s="75" t="s">
        <v>719</v>
      </c>
      <c r="E400" s="76" t="s">
        <v>720</v>
      </c>
      <c r="F400" s="88"/>
      <c r="G400" s="77"/>
      <c r="H400" s="75" t="s">
        <v>235</v>
      </c>
      <c r="I400" s="78" t="s">
        <v>235</v>
      </c>
      <c r="J400" s="607"/>
      <c r="K400" s="608"/>
      <c r="L400" s="608"/>
      <c r="M400" s="608"/>
      <c r="N400" s="609"/>
    </row>
    <row r="401" spans="2:14" ht="13" hidden="1" customHeight="1" x14ac:dyDescent="0.25">
      <c r="B401" s="74" t="s">
        <v>640</v>
      </c>
      <c r="C401" s="75"/>
      <c r="D401" s="75" t="s">
        <v>721</v>
      </c>
      <c r="E401" s="76" t="s">
        <v>722</v>
      </c>
      <c r="F401" s="88"/>
      <c r="G401" s="77"/>
      <c r="H401" s="75" t="s">
        <v>235</v>
      </c>
      <c r="I401" s="78" t="s">
        <v>235</v>
      </c>
      <c r="J401" s="607"/>
      <c r="K401" s="608"/>
      <c r="L401" s="608"/>
      <c r="M401" s="608"/>
      <c r="N401" s="609"/>
    </row>
    <row r="402" spans="2:14" ht="13" hidden="1" customHeight="1" x14ac:dyDescent="0.25">
      <c r="B402" s="74" t="s">
        <v>640</v>
      </c>
      <c r="C402" s="75"/>
      <c r="D402" s="75" t="s">
        <v>723</v>
      </c>
      <c r="E402" s="76" t="s">
        <v>724</v>
      </c>
      <c r="F402" s="88"/>
      <c r="G402" s="77"/>
      <c r="H402" s="75" t="s">
        <v>235</v>
      </c>
      <c r="I402" s="78" t="s">
        <v>235</v>
      </c>
      <c r="J402" s="607"/>
      <c r="K402" s="608"/>
      <c r="L402" s="608"/>
      <c r="M402" s="608"/>
      <c r="N402" s="609"/>
    </row>
    <row r="403" spans="2:14" ht="13" hidden="1" customHeight="1" x14ac:dyDescent="0.25">
      <c r="B403" s="74" t="s">
        <v>640</v>
      </c>
      <c r="C403" s="75"/>
      <c r="D403" s="75" t="s">
        <v>725</v>
      </c>
      <c r="E403" s="76" t="s">
        <v>726</v>
      </c>
      <c r="F403" s="88"/>
      <c r="G403" s="77"/>
      <c r="H403" s="75" t="s">
        <v>235</v>
      </c>
      <c r="I403" s="78" t="s">
        <v>235</v>
      </c>
      <c r="J403" s="607"/>
      <c r="K403" s="608"/>
      <c r="L403" s="608"/>
      <c r="M403" s="608"/>
      <c r="N403" s="609"/>
    </row>
    <row r="404" spans="2:14" ht="13" hidden="1" customHeight="1" x14ac:dyDescent="0.25">
      <c r="B404" s="74" t="s">
        <v>640</v>
      </c>
      <c r="C404" s="75"/>
      <c r="D404" s="75" t="s">
        <v>727</v>
      </c>
      <c r="E404" s="76" t="s">
        <v>728</v>
      </c>
      <c r="F404" s="88"/>
      <c r="G404" s="77"/>
      <c r="H404" s="75" t="s">
        <v>235</v>
      </c>
      <c r="I404" s="78" t="s">
        <v>235</v>
      </c>
      <c r="J404" s="607"/>
      <c r="K404" s="608"/>
      <c r="L404" s="608"/>
      <c r="M404" s="608"/>
      <c r="N404" s="609"/>
    </row>
    <row r="405" spans="2:14" ht="13" hidden="1" customHeight="1" x14ac:dyDescent="0.25">
      <c r="B405" s="74" t="s">
        <v>640</v>
      </c>
      <c r="C405" s="75"/>
      <c r="D405" s="75" t="s">
        <v>729</v>
      </c>
      <c r="E405" s="76" t="s">
        <v>730</v>
      </c>
      <c r="F405" s="88"/>
      <c r="G405" s="77"/>
      <c r="H405" s="75" t="s">
        <v>235</v>
      </c>
      <c r="I405" s="78" t="s">
        <v>235</v>
      </c>
      <c r="J405" s="607"/>
      <c r="K405" s="608"/>
      <c r="L405" s="608"/>
      <c r="M405" s="608"/>
      <c r="N405" s="609"/>
    </row>
    <row r="406" spans="2:14" ht="13" hidden="1" customHeight="1" x14ac:dyDescent="0.25">
      <c r="B406" s="74" t="s">
        <v>640</v>
      </c>
      <c r="C406" s="75"/>
      <c r="D406" s="75" t="s">
        <v>731</v>
      </c>
      <c r="E406" s="76" t="s">
        <v>732</v>
      </c>
      <c r="F406" s="88"/>
      <c r="G406" s="77"/>
      <c r="H406" s="75" t="s">
        <v>235</v>
      </c>
      <c r="I406" s="78" t="s">
        <v>235</v>
      </c>
      <c r="J406" s="607"/>
      <c r="K406" s="608"/>
      <c r="L406" s="608"/>
      <c r="M406" s="608"/>
      <c r="N406" s="609"/>
    </row>
    <row r="407" spans="2:14" ht="13" hidden="1" customHeight="1" x14ac:dyDescent="0.25">
      <c r="B407" s="74" t="s">
        <v>640</v>
      </c>
      <c r="C407" s="75"/>
      <c r="D407" s="75" t="s">
        <v>733</v>
      </c>
      <c r="E407" s="76" t="s">
        <v>734</v>
      </c>
      <c r="F407" s="88"/>
      <c r="G407" s="77"/>
      <c r="H407" s="75" t="s">
        <v>235</v>
      </c>
      <c r="I407" s="78" t="s">
        <v>235</v>
      </c>
      <c r="J407" s="607"/>
      <c r="K407" s="608"/>
      <c r="L407" s="608"/>
      <c r="M407" s="608"/>
      <c r="N407" s="609"/>
    </row>
    <row r="408" spans="2:14" ht="13" hidden="1" customHeight="1" x14ac:dyDescent="0.25">
      <c r="B408" s="74" t="s">
        <v>640</v>
      </c>
      <c r="C408" s="75"/>
      <c r="D408" s="75" t="s">
        <v>735</v>
      </c>
      <c r="E408" s="76" t="s">
        <v>736</v>
      </c>
      <c r="F408" s="88"/>
      <c r="G408" s="77"/>
      <c r="H408" s="75" t="s">
        <v>235</v>
      </c>
      <c r="I408" s="78" t="s">
        <v>235</v>
      </c>
      <c r="J408" s="607"/>
      <c r="K408" s="608"/>
      <c r="L408" s="608"/>
      <c r="M408" s="608"/>
      <c r="N408" s="609"/>
    </row>
    <row r="409" spans="2:14" ht="13" hidden="1" customHeight="1" x14ac:dyDescent="0.25">
      <c r="B409" s="74" t="s">
        <v>640</v>
      </c>
      <c r="C409" s="75"/>
      <c r="D409" s="75" t="s">
        <v>737</v>
      </c>
      <c r="E409" s="76" t="s">
        <v>738</v>
      </c>
      <c r="F409" s="88"/>
      <c r="G409" s="77"/>
      <c r="H409" s="75" t="s">
        <v>235</v>
      </c>
      <c r="I409" s="78" t="s">
        <v>235</v>
      </c>
      <c r="J409" s="607"/>
      <c r="K409" s="608"/>
      <c r="L409" s="608"/>
      <c r="M409" s="608"/>
      <c r="N409" s="609"/>
    </row>
    <row r="410" spans="2:14" ht="13" hidden="1" customHeight="1" x14ac:dyDescent="0.25">
      <c r="B410" s="74" t="s">
        <v>640</v>
      </c>
      <c r="C410" s="75"/>
      <c r="D410" s="75" t="s">
        <v>739</v>
      </c>
      <c r="E410" s="76" t="s">
        <v>740</v>
      </c>
      <c r="F410" s="88"/>
      <c r="G410" s="77"/>
      <c r="H410" s="75" t="s">
        <v>235</v>
      </c>
      <c r="I410" s="78" t="s">
        <v>235</v>
      </c>
      <c r="J410" s="607"/>
      <c r="K410" s="608"/>
      <c r="L410" s="608"/>
      <c r="M410" s="608"/>
      <c r="N410" s="609"/>
    </row>
    <row r="411" spans="2:14" ht="13" hidden="1" customHeight="1" x14ac:dyDescent="0.25">
      <c r="B411" s="74" t="s">
        <v>640</v>
      </c>
      <c r="C411" s="75"/>
      <c r="D411" s="75" t="s">
        <v>741</v>
      </c>
      <c r="E411" s="76" t="s">
        <v>742</v>
      </c>
      <c r="F411" s="88"/>
      <c r="G411" s="77"/>
      <c r="H411" s="75" t="s">
        <v>235</v>
      </c>
      <c r="I411" s="78" t="s">
        <v>235</v>
      </c>
      <c r="J411" s="607"/>
      <c r="K411" s="608"/>
      <c r="L411" s="608"/>
      <c r="M411" s="608"/>
      <c r="N411" s="609"/>
    </row>
    <row r="412" spans="2:14" ht="13" customHeight="1" x14ac:dyDescent="0.25">
      <c r="B412" s="74" t="s">
        <v>640</v>
      </c>
      <c r="C412" s="75"/>
      <c r="D412" s="75" t="s">
        <v>743</v>
      </c>
      <c r="E412" s="76" t="s">
        <v>744</v>
      </c>
      <c r="F412" s="88"/>
      <c r="G412" s="77"/>
      <c r="H412" s="75" t="s">
        <v>236</v>
      </c>
      <c r="I412" s="78" t="s">
        <v>236</v>
      </c>
      <c r="J412" s="607"/>
      <c r="K412" s="608"/>
      <c r="L412" s="608"/>
      <c r="M412" s="608"/>
      <c r="N412" s="609"/>
    </row>
    <row r="413" spans="2:14" ht="13" customHeight="1" x14ac:dyDescent="0.25">
      <c r="B413" s="74" t="s">
        <v>640</v>
      </c>
      <c r="C413" s="75"/>
      <c r="D413" s="75" t="s">
        <v>743</v>
      </c>
      <c r="E413" s="76" t="s">
        <v>745</v>
      </c>
      <c r="F413" s="88"/>
      <c r="G413" s="77"/>
      <c r="H413" s="75" t="s">
        <v>236</v>
      </c>
      <c r="I413" s="78" t="s">
        <v>236</v>
      </c>
      <c r="J413" s="607"/>
      <c r="K413" s="608"/>
      <c r="L413" s="608"/>
      <c r="M413" s="608"/>
      <c r="N413" s="609"/>
    </row>
    <row r="414" spans="2:14" ht="13" customHeight="1" x14ac:dyDescent="0.25">
      <c r="B414" s="74" t="s">
        <v>640</v>
      </c>
      <c r="C414" s="75"/>
      <c r="D414" s="75" t="s">
        <v>746</v>
      </c>
      <c r="E414" s="76" t="s">
        <v>747</v>
      </c>
      <c r="F414" s="88"/>
      <c r="G414" s="77"/>
      <c r="H414" s="75" t="s">
        <v>236</v>
      </c>
      <c r="I414" s="78" t="s">
        <v>236</v>
      </c>
      <c r="J414" s="607"/>
      <c r="K414" s="608"/>
      <c r="L414" s="608"/>
      <c r="M414" s="608"/>
      <c r="N414" s="609"/>
    </row>
    <row r="415" spans="2:14" ht="13" customHeight="1" x14ac:dyDescent="0.25">
      <c r="B415" s="74" t="s">
        <v>640</v>
      </c>
      <c r="C415" s="75"/>
      <c r="D415" s="75" t="s">
        <v>743</v>
      </c>
      <c r="E415" s="76" t="s">
        <v>748</v>
      </c>
      <c r="F415" s="88"/>
      <c r="G415" s="77"/>
      <c r="H415" s="75" t="s">
        <v>236</v>
      </c>
      <c r="I415" s="78" t="s">
        <v>236</v>
      </c>
      <c r="J415" s="607"/>
      <c r="K415" s="608"/>
      <c r="L415" s="608"/>
      <c r="M415" s="608"/>
      <c r="N415" s="609"/>
    </row>
    <row r="416" spans="2:14" ht="13" customHeight="1" x14ac:dyDescent="0.25">
      <c r="B416" s="74" t="s">
        <v>640</v>
      </c>
      <c r="C416" s="75"/>
      <c r="D416" s="75" t="s">
        <v>743</v>
      </c>
      <c r="E416" s="76" t="s">
        <v>749</v>
      </c>
      <c r="F416" s="88"/>
      <c r="G416" s="77"/>
      <c r="H416" s="75" t="s">
        <v>236</v>
      </c>
      <c r="I416" s="78" t="s">
        <v>236</v>
      </c>
      <c r="J416" s="607"/>
      <c r="K416" s="608"/>
      <c r="L416" s="608"/>
      <c r="M416" s="608"/>
      <c r="N416" s="609"/>
    </row>
    <row r="417" spans="2:14" ht="13" customHeight="1" x14ac:dyDescent="0.25">
      <c r="B417" s="74" t="s">
        <v>640</v>
      </c>
      <c r="C417" s="75"/>
      <c r="D417" s="75" t="s">
        <v>743</v>
      </c>
      <c r="E417" s="76" t="s">
        <v>750</v>
      </c>
      <c r="F417" s="88"/>
      <c r="G417" s="77"/>
      <c r="H417" s="75" t="s">
        <v>236</v>
      </c>
      <c r="I417" s="78" t="s">
        <v>236</v>
      </c>
      <c r="J417" s="607"/>
      <c r="K417" s="608"/>
      <c r="L417" s="608"/>
      <c r="M417" s="608"/>
      <c r="N417" s="609"/>
    </row>
    <row r="418" spans="2:14" ht="13" customHeight="1" x14ac:dyDescent="0.25">
      <c r="B418" s="74" t="s">
        <v>640</v>
      </c>
      <c r="C418" s="75"/>
      <c r="D418" s="75" t="s">
        <v>743</v>
      </c>
      <c r="E418" s="76" t="s">
        <v>751</v>
      </c>
      <c r="F418" s="88"/>
      <c r="G418" s="77"/>
      <c r="H418" s="75" t="s">
        <v>236</v>
      </c>
      <c r="I418" s="78" t="s">
        <v>236</v>
      </c>
      <c r="J418" s="607"/>
      <c r="K418" s="608"/>
      <c r="L418" s="608"/>
      <c r="M418" s="608"/>
      <c r="N418" s="609"/>
    </row>
    <row r="419" spans="2:14" ht="13" customHeight="1" x14ac:dyDescent="0.25">
      <c r="B419" s="74" t="s">
        <v>640</v>
      </c>
      <c r="C419" s="75"/>
      <c r="D419" s="75" t="s">
        <v>743</v>
      </c>
      <c r="E419" s="76" t="s">
        <v>752</v>
      </c>
      <c r="F419" s="88"/>
      <c r="G419" s="77"/>
      <c r="H419" s="75" t="s">
        <v>236</v>
      </c>
      <c r="I419" s="78" t="s">
        <v>236</v>
      </c>
      <c r="J419" s="607"/>
      <c r="K419" s="608"/>
      <c r="L419" s="608"/>
      <c r="M419" s="608"/>
      <c r="N419" s="609"/>
    </row>
    <row r="420" spans="2:14" ht="13" customHeight="1" x14ac:dyDescent="0.25">
      <c r="B420" s="74" t="s">
        <v>640</v>
      </c>
      <c r="C420" s="75"/>
      <c r="D420" s="75" t="s">
        <v>743</v>
      </c>
      <c r="E420" s="76" t="s">
        <v>753</v>
      </c>
      <c r="F420" s="88"/>
      <c r="G420" s="77"/>
      <c r="H420" s="75" t="s">
        <v>236</v>
      </c>
      <c r="I420" s="78" t="s">
        <v>236</v>
      </c>
      <c r="J420" s="607"/>
      <c r="K420" s="608"/>
      <c r="L420" s="608"/>
      <c r="M420" s="608"/>
      <c r="N420" s="609"/>
    </row>
    <row r="421" spans="2:14" ht="13" customHeight="1" x14ac:dyDescent="0.25">
      <c r="B421" s="74" t="s">
        <v>640</v>
      </c>
      <c r="C421" s="75"/>
      <c r="D421" s="75" t="s">
        <v>743</v>
      </c>
      <c r="E421" s="76" t="s">
        <v>754</v>
      </c>
      <c r="F421" s="88"/>
      <c r="G421" s="77"/>
      <c r="H421" s="75" t="s">
        <v>236</v>
      </c>
      <c r="I421" s="78" t="s">
        <v>236</v>
      </c>
      <c r="J421" s="607"/>
      <c r="K421" s="608"/>
      <c r="L421" s="608"/>
      <c r="M421" s="608"/>
      <c r="N421" s="609"/>
    </row>
    <row r="422" spans="2:14" ht="13" customHeight="1" x14ac:dyDescent="0.25">
      <c r="B422" s="74" t="s">
        <v>640</v>
      </c>
      <c r="C422" s="75"/>
      <c r="D422" s="75" t="s">
        <v>743</v>
      </c>
      <c r="E422" s="76" t="s">
        <v>755</v>
      </c>
      <c r="F422" s="88"/>
      <c r="G422" s="77"/>
      <c r="H422" s="75" t="s">
        <v>236</v>
      </c>
      <c r="I422" s="78" t="s">
        <v>236</v>
      </c>
      <c r="J422" s="607"/>
      <c r="K422" s="608"/>
      <c r="L422" s="608"/>
      <c r="M422" s="608"/>
      <c r="N422" s="609"/>
    </row>
    <row r="423" spans="2:14" ht="13" customHeight="1" x14ac:dyDescent="0.25">
      <c r="B423" s="74" t="s">
        <v>640</v>
      </c>
      <c r="C423" s="75"/>
      <c r="D423" s="75" t="s">
        <v>743</v>
      </c>
      <c r="E423" s="76" t="s">
        <v>756</v>
      </c>
      <c r="F423" s="88"/>
      <c r="G423" s="77"/>
      <c r="H423" s="75" t="s">
        <v>236</v>
      </c>
      <c r="I423" s="78" t="s">
        <v>236</v>
      </c>
      <c r="J423" s="607"/>
      <c r="K423" s="608"/>
      <c r="L423" s="608"/>
      <c r="M423" s="608"/>
      <c r="N423" s="609"/>
    </row>
    <row r="424" spans="2:14" ht="13" customHeight="1" x14ac:dyDescent="0.25">
      <c r="B424" s="74" t="s">
        <v>640</v>
      </c>
      <c r="C424" s="75"/>
      <c r="D424" s="75" t="s">
        <v>743</v>
      </c>
      <c r="E424" s="76" t="s">
        <v>757</v>
      </c>
      <c r="F424" s="88"/>
      <c r="G424" s="77"/>
      <c r="H424" s="75" t="s">
        <v>236</v>
      </c>
      <c r="I424" s="78" t="s">
        <v>236</v>
      </c>
      <c r="J424" s="607"/>
      <c r="K424" s="608"/>
      <c r="L424" s="608"/>
      <c r="M424" s="608"/>
      <c r="N424" s="609"/>
    </row>
    <row r="425" spans="2:14" ht="13" customHeight="1" x14ac:dyDescent="0.25">
      <c r="B425" s="74" t="s">
        <v>640</v>
      </c>
      <c r="C425" s="75"/>
      <c r="D425" s="75" t="s">
        <v>743</v>
      </c>
      <c r="E425" s="76" t="s">
        <v>758</v>
      </c>
      <c r="F425" s="88"/>
      <c r="G425" s="77"/>
      <c r="H425" s="75" t="s">
        <v>236</v>
      </c>
      <c r="I425" s="78" t="s">
        <v>236</v>
      </c>
      <c r="J425" s="607"/>
      <c r="K425" s="608"/>
      <c r="L425" s="608"/>
      <c r="M425" s="608"/>
      <c r="N425" s="609"/>
    </row>
    <row r="426" spans="2:14" ht="13" customHeight="1" x14ac:dyDescent="0.25">
      <c r="B426" s="74" t="s">
        <v>640</v>
      </c>
      <c r="C426" s="75"/>
      <c r="D426" s="75" t="s">
        <v>743</v>
      </c>
      <c r="E426" s="76" t="s">
        <v>759</v>
      </c>
      <c r="F426" s="88"/>
      <c r="G426" s="77"/>
      <c r="H426" s="75" t="s">
        <v>236</v>
      </c>
      <c r="I426" s="78" t="s">
        <v>236</v>
      </c>
      <c r="J426" s="607"/>
      <c r="K426" s="608"/>
      <c r="L426" s="608"/>
      <c r="M426" s="608"/>
      <c r="N426" s="609"/>
    </row>
    <row r="427" spans="2:14" ht="13" customHeight="1" x14ac:dyDescent="0.25">
      <c r="B427" s="74" t="s">
        <v>640</v>
      </c>
      <c r="C427" s="75"/>
      <c r="D427" s="75" t="s">
        <v>743</v>
      </c>
      <c r="E427" s="76" t="s">
        <v>760</v>
      </c>
      <c r="F427" s="88"/>
      <c r="G427" s="77"/>
      <c r="H427" s="75" t="s">
        <v>236</v>
      </c>
      <c r="I427" s="78" t="s">
        <v>236</v>
      </c>
      <c r="J427" s="607"/>
      <c r="K427" s="608"/>
      <c r="L427" s="608"/>
      <c r="M427" s="608"/>
      <c r="N427" s="609"/>
    </row>
    <row r="428" spans="2:14" ht="13" customHeight="1" x14ac:dyDescent="0.25">
      <c r="B428" s="74" t="s">
        <v>640</v>
      </c>
      <c r="C428" s="75"/>
      <c r="D428" s="75" t="s">
        <v>743</v>
      </c>
      <c r="E428" s="76" t="s">
        <v>761</v>
      </c>
      <c r="F428" s="88"/>
      <c r="G428" s="77"/>
      <c r="H428" s="75" t="s">
        <v>236</v>
      </c>
      <c r="I428" s="78" t="s">
        <v>236</v>
      </c>
      <c r="J428" s="607"/>
      <c r="K428" s="608"/>
      <c r="L428" s="608"/>
      <c r="M428" s="608"/>
      <c r="N428" s="609"/>
    </row>
    <row r="429" spans="2:14" ht="13" customHeight="1" x14ac:dyDescent="0.25">
      <c r="B429" s="74" t="s">
        <v>640</v>
      </c>
      <c r="C429" s="75"/>
      <c r="D429" s="75" t="s">
        <v>743</v>
      </c>
      <c r="E429" s="76" t="s">
        <v>762</v>
      </c>
      <c r="F429" s="88"/>
      <c r="G429" s="77"/>
      <c r="H429" s="75" t="s">
        <v>236</v>
      </c>
      <c r="I429" s="78" t="s">
        <v>236</v>
      </c>
      <c r="J429" s="607"/>
      <c r="K429" s="608"/>
      <c r="L429" s="608"/>
      <c r="M429" s="608"/>
      <c r="N429" s="609"/>
    </row>
    <row r="430" spans="2:14" ht="13" customHeight="1" x14ac:dyDescent="0.25">
      <c r="B430" s="74" t="s">
        <v>640</v>
      </c>
      <c r="C430" s="75"/>
      <c r="D430" s="75" t="s">
        <v>743</v>
      </c>
      <c r="E430" s="76" t="s">
        <v>763</v>
      </c>
      <c r="F430" s="88"/>
      <c r="G430" s="77"/>
      <c r="H430" s="75" t="s">
        <v>236</v>
      </c>
      <c r="I430" s="78" t="s">
        <v>236</v>
      </c>
      <c r="J430" s="607"/>
      <c r="K430" s="608"/>
      <c r="L430" s="608"/>
      <c r="M430" s="608"/>
      <c r="N430" s="609"/>
    </row>
    <row r="431" spans="2:14" ht="13" customHeight="1" x14ac:dyDescent="0.25">
      <c r="B431" s="74" t="s">
        <v>640</v>
      </c>
      <c r="C431" s="75"/>
      <c r="D431" s="75" t="s">
        <v>743</v>
      </c>
      <c r="E431" s="76" t="s">
        <v>764</v>
      </c>
      <c r="F431" s="88"/>
      <c r="G431" s="77"/>
      <c r="H431" s="75" t="s">
        <v>236</v>
      </c>
      <c r="I431" s="78" t="s">
        <v>236</v>
      </c>
      <c r="J431" s="607"/>
      <c r="K431" s="608"/>
      <c r="L431" s="608"/>
      <c r="M431" s="608"/>
      <c r="N431" s="609"/>
    </row>
    <row r="432" spans="2:14" ht="13" customHeight="1" x14ac:dyDescent="0.25">
      <c r="B432" s="74" t="s">
        <v>640</v>
      </c>
      <c r="C432" s="75"/>
      <c r="D432" s="75" t="s">
        <v>743</v>
      </c>
      <c r="E432" s="76" t="s">
        <v>765</v>
      </c>
      <c r="F432" s="88"/>
      <c r="G432" s="77"/>
      <c r="H432" s="75" t="s">
        <v>236</v>
      </c>
      <c r="I432" s="78" t="s">
        <v>236</v>
      </c>
      <c r="J432" s="607"/>
      <c r="K432" s="608"/>
      <c r="L432" s="608"/>
      <c r="M432" s="608"/>
      <c r="N432" s="609"/>
    </row>
    <row r="433" spans="2:14" ht="13" customHeight="1" x14ac:dyDescent="0.25">
      <c r="B433" s="74" t="s">
        <v>640</v>
      </c>
      <c r="C433" s="75"/>
      <c r="D433" s="75" t="s">
        <v>743</v>
      </c>
      <c r="E433" s="76" t="s">
        <v>766</v>
      </c>
      <c r="F433" s="88"/>
      <c r="G433" s="77"/>
      <c r="H433" s="75" t="s">
        <v>236</v>
      </c>
      <c r="I433" s="78" t="s">
        <v>236</v>
      </c>
      <c r="J433" s="607"/>
      <c r="K433" s="608"/>
      <c r="L433" s="608"/>
      <c r="M433" s="608"/>
      <c r="N433" s="609"/>
    </row>
    <row r="434" spans="2:14" ht="13" customHeight="1" x14ac:dyDescent="0.25">
      <c r="B434" s="74" t="s">
        <v>640</v>
      </c>
      <c r="C434" s="75"/>
      <c r="D434" s="75" t="s">
        <v>743</v>
      </c>
      <c r="E434" s="76" t="s">
        <v>767</v>
      </c>
      <c r="F434" s="88"/>
      <c r="G434" s="77"/>
      <c r="H434" s="75" t="s">
        <v>236</v>
      </c>
      <c r="I434" s="78" t="s">
        <v>236</v>
      </c>
      <c r="J434" s="607"/>
      <c r="K434" s="608"/>
      <c r="L434" s="608"/>
      <c r="M434" s="608"/>
      <c r="N434" s="609"/>
    </row>
    <row r="435" spans="2:14" ht="13" customHeight="1" x14ac:dyDescent="0.25">
      <c r="B435" s="74" t="s">
        <v>640</v>
      </c>
      <c r="C435" s="75"/>
      <c r="D435" s="75" t="s">
        <v>743</v>
      </c>
      <c r="E435" s="76" t="s">
        <v>768</v>
      </c>
      <c r="F435" s="88"/>
      <c r="G435" s="77"/>
      <c r="H435" s="75" t="s">
        <v>236</v>
      </c>
      <c r="I435" s="78" t="s">
        <v>236</v>
      </c>
      <c r="J435" s="607"/>
      <c r="K435" s="608"/>
      <c r="L435" s="608"/>
      <c r="M435" s="608"/>
      <c r="N435" s="609"/>
    </row>
    <row r="436" spans="2:14" ht="13" customHeight="1" x14ac:dyDescent="0.25">
      <c r="B436" s="74" t="s">
        <v>640</v>
      </c>
      <c r="C436" s="75"/>
      <c r="D436" s="75" t="s">
        <v>743</v>
      </c>
      <c r="E436" s="76" t="s">
        <v>769</v>
      </c>
      <c r="F436" s="88"/>
      <c r="G436" s="77"/>
      <c r="H436" s="75" t="s">
        <v>236</v>
      </c>
      <c r="I436" s="78" t="s">
        <v>236</v>
      </c>
      <c r="J436" s="607"/>
      <c r="K436" s="608"/>
      <c r="L436" s="608"/>
      <c r="M436" s="608"/>
      <c r="N436" s="609"/>
    </row>
    <row r="437" spans="2:14" ht="13" customHeight="1" x14ac:dyDescent="0.25">
      <c r="B437" s="74" t="s">
        <v>640</v>
      </c>
      <c r="C437" s="75"/>
      <c r="D437" s="75" t="s">
        <v>743</v>
      </c>
      <c r="E437" s="76" t="s">
        <v>770</v>
      </c>
      <c r="F437" s="88"/>
      <c r="G437" s="77"/>
      <c r="H437" s="75" t="s">
        <v>236</v>
      </c>
      <c r="I437" s="78" t="s">
        <v>236</v>
      </c>
      <c r="J437" s="607"/>
      <c r="K437" s="608"/>
      <c r="L437" s="608"/>
      <c r="M437" s="608"/>
      <c r="N437" s="609"/>
    </row>
    <row r="438" spans="2:14" ht="13" customHeight="1" x14ac:dyDescent="0.25">
      <c r="B438" s="74" t="s">
        <v>640</v>
      </c>
      <c r="C438" s="75"/>
      <c r="D438" s="75" t="s">
        <v>746</v>
      </c>
      <c r="E438" s="76" t="s">
        <v>756</v>
      </c>
      <c r="F438" s="88"/>
      <c r="G438" s="77"/>
      <c r="H438" s="75" t="s">
        <v>236</v>
      </c>
      <c r="I438" s="78" t="s">
        <v>236</v>
      </c>
      <c r="J438" s="607"/>
      <c r="K438" s="608"/>
      <c r="L438" s="608"/>
      <c r="M438" s="608"/>
      <c r="N438" s="609"/>
    </row>
    <row r="439" spans="2:14" ht="13" customHeight="1" x14ac:dyDescent="0.25">
      <c r="B439" s="74" t="s">
        <v>640</v>
      </c>
      <c r="C439" s="75"/>
      <c r="D439" s="75" t="s">
        <v>746</v>
      </c>
      <c r="E439" s="76" t="s">
        <v>771</v>
      </c>
      <c r="F439" s="88"/>
      <c r="G439" s="77"/>
      <c r="H439" s="75" t="s">
        <v>236</v>
      </c>
      <c r="I439" s="78" t="s">
        <v>236</v>
      </c>
      <c r="J439" s="607"/>
      <c r="K439" s="608"/>
      <c r="L439" s="608"/>
      <c r="M439" s="608"/>
      <c r="N439" s="609"/>
    </row>
    <row r="440" spans="2:14" ht="13" customHeight="1" x14ac:dyDescent="0.25">
      <c r="B440" s="74" t="s">
        <v>640</v>
      </c>
      <c r="C440" s="75"/>
      <c r="D440" s="75" t="s">
        <v>746</v>
      </c>
      <c r="E440" s="76" t="s">
        <v>772</v>
      </c>
      <c r="F440" s="88"/>
      <c r="G440" s="77"/>
      <c r="H440" s="75" t="s">
        <v>236</v>
      </c>
      <c r="I440" s="78" t="s">
        <v>236</v>
      </c>
      <c r="J440" s="607"/>
      <c r="K440" s="608"/>
      <c r="L440" s="608"/>
      <c r="M440" s="608"/>
      <c r="N440" s="609"/>
    </row>
    <row r="441" spans="2:14" ht="13" customHeight="1" x14ac:dyDescent="0.25">
      <c r="B441" s="74" t="s">
        <v>640</v>
      </c>
      <c r="C441" s="75"/>
      <c r="D441" s="75" t="s">
        <v>746</v>
      </c>
      <c r="E441" s="76" t="s">
        <v>762</v>
      </c>
      <c r="F441" s="88"/>
      <c r="G441" s="77"/>
      <c r="H441" s="75" t="s">
        <v>236</v>
      </c>
      <c r="I441" s="78" t="s">
        <v>236</v>
      </c>
      <c r="J441" s="607"/>
      <c r="K441" s="608"/>
      <c r="L441" s="608"/>
      <c r="M441" s="608"/>
      <c r="N441" s="609"/>
    </row>
    <row r="442" spans="2:14" ht="13" customHeight="1" x14ac:dyDescent="0.25">
      <c r="B442" s="74" t="s">
        <v>640</v>
      </c>
      <c r="C442" s="75"/>
      <c r="D442" s="75" t="s">
        <v>746</v>
      </c>
      <c r="E442" s="76" t="s">
        <v>751</v>
      </c>
      <c r="F442" s="88"/>
      <c r="G442" s="77"/>
      <c r="H442" s="75" t="s">
        <v>236</v>
      </c>
      <c r="I442" s="78" t="s">
        <v>236</v>
      </c>
      <c r="J442" s="607"/>
      <c r="K442" s="608"/>
      <c r="L442" s="608"/>
      <c r="M442" s="608"/>
      <c r="N442" s="609"/>
    </row>
    <row r="443" spans="2:14" ht="13" customHeight="1" x14ac:dyDescent="0.25">
      <c r="B443" s="74" t="s">
        <v>640</v>
      </c>
      <c r="C443" s="75"/>
      <c r="D443" s="75" t="s">
        <v>746</v>
      </c>
      <c r="E443" s="76" t="s">
        <v>748</v>
      </c>
      <c r="F443" s="88"/>
      <c r="G443" s="77"/>
      <c r="H443" s="75" t="s">
        <v>236</v>
      </c>
      <c r="I443" s="78" t="s">
        <v>236</v>
      </c>
      <c r="J443" s="607"/>
      <c r="K443" s="608"/>
      <c r="L443" s="608"/>
      <c r="M443" s="608"/>
      <c r="N443" s="609"/>
    </row>
    <row r="444" spans="2:14" ht="13" customHeight="1" x14ac:dyDescent="0.25">
      <c r="B444" s="74" t="s">
        <v>640</v>
      </c>
      <c r="C444" s="75"/>
      <c r="D444" s="75" t="s">
        <v>746</v>
      </c>
      <c r="E444" s="76" t="s">
        <v>749</v>
      </c>
      <c r="F444" s="88"/>
      <c r="G444" s="77"/>
      <c r="H444" s="75" t="s">
        <v>236</v>
      </c>
      <c r="I444" s="78" t="s">
        <v>236</v>
      </c>
      <c r="J444" s="607"/>
      <c r="K444" s="608"/>
      <c r="L444" s="608"/>
      <c r="M444" s="608"/>
      <c r="N444" s="609"/>
    </row>
    <row r="445" spans="2:14" ht="13" hidden="1" customHeight="1" x14ac:dyDescent="0.25">
      <c r="B445" s="74" t="s">
        <v>640</v>
      </c>
      <c r="C445" s="75"/>
      <c r="D445" s="75" t="s">
        <v>773</v>
      </c>
      <c r="E445" s="76" t="s">
        <v>774</v>
      </c>
      <c r="F445" s="88"/>
      <c r="G445" s="77"/>
      <c r="H445" s="75" t="s">
        <v>236</v>
      </c>
      <c r="I445" s="78" t="s">
        <v>236</v>
      </c>
      <c r="J445" s="607"/>
      <c r="K445" s="608"/>
      <c r="L445" s="608"/>
      <c r="M445" s="608"/>
      <c r="N445" s="609"/>
    </row>
    <row r="446" spans="2:14" ht="13" hidden="1" customHeight="1" x14ac:dyDescent="0.25">
      <c r="B446" s="74" t="s">
        <v>640</v>
      </c>
      <c r="C446" s="75"/>
      <c r="D446" s="75" t="s">
        <v>773</v>
      </c>
      <c r="E446" s="76" t="s">
        <v>775</v>
      </c>
      <c r="F446" s="88"/>
      <c r="G446" s="77"/>
      <c r="H446" s="75" t="s">
        <v>236</v>
      </c>
      <c r="I446" s="78" t="s">
        <v>236</v>
      </c>
      <c r="J446" s="607"/>
      <c r="K446" s="608"/>
      <c r="L446" s="608"/>
      <c r="M446" s="608"/>
      <c r="N446" s="609"/>
    </row>
    <row r="447" spans="2:14" ht="13" hidden="1" customHeight="1" x14ac:dyDescent="0.25">
      <c r="B447" s="74" t="s">
        <v>640</v>
      </c>
      <c r="C447" s="75"/>
      <c r="D447" s="75" t="s">
        <v>776</v>
      </c>
      <c r="E447" s="76" t="s">
        <v>777</v>
      </c>
      <c r="F447" s="88"/>
      <c r="G447" s="77"/>
      <c r="H447" s="75" t="s">
        <v>236</v>
      </c>
      <c r="I447" s="78" t="s">
        <v>236</v>
      </c>
      <c r="J447" s="607"/>
      <c r="K447" s="608"/>
      <c r="L447" s="608"/>
      <c r="M447" s="608"/>
      <c r="N447" s="609"/>
    </row>
    <row r="448" spans="2:14" ht="13" hidden="1" customHeight="1" x14ac:dyDescent="0.25">
      <c r="B448" s="74" t="s">
        <v>640</v>
      </c>
      <c r="C448" s="75"/>
      <c r="D448" s="75" t="s">
        <v>773</v>
      </c>
      <c r="E448" s="76" t="s">
        <v>778</v>
      </c>
      <c r="F448" s="88"/>
      <c r="G448" s="77"/>
      <c r="H448" s="75" t="s">
        <v>236</v>
      </c>
      <c r="I448" s="78" t="s">
        <v>236</v>
      </c>
      <c r="J448" s="607"/>
      <c r="K448" s="608"/>
      <c r="L448" s="608"/>
      <c r="M448" s="608"/>
      <c r="N448" s="609"/>
    </row>
    <row r="449" spans="2:14" ht="13" hidden="1" customHeight="1" x14ac:dyDescent="0.25">
      <c r="B449" s="74" t="s">
        <v>640</v>
      </c>
      <c r="C449" s="75"/>
      <c r="D449" s="75" t="s">
        <v>773</v>
      </c>
      <c r="E449" s="76" t="s">
        <v>779</v>
      </c>
      <c r="F449" s="88"/>
      <c r="G449" s="77"/>
      <c r="H449" s="75" t="s">
        <v>236</v>
      </c>
      <c r="I449" s="78" t="s">
        <v>236</v>
      </c>
      <c r="J449" s="607"/>
      <c r="K449" s="608"/>
      <c r="L449" s="608"/>
      <c r="M449" s="608"/>
      <c r="N449" s="609"/>
    </row>
    <row r="450" spans="2:14" ht="13" hidden="1" customHeight="1" x14ac:dyDescent="0.25">
      <c r="B450" s="74" t="s">
        <v>640</v>
      </c>
      <c r="C450" s="75"/>
      <c r="D450" s="75" t="s">
        <v>773</v>
      </c>
      <c r="E450" s="76" t="s">
        <v>780</v>
      </c>
      <c r="F450" s="88"/>
      <c r="G450" s="77"/>
      <c r="H450" s="75" t="s">
        <v>236</v>
      </c>
      <c r="I450" s="78" t="s">
        <v>236</v>
      </c>
      <c r="J450" s="607"/>
      <c r="K450" s="608"/>
      <c r="L450" s="608"/>
      <c r="M450" s="608"/>
      <c r="N450" s="609"/>
    </row>
    <row r="451" spans="2:14" ht="13" hidden="1" customHeight="1" x14ac:dyDescent="0.25">
      <c r="B451" s="74" t="s">
        <v>640</v>
      </c>
      <c r="C451" s="75"/>
      <c r="D451" s="75" t="s">
        <v>773</v>
      </c>
      <c r="E451" s="76" t="s">
        <v>781</v>
      </c>
      <c r="F451" s="88"/>
      <c r="G451" s="77"/>
      <c r="H451" s="75" t="s">
        <v>236</v>
      </c>
      <c r="I451" s="78" t="s">
        <v>236</v>
      </c>
      <c r="J451" s="607"/>
      <c r="K451" s="608"/>
      <c r="L451" s="608"/>
      <c r="M451" s="608"/>
      <c r="N451" s="609"/>
    </row>
    <row r="452" spans="2:14" ht="13" hidden="1" customHeight="1" x14ac:dyDescent="0.25">
      <c r="B452" s="74" t="s">
        <v>640</v>
      </c>
      <c r="C452" s="75"/>
      <c r="D452" s="75" t="s">
        <v>773</v>
      </c>
      <c r="E452" s="76" t="s">
        <v>782</v>
      </c>
      <c r="F452" s="88"/>
      <c r="G452" s="77"/>
      <c r="H452" s="75" t="s">
        <v>236</v>
      </c>
      <c r="I452" s="78" t="s">
        <v>236</v>
      </c>
      <c r="J452" s="607"/>
      <c r="K452" s="608"/>
      <c r="L452" s="608"/>
      <c r="M452" s="608"/>
      <c r="N452" s="609"/>
    </row>
    <row r="453" spans="2:14" ht="13" hidden="1" customHeight="1" x14ac:dyDescent="0.25">
      <c r="B453" s="74" t="s">
        <v>640</v>
      </c>
      <c r="C453" s="75"/>
      <c r="D453" s="75" t="s">
        <v>773</v>
      </c>
      <c r="E453" s="76" t="s">
        <v>783</v>
      </c>
      <c r="F453" s="88"/>
      <c r="G453" s="77"/>
      <c r="H453" s="75" t="s">
        <v>236</v>
      </c>
      <c r="I453" s="78" t="s">
        <v>236</v>
      </c>
      <c r="J453" s="607"/>
      <c r="K453" s="608"/>
      <c r="L453" s="608"/>
      <c r="M453" s="608"/>
      <c r="N453" s="609"/>
    </row>
    <row r="454" spans="2:14" ht="13" hidden="1" customHeight="1" x14ac:dyDescent="0.25">
      <c r="B454" s="74" t="s">
        <v>640</v>
      </c>
      <c r="C454" s="75"/>
      <c r="D454" s="75" t="s">
        <v>773</v>
      </c>
      <c r="E454" s="76" t="s">
        <v>784</v>
      </c>
      <c r="F454" s="88"/>
      <c r="G454" s="77"/>
      <c r="H454" s="75" t="s">
        <v>236</v>
      </c>
      <c r="I454" s="78" t="s">
        <v>236</v>
      </c>
      <c r="J454" s="607"/>
      <c r="K454" s="608"/>
      <c r="L454" s="608"/>
      <c r="M454" s="608"/>
      <c r="N454" s="609"/>
    </row>
    <row r="455" spans="2:14" ht="13" hidden="1" customHeight="1" x14ac:dyDescent="0.25">
      <c r="B455" s="74" t="s">
        <v>640</v>
      </c>
      <c r="C455" s="75"/>
      <c r="D455" s="75" t="s">
        <v>773</v>
      </c>
      <c r="E455" s="76" t="s">
        <v>785</v>
      </c>
      <c r="F455" s="88"/>
      <c r="G455" s="77"/>
      <c r="H455" s="75" t="s">
        <v>236</v>
      </c>
      <c r="I455" s="78" t="s">
        <v>236</v>
      </c>
      <c r="J455" s="607"/>
      <c r="K455" s="608"/>
      <c r="L455" s="608"/>
      <c r="M455" s="608"/>
      <c r="N455" s="609"/>
    </row>
    <row r="456" spans="2:14" ht="13" hidden="1" customHeight="1" x14ac:dyDescent="0.25">
      <c r="B456" s="74" t="s">
        <v>640</v>
      </c>
      <c r="C456" s="75"/>
      <c r="D456" s="75" t="s">
        <v>773</v>
      </c>
      <c r="E456" s="76" t="s">
        <v>786</v>
      </c>
      <c r="F456" s="88"/>
      <c r="G456" s="77"/>
      <c r="H456" s="75" t="s">
        <v>236</v>
      </c>
      <c r="I456" s="78" t="s">
        <v>236</v>
      </c>
      <c r="J456" s="607"/>
      <c r="K456" s="608"/>
      <c r="L456" s="608"/>
      <c r="M456" s="608"/>
      <c r="N456" s="609"/>
    </row>
    <row r="457" spans="2:14" ht="13" hidden="1" customHeight="1" x14ac:dyDescent="0.25">
      <c r="B457" s="74" t="s">
        <v>640</v>
      </c>
      <c r="C457" s="75"/>
      <c r="D457" s="75" t="s">
        <v>773</v>
      </c>
      <c r="E457" s="76" t="s">
        <v>787</v>
      </c>
      <c r="F457" s="88"/>
      <c r="G457" s="77"/>
      <c r="H457" s="75" t="s">
        <v>236</v>
      </c>
      <c r="I457" s="78" t="s">
        <v>236</v>
      </c>
      <c r="J457" s="607"/>
      <c r="K457" s="608"/>
      <c r="L457" s="608"/>
      <c r="M457" s="608"/>
      <c r="N457" s="609"/>
    </row>
    <row r="458" spans="2:14" ht="13" hidden="1" customHeight="1" x14ac:dyDescent="0.25">
      <c r="B458" s="74" t="s">
        <v>640</v>
      </c>
      <c r="C458" s="75"/>
      <c r="D458" s="75" t="s">
        <v>773</v>
      </c>
      <c r="E458" s="76" t="s">
        <v>788</v>
      </c>
      <c r="F458" s="88"/>
      <c r="G458" s="77"/>
      <c r="H458" s="75" t="s">
        <v>236</v>
      </c>
      <c r="I458" s="78" t="s">
        <v>236</v>
      </c>
      <c r="J458" s="607"/>
      <c r="K458" s="608"/>
      <c r="L458" s="608"/>
      <c r="M458" s="608"/>
      <c r="N458" s="609"/>
    </row>
    <row r="459" spans="2:14" ht="13" hidden="1" customHeight="1" x14ac:dyDescent="0.25">
      <c r="B459" s="74" t="s">
        <v>640</v>
      </c>
      <c r="C459" s="75"/>
      <c r="D459" s="75" t="s">
        <v>773</v>
      </c>
      <c r="E459" s="76" t="s">
        <v>789</v>
      </c>
      <c r="F459" s="88"/>
      <c r="G459" s="77"/>
      <c r="H459" s="75" t="s">
        <v>236</v>
      </c>
      <c r="I459" s="78" t="s">
        <v>236</v>
      </c>
      <c r="J459" s="607"/>
      <c r="K459" s="608"/>
      <c r="L459" s="608"/>
      <c r="M459" s="608"/>
      <c r="N459" s="609"/>
    </row>
    <row r="460" spans="2:14" ht="13" hidden="1" customHeight="1" x14ac:dyDescent="0.25">
      <c r="B460" s="74" t="s">
        <v>640</v>
      </c>
      <c r="C460" s="75"/>
      <c r="D460" s="75" t="s">
        <v>773</v>
      </c>
      <c r="E460" s="76" t="s">
        <v>790</v>
      </c>
      <c r="F460" s="88"/>
      <c r="G460" s="77"/>
      <c r="H460" s="75" t="s">
        <v>236</v>
      </c>
      <c r="I460" s="78" t="s">
        <v>236</v>
      </c>
      <c r="J460" s="607"/>
      <c r="K460" s="608"/>
      <c r="L460" s="608"/>
      <c r="M460" s="608"/>
      <c r="N460" s="609"/>
    </row>
    <row r="461" spans="2:14" ht="13" hidden="1" customHeight="1" x14ac:dyDescent="0.25">
      <c r="B461" s="74" t="s">
        <v>640</v>
      </c>
      <c r="C461" s="75"/>
      <c r="D461" s="75" t="s">
        <v>773</v>
      </c>
      <c r="E461" s="76" t="s">
        <v>791</v>
      </c>
      <c r="F461" s="88"/>
      <c r="G461" s="77"/>
      <c r="H461" s="75" t="s">
        <v>236</v>
      </c>
      <c r="I461" s="78" t="s">
        <v>236</v>
      </c>
      <c r="J461" s="607"/>
      <c r="K461" s="608"/>
      <c r="L461" s="608"/>
      <c r="M461" s="608"/>
      <c r="N461" s="609"/>
    </row>
    <row r="462" spans="2:14" ht="13" hidden="1" customHeight="1" x14ac:dyDescent="0.25">
      <c r="B462" s="74" t="s">
        <v>640</v>
      </c>
      <c r="C462" s="75"/>
      <c r="D462" s="75" t="s">
        <v>773</v>
      </c>
      <c r="E462" s="76" t="s">
        <v>792</v>
      </c>
      <c r="F462" s="88"/>
      <c r="G462" s="77"/>
      <c r="H462" s="75" t="s">
        <v>236</v>
      </c>
      <c r="I462" s="78" t="s">
        <v>236</v>
      </c>
      <c r="J462" s="607"/>
      <c r="K462" s="608"/>
      <c r="L462" s="608"/>
      <c r="M462" s="608"/>
      <c r="N462" s="609"/>
    </row>
    <row r="463" spans="2:14" ht="13" hidden="1" customHeight="1" x14ac:dyDescent="0.25">
      <c r="B463" s="74" t="s">
        <v>640</v>
      </c>
      <c r="C463" s="75"/>
      <c r="D463" s="75" t="s">
        <v>773</v>
      </c>
      <c r="E463" s="76" t="s">
        <v>793</v>
      </c>
      <c r="F463" s="88"/>
      <c r="G463" s="77"/>
      <c r="H463" s="75" t="s">
        <v>236</v>
      </c>
      <c r="I463" s="78" t="s">
        <v>236</v>
      </c>
      <c r="J463" s="607"/>
      <c r="K463" s="608"/>
      <c r="L463" s="608"/>
      <c r="M463" s="608"/>
      <c r="N463" s="609"/>
    </row>
    <row r="464" spans="2:14" ht="13" hidden="1" customHeight="1" x14ac:dyDescent="0.25">
      <c r="B464" s="74" t="s">
        <v>640</v>
      </c>
      <c r="C464" s="75"/>
      <c r="D464" s="75" t="s">
        <v>773</v>
      </c>
      <c r="E464" s="76" t="s">
        <v>794</v>
      </c>
      <c r="F464" s="88"/>
      <c r="G464" s="77"/>
      <c r="H464" s="75" t="s">
        <v>236</v>
      </c>
      <c r="I464" s="78" t="s">
        <v>236</v>
      </c>
      <c r="J464" s="607"/>
      <c r="K464" s="608"/>
      <c r="L464" s="608"/>
      <c r="M464" s="608"/>
      <c r="N464" s="609"/>
    </row>
    <row r="465" spans="2:14" ht="13" hidden="1" customHeight="1" x14ac:dyDescent="0.25">
      <c r="B465" s="74" t="s">
        <v>640</v>
      </c>
      <c r="C465" s="75"/>
      <c r="D465" s="75" t="s">
        <v>773</v>
      </c>
      <c r="E465" s="76" t="s">
        <v>795</v>
      </c>
      <c r="F465" s="88"/>
      <c r="G465" s="77"/>
      <c r="H465" s="75" t="s">
        <v>236</v>
      </c>
      <c r="I465" s="78" t="s">
        <v>236</v>
      </c>
      <c r="J465" s="607"/>
      <c r="K465" s="608"/>
      <c r="L465" s="608"/>
      <c r="M465" s="608"/>
      <c r="N465" s="609"/>
    </row>
    <row r="466" spans="2:14" ht="13" hidden="1" customHeight="1" x14ac:dyDescent="0.25">
      <c r="B466" s="74" t="s">
        <v>640</v>
      </c>
      <c r="C466" s="75"/>
      <c r="D466" s="75" t="s">
        <v>773</v>
      </c>
      <c r="E466" s="76" t="s">
        <v>796</v>
      </c>
      <c r="F466" s="88"/>
      <c r="G466" s="77"/>
      <c r="H466" s="75" t="s">
        <v>236</v>
      </c>
      <c r="I466" s="78" t="s">
        <v>236</v>
      </c>
      <c r="J466" s="607"/>
      <c r="K466" s="608"/>
      <c r="L466" s="608"/>
      <c r="M466" s="608"/>
      <c r="N466" s="609"/>
    </row>
    <row r="467" spans="2:14" ht="13" hidden="1" customHeight="1" x14ac:dyDescent="0.25">
      <c r="B467" s="74" t="s">
        <v>640</v>
      </c>
      <c r="C467" s="75"/>
      <c r="D467" s="75" t="s">
        <v>773</v>
      </c>
      <c r="E467" s="76" t="s">
        <v>797</v>
      </c>
      <c r="F467" s="88"/>
      <c r="G467" s="77"/>
      <c r="H467" s="75" t="s">
        <v>236</v>
      </c>
      <c r="I467" s="78" t="s">
        <v>236</v>
      </c>
      <c r="J467" s="607"/>
      <c r="K467" s="608"/>
      <c r="L467" s="608"/>
      <c r="M467" s="608"/>
      <c r="N467" s="609"/>
    </row>
    <row r="468" spans="2:14" ht="13" hidden="1" customHeight="1" x14ac:dyDescent="0.25">
      <c r="B468" s="74" t="s">
        <v>640</v>
      </c>
      <c r="C468" s="75"/>
      <c r="D468" s="75" t="s">
        <v>773</v>
      </c>
      <c r="E468" s="76" t="s">
        <v>798</v>
      </c>
      <c r="F468" s="88"/>
      <c r="G468" s="77"/>
      <c r="H468" s="75" t="s">
        <v>236</v>
      </c>
      <c r="I468" s="78" t="s">
        <v>236</v>
      </c>
      <c r="J468" s="607"/>
      <c r="K468" s="608"/>
      <c r="L468" s="608"/>
      <c r="M468" s="608"/>
      <c r="N468" s="609"/>
    </row>
    <row r="469" spans="2:14" ht="13" hidden="1" customHeight="1" x14ac:dyDescent="0.25">
      <c r="B469" s="74" t="s">
        <v>640</v>
      </c>
      <c r="C469" s="75"/>
      <c r="D469" s="75" t="s">
        <v>776</v>
      </c>
      <c r="E469" s="76" t="s">
        <v>786</v>
      </c>
      <c r="F469" s="88"/>
      <c r="G469" s="77"/>
      <c r="H469" s="75" t="s">
        <v>236</v>
      </c>
      <c r="I469" s="78" t="s">
        <v>236</v>
      </c>
      <c r="J469" s="607"/>
      <c r="K469" s="608"/>
      <c r="L469" s="608"/>
      <c r="M469" s="608"/>
      <c r="N469" s="609"/>
    </row>
    <row r="470" spans="2:14" ht="13" hidden="1" customHeight="1" x14ac:dyDescent="0.25">
      <c r="B470" s="74" t="s">
        <v>640</v>
      </c>
      <c r="C470" s="75"/>
      <c r="D470" s="75" t="s">
        <v>776</v>
      </c>
      <c r="E470" s="76" t="s">
        <v>799</v>
      </c>
      <c r="F470" s="88"/>
      <c r="G470" s="77"/>
      <c r="H470" s="75" t="s">
        <v>236</v>
      </c>
      <c r="I470" s="78" t="s">
        <v>236</v>
      </c>
      <c r="J470" s="607"/>
      <c r="K470" s="608"/>
      <c r="L470" s="608"/>
      <c r="M470" s="608"/>
      <c r="N470" s="609"/>
    </row>
    <row r="471" spans="2:14" ht="13" hidden="1" customHeight="1" x14ac:dyDescent="0.25">
      <c r="B471" s="74" t="s">
        <v>640</v>
      </c>
      <c r="C471" s="75"/>
      <c r="D471" s="75" t="s">
        <v>776</v>
      </c>
      <c r="E471" s="76" t="s">
        <v>800</v>
      </c>
      <c r="F471" s="88"/>
      <c r="G471" s="77"/>
      <c r="H471" s="75" t="s">
        <v>236</v>
      </c>
      <c r="I471" s="78" t="s">
        <v>236</v>
      </c>
      <c r="J471" s="607"/>
      <c r="K471" s="608"/>
      <c r="L471" s="608"/>
      <c r="M471" s="608"/>
      <c r="N471" s="609"/>
    </row>
    <row r="472" spans="2:14" ht="13" hidden="1" customHeight="1" x14ac:dyDescent="0.25">
      <c r="B472" s="74" t="s">
        <v>640</v>
      </c>
      <c r="C472" s="75"/>
      <c r="D472" s="75" t="s">
        <v>776</v>
      </c>
      <c r="E472" s="76" t="s">
        <v>792</v>
      </c>
      <c r="F472" s="88"/>
      <c r="G472" s="77"/>
      <c r="H472" s="75" t="s">
        <v>236</v>
      </c>
      <c r="I472" s="78" t="s">
        <v>236</v>
      </c>
      <c r="J472" s="607"/>
      <c r="K472" s="608"/>
      <c r="L472" s="608"/>
      <c r="M472" s="608"/>
      <c r="N472" s="609"/>
    </row>
    <row r="473" spans="2:14" ht="13" hidden="1" customHeight="1" x14ac:dyDescent="0.25">
      <c r="B473" s="74" t="s">
        <v>640</v>
      </c>
      <c r="C473" s="75"/>
      <c r="D473" s="75" t="s">
        <v>776</v>
      </c>
      <c r="E473" s="76" t="s">
        <v>781</v>
      </c>
      <c r="F473" s="88"/>
      <c r="G473" s="77"/>
      <c r="H473" s="75" t="s">
        <v>236</v>
      </c>
      <c r="I473" s="78" t="s">
        <v>236</v>
      </c>
      <c r="J473" s="607"/>
      <c r="K473" s="608"/>
      <c r="L473" s="608"/>
      <c r="M473" s="608"/>
      <c r="N473" s="609"/>
    </row>
    <row r="474" spans="2:14" ht="13" hidden="1" customHeight="1" x14ac:dyDescent="0.25">
      <c r="B474" s="74" t="s">
        <v>640</v>
      </c>
      <c r="C474" s="75"/>
      <c r="D474" s="75" t="s">
        <v>776</v>
      </c>
      <c r="E474" s="76" t="s">
        <v>778</v>
      </c>
      <c r="F474" s="88"/>
      <c r="G474" s="77"/>
      <c r="H474" s="75" t="s">
        <v>236</v>
      </c>
      <c r="I474" s="78" t="s">
        <v>236</v>
      </c>
      <c r="J474" s="607"/>
      <c r="K474" s="608"/>
      <c r="L474" s="608"/>
      <c r="M474" s="608"/>
      <c r="N474" s="609"/>
    </row>
    <row r="475" spans="2:14" ht="13" hidden="1" customHeight="1" x14ac:dyDescent="0.25">
      <c r="B475" s="74" t="s">
        <v>640</v>
      </c>
      <c r="C475" s="75"/>
      <c r="D475" s="75" t="s">
        <v>776</v>
      </c>
      <c r="E475" s="76" t="s">
        <v>779</v>
      </c>
      <c r="F475" s="88"/>
      <c r="G475" s="77"/>
      <c r="H475" s="75" t="s">
        <v>236</v>
      </c>
      <c r="I475" s="78" t="s">
        <v>236</v>
      </c>
      <c r="J475" s="607"/>
      <c r="K475" s="608"/>
      <c r="L475" s="608"/>
      <c r="M475" s="608"/>
      <c r="N475" s="609"/>
    </row>
    <row r="476" spans="2:14" ht="13" hidden="1" customHeight="1" x14ac:dyDescent="0.25">
      <c r="B476" s="74" t="s">
        <v>640</v>
      </c>
      <c r="C476" s="75"/>
      <c r="D476" s="75" t="s">
        <v>801</v>
      </c>
      <c r="E476" s="76" t="s">
        <v>802</v>
      </c>
      <c r="F476" s="88"/>
      <c r="G476" s="77"/>
      <c r="H476" s="75" t="s">
        <v>236</v>
      </c>
      <c r="I476" s="78" t="s">
        <v>236</v>
      </c>
      <c r="J476" s="607"/>
      <c r="K476" s="608"/>
      <c r="L476" s="608"/>
      <c r="M476" s="608"/>
      <c r="N476" s="609"/>
    </row>
    <row r="477" spans="2:14" ht="13" hidden="1" customHeight="1" x14ac:dyDescent="0.25">
      <c r="B477" s="74" t="s">
        <v>640</v>
      </c>
      <c r="C477" s="75"/>
      <c r="D477" s="75" t="s">
        <v>801</v>
      </c>
      <c r="E477" s="76" t="s">
        <v>803</v>
      </c>
      <c r="F477" s="88"/>
      <c r="G477" s="77"/>
      <c r="H477" s="75" t="s">
        <v>236</v>
      </c>
      <c r="I477" s="78" t="s">
        <v>236</v>
      </c>
      <c r="J477" s="607"/>
      <c r="K477" s="608"/>
      <c r="L477" s="608"/>
      <c r="M477" s="608"/>
      <c r="N477" s="609"/>
    </row>
    <row r="478" spans="2:14" ht="13" customHeight="1" x14ac:dyDescent="0.25">
      <c r="B478" s="74" t="s">
        <v>804</v>
      </c>
      <c r="C478" s="75"/>
      <c r="D478" s="75" t="s">
        <v>805</v>
      </c>
      <c r="E478" s="76" t="s">
        <v>806</v>
      </c>
      <c r="F478" s="88"/>
      <c r="G478" s="77"/>
      <c r="H478" s="75" t="s">
        <v>236</v>
      </c>
      <c r="I478" s="78" t="s">
        <v>236</v>
      </c>
      <c r="J478" s="607"/>
      <c r="K478" s="608"/>
      <c r="L478" s="608"/>
      <c r="M478" s="608"/>
      <c r="N478" s="609"/>
    </row>
    <row r="479" spans="2:14" ht="13" customHeight="1" x14ac:dyDescent="0.25">
      <c r="B479" s="74" t="s">
        <v>804</v>
      </c>
      <c r="C479" s="75"/>
      <c r="D479" s="75" t="s">
        <v>805</v>
      </c>
      <c r="E479" s="76" t="s">
        <v>807</v>
      </c>
      <c r="F479" s="88"/>
      <c r="G479" s="77"/>
      <c r="H479" s="75" t="s">
        <v>236</v>
      </c>
      <c r="I479" s="78" t="s">
        <v>236</v>
      </c>
      <c r="J479" s="607"/>
      <c r="K479" s="608"/>
      <c r="L479" s="608"/>
      <c r="M479" s="608"/>
      <c r="N479" s="609"/>
    </row>
    <row r="480" spans="2:14" ht="13" customHeight="1" x14ac:dyDescent="0.25">
      <c r="B480" s="74" t="s">
        <v>804</v>
      </c>
      <c r="C480" s="75"/>
      <c r="D480" s="75" t="s">
        <v>805</v>
      </c>
      <c r="E480" s="76" t="s">
        <v>808</v>
      </c>
      <c r="F480" s="88"/>
      <c r="G480" s="77"/>
      <c r="H480" s="75" t="s">
        <v>236</v>
      </c>
      <c r="I480" s="78" t="s">
        <v>236</v>
      </c>
      <c r="J480" s="607"/>
      <c r="K480" s="608"/>
      <c r="L480" s="608"/>
      <c r="M480" s="608"/>
      <c r="N480" s="609"/>
    </row>
    <row r="481" spans="2:14" ht="13" hidden="1" customHeight="1" x14ac:dyDescent="0.25">
      <c r="B481" s="74" t="s">
        <v>804</v>
      </c>
      <c r="C481" s="75"/>
      <c r="D481" s="75" t="s">
        <v>809</v>
      </c>
      <c r="E481" s="76" t="s">
        <v>810</v>
      </c>
      <c r="F481" s="88"/>
      <c r="G481" s="77"/>
      <c r="H481" s="75" t="s">
        <v>236</v>
      </c>
      <c r="I481" s="78" t="s">
        <v>236</v>
      </c>
      <c r="J481" s="607"/>
      <c r="K481" s="608"/>
      <c r="L481" s="608"/>
      <c r="M481" s="608"/>
      <c r="N481" s="609"/>
    </row>
    <row r="482" spans="2:14" ht="13" hidden="1" customHeight="1" x14ac:dyDescent="0.25">
      <c r="B482" s="74" t="s">
        <v>804</v>
      </c>
      <c r="C482" s="75"/>
      <c r="D482" s="75" t="s">
        <v>809</v>
      </c>
      <c r="E482" s="76" t="s">
        <v>811</v>
      </c>
      <c r="F482" s="88"/>
      <c r="G482" s="77"/>
      <c r="H482" s="75" t="s">
        <v>236</v>
      </c>
      <c r="I482" s="78" t="s">
        <v>236</v>
      </c>
      <c r="J482" s="607"/>
      <c r="K482" s="608"/>
      <c r="L482" s="608"/>
      <c r="M482" s="608"/>
      <c r="N482" s="609"/>
    </row>
    <row r="483" spans="2:14" ht="13" hidden="1" customHeight="1" x14ac:dyDescent="0.25">
      <c r="B483" s="74" t="s">
        <v>804</v>
      </c>
      <c r="C483" s="75"/>
      <c r="D483" s="75" t="s">
        <v>809</v>
      </c>
      <c r="E483" s="76" t="s">
        <v>812</v>
      </c>
      <c r="F483" s="88"/>
      <c r="G483" s="77"/>
      <c r="H483" s="75" t="s">
        <v>236</v>
      </c>
      <c r="I483" s="78" t="s">
        <v>236</v>
      </c>
      <c r="J483" s="607"/>
      <c r="K483" s="608"/>
      <c r="L483" s="608"/>
      <c r="M483" s="608"/>
      <c r="N483" s="609"/>
    </row>
    <row r="484" spans="2:14" ht="13" hidden="1" customHeight="1" x14ac:dyDescent="0.25">
      <c r="B484" s="74" t="s">
        <v>804</v>
      </c>
      <c r="C484" s="75"/>
      <c r="D484" s="75" t="s">
        <v>813</v>
      </c>
      <c r="E484" s="76" t="s">
        <v>814</v>
      </c>
      <c r="F484" s="88"/>
      <c r="G484" s="77"/>
      <c r="H484" s="75" t="s">
        <v>236</v>
      </c>
      <c r="I484" s="78" t="s">
        <v>236</v>
      </c>
      <c r="J484" s="607"/>
      <c r="K484" s="608"/>
      <c r="L484" s="608"/>
      <c r="M484" s="608"/>
      <c r="N484" s="609"/>
    </row>
    <row r="485" spans="2:14" ht="13" hidden="1" customHeight="1" x14ac:dyDescent="0.25">
      <c r="B485" s="74" t="s">
        <v>804</v>
      </c>
      <c r="C485" s="75"/>
      <c r="D485" s="75" t="s">
        <v>813</v>
      </c>
      <c r="E485" s="76" t="s">
        <v>815</v>
      </c>
      <c r="F485" s="88"/>
      <c r="G485" s="77"/>
      <c r="H485" s="75" t="s">
        <v>236</v>
      </c>
      <c r="I485" s="78" t="s">
        <v>236</v>
      </c>
      <c r="J485" s="607"/>
      <c r="K485" s="608"/>
      <c r="L485" s="608"/>
      <c r="M485" s="608"/>
      <c r="N485" s="609"/>
    </row>
    <row r="486" spans="2:14" ht="13" hidden="1" customHeight="1" x14ac:dyDescent="0.25">
      <c r="B486" s="74" t="s">
        <v>804</v>
      </c>
      <c r="C486" s="75"/>
      <c r="D486" s="75" t="s">
        <v>813</v>
      </c>
      <c r="E486" s="76" t="s">
        <v>816</v>
      </c>
      <c r="F486" s="88"/>
      <c r="G486" s="77"/>
      <c r="H486" s="75" t="s">
        <v>236</v>
      </c>
      <c r="I486" s="78" t="s">
        <v>236</v>
      </c>
      <c r="J486" s="607"/>
      <c r="K486" s="608"/>
      <c r="L486" s="608"/>
      <c r="M486" s="608"/>
      <c r="N486" s="609"/>
    </row>
    <row r="487" spans="2:14" ht="13" hidden="1" customHeight="1" x14ac:dyDescent="0.25">
      <c r="B487" s="74" t="s">
        <v>817</v>
      </c>
      <c r="C487" s="75"/>
      <c r="D487" s="75" t="s">
        <v>818</v>
      </c>
      <c r="E487" s="76" t="s">
        <v>819</v>
      </c>
      <c r="F487" s="88"/>
      <c r="G487" s="77"/>
      <c r="H487" s="75" t="s">
        <v>235</v>
      </c>
      <c r="I487" s="78" t="s">
        <v>236</v>
      </c>
      <c r="J487" s="607"/>
      <c r="K487" s="608"/>
      <c r="L487" s="608"/>
      <c r="M487" s="608"/>
      <c r="N487" s="609"/>
    </row>
    <row r="488" spans="2:14" ht="13" hidden="1" customHeight="1" x14ac:dyDescent="0.25">
      <c r="B488" s="74" t="s">
        <v>817</v>
      </c>
      <c r="C488" s="75"/>
      <c r="D488" s="75" t="s">
        <v>818</v>
      </c>
      <c r="E488" s="76" t="s">
        <v>820</v>
      </c>
      <c r="F488" s="88"/>
      <c r="G488" s="77"/>
      <c r="H488" s="75" t="s">
        <v>235</v>
      </c>
      <c r="I488" s="78" t="s">
        <v>236</v>
      </c>
      <c r="J488" s="607"/>
      <c r="K488" s="608"/>
      <c r="L488" s="608"/>
      <c r="M488" s="608"/>
      <c r="N488" s="609"/>
    </row>
    <row r="489" spans="2:14" ht="13" customHeight="1" x14ac:dyDescent="0.25">
      <c r="B489" s="74" t="s">
        <v>817</v>
      </c>
      <c r="C489" s="75"/>
      <c r="D489" s="75" t="s">
        <v>821</v>
      </c>
      <c r="E489" s="76" t="s">
        <v>822</v>
      </c>
      <c r="F489" s="88"/>
      <c r="G489" s="77"/>
      <c r="H489" s="75" t="s">
        <v>236</v>
      </c>
      <c r="I489" s="78" t="s">
        <v>236</v>
      </c>
      <c r="J489" s="607"/>
      <c r="K489" s="608"/>
      <c r="L489" s="608"/>
      <c r="M489" s="608"/>
      <c r="N489" s="609"/>
    </row>
    <row r="490" spans="2:14" ht="13" hidden="1" customHeight="1" x14ac:dyDescent="0.25">
      <c r="B490" s="74" t="s">
        <v>817</v>
      </c>
      <c r="C490" s="75"/>
      <c r="D490" s="75" t="s">
        <v>823</v>
      </c>
      <c r="E490" s="76" t="s">
        <v>824</v>
      </c>
      <c r="F490" s="88"/>
      <c r="G490" s="77"/>
      <c r="H490" s="75" t="s">
        <v>236</v>
      </c>
      <c r="I490" s="78" t="s">
        <v>236</v>
      </c>
      <c r="J490" s="607"/>
      <c r="K490" s="608"/>
      <c r="L490" s="608"/>
      <c r="M490" s="608"/>
      <c r="N490" s="609"/>
    </row>
    <row r="491" spans="2:14" ht="13" customHeight="1" x14ac:dyDescent="0.25">
      <c r="B491" s="74" t="s">
        <v>804</v>
      </c>
      <c r="C491" s="75"/>
      <c r="D491" s="75" t="s">
        <v>805</v>
      </c>
      <c r="E491" s="76" t="s">
        <v>825</v>
      </c>
      <c r="F491" s="88"/>
      <c r="G491" s="77"/>
      <c r="H491" s="75" t="s">
        <v>236</v>
      </c>
      <c r="I491" s="78" t="s">
        <v>236</v>
      </c>
      <c r="J491" s="607"/>
      <c r="K491" s="608"/>
      <c r="L491" s="608"/>
      <c r="M491" s="608"/>
      <c r="N491" s="609"/>
    </row>
    <row r="492" spans="2:14" ht="13" hidden="1" customHeight="1" x14ac:dyDescent="0.25">
      <c r="B492" s="74" t="s">
        <v>804</v>
      </c>
      <c r="C492" s="75"/>
      <c r="D492" s="75" t="s">
        <v>809</v>
      </c>
      <c r="E492" s="76" t="s">
        <v>826</v>
      </c>
      <c r="F492" s="88"/>
      <c r="G492" s="77"/>
      <c r="H492" s="75" t="s">
        <v>236</v>
      </c>
      <c r="I492" s="78" t="s">
        <v>236</v>
      </c>
      <c r="J492" s="607"/>
      <c r="K492" s="608"/>
      <c r="L492" s="608"/>
      <c r="M492" s="608"/>
      <c r="N492" s="609"/>
    </row>
    <row r="493" spans="2:14" ht="13" hidden="1" customHeight="1" x14ac:dyDescent="0.25">
      <c r="B493" s="74" t="s">
        <v>804</v>
      </c>
      <c r="C493" s="75"/>
      <c r="D493" s="75" t="s">
        <v>827</v>
      </c>
      <c r="E493" s="76" t="s">
        <v>828</v>
      </c>
      <c r="F493" s="88"/>
      <c r="G493" s="77"/>
      <c r="H493" s="75" t="s">
        <v>235</v>
      </c>
      <c r="I493" s="78" t="s">
        <v>235</v>
      </c>
      <c r="J493" s="607"/>
      <c r="K493" s="608"/>
      <c r="L493" s="608"/>
      <c r="M493" s="608"/>
      <c r="N493" s="609"/>
    </row>
    <row r="494" spans="2:14" ht="13" hidden="1" customHeight="1" x14ac:dyDescent="0.25">
      <c r="B494" s="74" t="s">
        <v>817</v>
      </c>
      <c r="C494" s="75"/>
      <c r="D494" s="75" t="s">
        <v>829</v>
      </c>
      <c r="E494" s="76" t="s">
        <v>830</v>
      </c>
      <c r="F494" s="88"/>
      <c r="G494" s="77"/>
      <c r="H494" s="75" t="s">
        <v>235</v>
      </c>
      <c r="I494" s="78" t="s">
        <v>235</v>
      </c>
      <c r="J494" s="607"/>
      <c r="K494" s="608"/>
      <c r="L494" s="608"/>
      <c r="M494" s="608"/>
      <c r="N494" s="609"/>
    </row>
    <row r="495" spans="2:14" ht="13" hidden="1" customHeight="1" x14ac:dyDescent="0.25">
      <c r="B495" s="74" t="s">
        <v>804</v>
      </c>
      <c r="C495" s="75"/>
      <c r="D495" s="75" t="s">
        <v>827</v>
      </c>
      <c r="E495" s="76" t="s">
        <v>831</v>
      </c>
      <c r="F495" s="88"/>
      <c r="G495" s="77"/>
      <c r="H495" s="75" t="s">
        <v>235</v>
      </c>
      <c r="I495" s="78" t="s">
        <v>235</v>
      </c>
      <c r="J495" s="607"/>
      <c r="K495" s="608"/>
      <c r="L495" s="608"/>
      <c r="M495" s="608"/>
      <c r="N495" s="609"/>
    </row>
    <row r="496" spans="2:14" ht="13" hidden="1" customHeight="1" x14ac:dyDescent="0.25">
      <c r="B496" s="74" t="s">
        <v>804</v>
      </c>
      <c r="C496" s="75"/>
      <c r="D496" s="75" t="s">
        <v>827</v>
      </c>
      <c r="E496" s="76" t="s">
        <v>831</v>
      </c>
      <c r="F496" s="88"/>
      <c r="G496" s="77"/>
      <c r="H496" s="75" t="s">
        <v>235</v>
      </c>
      <c r="I496" s="78" t="s">
        <v>235</v>
      </c>
      <c r="J496" s="607"/>
      <c r="K496" s="608"/>
      <c r="L496" s="608"/>
      <c r="M496" s="608"/>
      <c r="N496" s="609"/>
    </row>
    <row r="497" spans="2:14" ht="13" hidden="1" customHeight="1" x14ac:dyDescent="0.25">
      <c r="B497" s="74" t="s">
        <v>804</v>
      </c>
      <c r="C497" s="75"/>
      <c r="D497" s="75" t="s">
        <v>827</v>
      </c>
      <c r="E497" s="76" t="s">
        <v>832</v>
      </c>
      <c r="F497" s="88"/>
      <c r="G497" s="77"/>
      <c r="H497" s="75" t="s">
        <v>235</v>
      </c>
      <c r="I497" s="78" t="s">
        <v>235</v>
      </c>
      <c r="J497" s="607"/>
      <c r="K497" s="608"/>
      <c r="L497" s="608"/>
      <c r="M497" s="608"/>
      <c r="N497" s="609"/>
    </row>
    <row r="498" spans="2:14" ht="13" hidden="1" customHeight="1" x14ac:dyDescent="0.25">
      <c r="B498" s="74" t="s">
        <v>804</v>
      </c>
      <c r="C498" s="75"/>
      <c r="D498" s="75" t="s">
        <v>827</v>
      </c>
      <c r="E498" s="76" t="s">
        <v>833</v>
      </c>
      <c r="F498" s="88"/>
      <c r="G498" s="77"/>
      <c r="H498" s="75" t="s">
        <v>235</v>
      </c>
      <c r="I498" s="78" t="s">
        <v>235</v>
      </c>
      <c r="J498" s="607"/>
      <c r="K498" s="608"/>
      <c r="L498" s="608"/>
      <c r="M498" s="608"/>
      <c r="N498" s="609"/>
    </row>
    <row r="499" spans="2:14" ht="13" hidden="1" customHeight="1" x14ac:dyDescent="0.25">
      <c r="B499" s="74" t="s">
        <v>804</v>
      </c>
      <c r="C499" s="75"/>
      <c r="D499" s="75" t="s">
        <v>834</v>
      </c>
      <c r="E499" s="76" t="s">
        <v>835</v>
      </c>
      <c r="F499" s="88"/>
      <c r="G499" s="77"/>
      <c r="H499" s="75" t="s">
        <v>235</v>
      </c>
      <c r="I499" s="78" t="s">
        <v>236</v>
      </c>
      <c r="J499" s="607"/>
      <c r="K499" s="608"/>
      <c r="L499" s="608"/>
      <c r="M499" s="608"/>
      <c r="N499" s="609"/>
    </row>
    <row r="500" spans="2:14" ht="13" hidden="1" customHeight="1" x14ac:dyDescent="0.25">
      <c r="B500" s="74" t="s">
        <v>804</v>
      </c>
      <c r="C500" s="75"/>
      <c r="D500" s="75" t="s">
        <v>834</v>
      </c>
      <c r="E500" s="76" t="s">
        <v>836</v>
      </c>
      <c r="F500" s="88"/>
      <c r="G500" s="77"/>
      <c r="H500" s="75" t="s">
        <v>235</v>
      </c>
      <c r="I500" s="78" t="s">
        <v>236</v>
      </c>
      <c r="J500" s="607"/>
      <c r="K500" s="608"/>
      <c r="L500" s="608"/>
      <c r="M500" s="608"/>
      <c r="N500" s="609"/>
    </row>
    <row r="501" spans="2:14" ht="13" hidden="1" customHeight="1" x14ac:dyDescent="0.25">
      <c r="B501" s="74" t="s">
        <v>804</v>
      </c>
      <c r="C501" s="75"/>
      <c r="D501" s="75" t="s">
        <v>834</v>
      </c>
      <c r="E501" s="76" t="s">
        <v>837</v>
      </c>
      <c r="F501" s="88"/>
      <c r="G501" s="77"/>
      <c r="H501" s="75" t="s">
        <v>235</v>
      </c>
      <c r="I501" s="78" t="s">
        <v>236</v>
      </c>
      <c r="J501" s="607"/>
      <c r="K501" s="608"/>
      <c r="L501" s="608"/>
      <c r="M501" s="608"/>
      <c r="N501" s="609"/>
    </row>
    <row r="502" spans="2:14" ht="13" hidden="1" customHeight="1" x14ac:dyDescent="0.25">
      <c r="B502" s="74" t="s">
        <v>804</v>
      </c>
      <c r="C502" s="75"/>
      <c r="D502" s="75" t="s">
        <v>834</v>
      </c>
      <c r="E502" s="76" t="s">
        <v>838</v>
      </c>
      <c r="F502" s="88"/>
      <c r="G502" s="77"/>
      <c r="H502" s="75" t="s">
        <v>235</v>
      </c>
      <c r="I502" s="78" t="s">
        <v>236</v>
      </c>
      <c r="J502" s="607"/>
      <c r="K502" s="608"/>
      <c r="L502" s="608"/>
      <c r="M502" s="608"/>
      <c r="N502" s="609"/>
    </row>
    <row r="503" spans="2:14" ht="13" hidden="1" customHeight="1" x14ac:dyDescent="0.25">
      <c r="B503" s="74" t="s">
        <v>817</v>
      </c>
      <c r="C503" s="75"/>
      <c r="D503" s="75" t="s">
        <v>839</v>
      </c>
      <c r="E503" s="76" t="s">
        <v>840</v>
      </c>
      <c r="F503" s="88"/>
      <c r="G503" s="77"/>
      <c r="H503" s="75" t="s">
        <v>235</v>
      </c>
      <c r="I503" s="78" t="s">
        <v>236</v>
      </c>
      <c r="J503" s="607"/>
      <c r="K503" s="608"/>
      <c r="L503" s="608"/>
      <c r="M503" s="608"/>
      <c r="N503" s="609"/>
    </row>
    <row r="504" spans="2:14" ht="13" hidden="1" customHeight="1" x14ac:dyDescent="0.25">
      <c r="B504" s="74" t="s">
        <v>804</v>
      </c>
      <c r="C504" s="75"/>
      <c r="D504" s="75" t="s">
        <v>841</v>
      </c>
      <c r="E504" s="76" t="s">
        <v>842</v>
      </c>
      <c r="F504" s="88"/>
      <c r="G504" s="77"/>
      <c r="H504" s="75" t="s">
        <v>235</v>
      </c>
      <c r="I504" s="78" t="s">
        <v>236</v>
      </c>
      <c r="J504" s="607"/>
      <c r="K504" s="608"/>
      <c r="L504" s="608"/>
      <c r="M504" s="608"/>
      <c r="N504" s="609"/>
    </row>
    <row r="505" spans="2:14" ht="13" hidden="1" customHeight="1" x14ac:dyDescent="0.25">
      <c r="B505" s="74" t="s">
        <v>804</v>
      </c>
      <c r="C505" s="75"/>
      <c r="D505" s="75" t="s">
        <v>827</v>
      </c>
      <c r="E505" s="76" t="s">
        <v>843</v>
      </c>
      <c r="F505" s="88"/>
      <c r="G505" s="77"/>
      <c r="H505" s="75" t="s">
        <v>235</v>
      </c>
      <c r="I505" s="78" t="s">
        <v>235</v>
      </c>
      <c r="J505" s="607"/>
      <c r="K505" s="608"/>
      <c r="L505" s="608"/>
      <c r="M505" s="608"/>
      <c r="N505" s="609"/>
    </row>
    <row r="506" spans="2:14" ht="13" hidden="1" customHeight="1" x14ac:dyDescent="0.25">
      <c r="B506" s="74" t="s">
        <v>804</v>
      </c>
      <c r="C506" s="75"/>
      <c r="D506" s="75" t="s">
        <v>844</v>
      </c>
      <c r="E506" s="76" t="s">
        <v>845</v>
      </c>
      <c r="F506" s="88"/>
      <c r="G506" s="77"/>
      <c r="H506" s="75" t="s">
        <v>235</v>
      </c>
      <c r="I506" s="78" t="s">
        <v>235</v>
      </c>
      <c r="J506" s="607"/>
      <c r="K506" s="608"/>
      <c r="L506" s="608"/>
      <c r="M506" s="608"/>
      <c r="N506" s="609"/>
    </row>
    <row r="507" spans="2:14" ht="13" hidden="1" customHeight="1" x14ac:dyDescent="0.25">
      <c r="B507" s="74" t="s">
        <v>804</v>
      </c>
      <c r="C507" s="75"/>
      <c r="D507" s="75" t="s">
        <v>846</v>
      </c>
      <c r="E507" s="76" t="s">
        <v>847</v>
      </c>
      <c r="F507" s="88"/>
      <c r="G507" s="77"/>
      <c r="H507" s="75" t="s">
        <v>235</v>
      </c>
      <c r="I507" s="78" t="s">
        <v>235</v>
      </c>
      <c r="J507" s="607"/>
      <c r="K507" s="608"/>
      <c r="L507" s="608"/>
      <c r="M507" s="608"/>
      <c r="N507" s="609"/>
    </row>
    <row r="508" spans="2:14" ht="13" hidden="1" customHeight="1" x14ac:dyDescent="0.25">
      <c r="B508" s="74" t="s">
        <v>804</v>
      </c>
      <c r="C508" s="75"/>
      <c r="D508" s="75" t="s">
        <v>846</v>
      </c>
      <c r="E508" s="76" t="s">
        <v>848</v>
      </c>
      <c r="F508" s="88"/>
      <c r="G508" s="77"/>
      <c r="H508" s="75" t="s">
        <v>235</v>
      </c>
      <c r="I508" s="78" t="s">
        <v>235</v>
      </c>
      <c r="J508" s="607"/>
      <c r="K508" s="608"/>
      <c r="L508" s="608"/>
      <c r="M508" s="608"/>
      <c r="N508" s="609"/>
    </row>
    <row r="509" spans="2:14" ht="13" hidden="1" customHeight="1" x14ac:dyDescent="0.25">
      <c r="B509" s="74" t="s">
        <v>817</v>
      </c>
      <c r="C509" s="75"/>
      <c r="D509" s="75" t="s">
        <v>849</v>
      </c>
      <c r="E509" s="76" t="s">
        <v>850</v>
      </c>
      <c r="F509" s="88"/>
      <c r="G509" s="77"/>
      <c r="H509" s="75" t="s">
        <v>235</v>
      </c>
      <c r="I509" s="78" t="s">
        <v>236</v>
      </c>
      <c r="J509" s="607"/>
      <c r="K509" s="608"/>
      <c r="L509" s="608"/>
      <c r="M509" s="608"/>
      <c r="N509" s="609"/>
    </row>
    <row r="510" spans="2:14" ht="13" hidden="1" customHeight="1" x14ac:dyDescent="0.25">
      <c r="B510" s="74" t="s">
        <v>817</v>
      </c>
      <c r="C510" s="75"/>
      <c r="D510" s="75" t="s">
        <v>851</v>
      </c>
      <c r="E510" s="76" t="s">
        <v>852</v>
      </c>
      <c r="F510" s="88"/>
      <c r="G510" s="77"/>
      <c r="H510" s="75" t="s">
        <v>235</v>
      </c>
      <c r="I510" s="78" t="s">
        <v>235</v>
      </c>
      <c r="J510" s="607"/>
      <c r="K510" s="608"/>
      <c r="L510" s="608"/>
      <c r="M510" s="608"/>
      <c r="N510" s="609"/>
    </row>
    <row r="511" spans="2:14" ht="13" hidden="1" customHeight="1" x14ac:dyDescent="0.25">
      <c r="B511" s="74" t="s">
        <v>817</v>
      </c>
      <c r="C511" s="75"/>
      <c r="D511" s="75" t="s">
        <v>849</v>
      </c>
      <c r="E511" s="76" t="s">
        <v>853</v>
      </c>
      <c r="F511" s="88"/>
      <c r="G511" s="77"/>
      <c r="H511" s="75" t="s">
        <v>235</v>
      </c>
      <c r="I511" s="78" t="s">
        <v>236</v>
      </c>
      <c r="J511" s="607"/>
      <c r="K511" s="608"/>
      <c r="L511" s="608"/>
      <c r="M511" s="608"/>
      <c r="N511" s="609"/>
    </row>
    <row r="512" spans="2:14" ht="13" hidden="1" customHeight="1" x14ac:dyDescent="0.25">
      <c r="B512" s="74" t="s">
        <v>817</v>
      </c>
      <c r="C512" s="75"/>
      <c r="D512" s="75" t="s">
        <v>851</v>
      </c>
      <c r="E512" s="76" t="s">
        <v>854</v>
      </c>
      <c r="F512" s="88"/>
      <c r="G512" s="77"/>
      <c r="H512" s="75" t="s">
        <v>235</v>
      </c>
      <c r="I512" s="78" t="s">
        <v>235</v>
      </c>
      <c r="J512" s="607"/>
      <c r="K512" s="608"/>
      <c r="L512" s="608"/>
      <c r="M512" s="608"/>
      <c r="N512" s="609"/>
    </row>
    <row r="513" spans="2:14" ht="13" hidden="1" customHeight="1" x14ac:dyDescent="0.25">
      <c r="B513" s="74" t="s">
        <v>804</v>
      </c>
      <c r="C513" s="75"/>
      <c r="D513" s="75" t="s">
        <v>855</v>
      </c>
      <c r="E513" s="76" t="s">
        <v>856</v>
      </c>
      <c r="F513" s="88"/>
      <c r="G513" s="77"/>
      <c r="H513" s="75" t="s">
        <v>235</v>
      </c>
      <c r="I513" s="78" t="s">
        <v>236</v>
      </c>
      <c r="J513" s="607"/>
      <c r="K513" s="608"/>
      <c r="L513" s="608"/>
      <c r="M513" s="608"/>
      <c r="N513" s="609"/>
    </row>
    <row r="514" spans="2:14" ht="13" hidden="1" customHeight="1" x14ac:dyDescent="0.25">
      <c r="B514" s="74" t="s">
        <v>804</v>
      </c>
      <c r="C514" s="75"/>
      <c r="D514" s="75" t="s">
        <v>857</v>
      </c>
      <c r="E514" s="76" t="s">
        <v>858</v>
      </c>
      <c r="F514" s="88"/>
      <c r="G514" s="77"/>
      <c r="H514" s="75" t="s">
        <v>235</v>
      </c>
      <c r="I514" s="78" t="s">
        <v>235</v>
      </c>
      <c r="J514" s="607"/>
      <c r="K514" s="608"/>
      <c r="L514" s="608"/>
      <c r="M514" s="608"/>
      <c r="N514" s="609"/>
    </row>
    <row r="515" spans="2:14" ht="13" hidden="1" customHeight="1" x14ac:dyDescent="0.25">
      <c r="B515" s="74" t="s">
        <v>804</v>
      </c>
      <c r="C515" s="75"/>
      <c r="D515" s="75" t="s">
        <v>859</v>
      </c>
      <c r="E515" s="76" t="s">
        <v>860</v>
      </c>
      <c r="F515" s="88"/>
      <c r="G515" s="77"/>
      <c r="H515" s="75" t="s">
        <v>236</v>
      </c>
      <c r="I515" s="78" t="s">
        <v>236</v>
      </c>
      <c r="J515" s="607"/>
      <c r="K515" s="608"/>
      <c r="L515" s="608"/>
      <c r="M515" s="608"/>
      <c r="N515" s="609"/>
    </row>
    <row r="516" spans="2:14" ht="13" hidden="1" customHeight="1" x14ac:dyDescent="0.25">
      <c r="B516" s="74" t="s">
        <v>804</v>
      </c>
      <c r="C516" s="75"/>
      <c r="D516" s="75" t="s">
        <v>861</v>
      </c>
      <c r="E516" s="76" t="s">
        <v>862</v>
      </c>
      <c r="F516" s="88"/>
      <c r="G516" s="77"/>
      <c r="H516" s="75" t="s">
        <v>235</v>
      </c>
      <c r="I516" s="78" t="s">
        <v>236</v>
      </c>
      <c r="J516" s="607"/>
      <c r="K516" s="608"/>
      <c r="L516" s="608"/>
      <c r="M516" s="608"/>
      <c r="N516" s="609"/>
    </row>
    <row r="517" spans="2:14" ht="13" hidden="1" customHeight="1" x14ac:dyDescent="0.25">
      <c r="B517" s="74" t="s">
        <v>804</v>
      </c>
      <c r="C517" s="75"/>
      <c r="D517" s="75" t="s">
        <v>863</v>
      </c>
      <c r="E517" s="76" t="s">
        <v>864</v>
      </c>
      <c r="F517" s="88"/>
      <c r="G517" s="77"/>
      <c r="H517" s="75" t="s">
        <v>235</v>
      </c>
      <c r="I517" s="78" t="s">
        <v>235</v>
      </c>
      <c r="J517" s="607"/>
      <c r="K517" s="608"/>
      <c r="L517" s="608"/>
      <c r="M517" s="608"/>
      <c r="N517" s="609"/>
    </row>
    <row r="518" spans="2:14" ht="13" hidden="1" customHeight="1" x14ac:dyDescent="0.25">
      <c r="B518" s="74" t="s">
        <v>804</v>
      </c>
      <c r="C518" s="75"/>
      <c r="D518" s="75" t="s">
        <v>865</v>
      </c>
      <c r="E518" s="76" t="s">
        <v>866</v>
      </c>
      <c r="F518" s="88"/>
      <c r="G518" s="77"/>
      <c r="H518" s="75" t="s">
        <v>236</v>
      </c>
      <c r="I518" s="78" t="s">
        <v>236</v>
      </c>
      <c r="J518" s="607"/>
      <c r="K518" s="608"/>
      <c r="L518" s="608"/>
      <c r="M518" s="608"/>
      <c r="N518" s="609"/>
    </row>
    <row r="519" spans="2:14" ht="13" hidden="1" customHeight="1" x14ac:dyDescent="0.25">
      <c r="B519" s="74" t="s">
        <v>804</v>
      </c>
      <c r="C519" s="75"/>
      <c r="D519" s="75" t="s">
        <v>861</v>
      </c>
      <c r="E519" s="76" t="s">
        <v>867</v>
      </c>
      <c r="F519" s="88"/>
      <c r="G519" s="77"/>
      <c r="H519" s="75" t="s">
        <v>235</v>
      </c>
      <c r="I519" s="78" t="s">
        <v>236</v>
      </c>
      <c r="J519" s="607"/>
      <c r="K519" s="608"/>
      <c r="L519" s="608"/>
      <c r="M519" s="608"/>
      <c r="N519" s="609"/>
    </row>
    <row r="520" spans="2:14" ht="13" hidden="1" customHeight="1" x14ac:dyDescent="0.25">
      <c r="B520" s="74" t="s">
        <v>804</v>
      </c>
      <c r="C520" s="75"/>
      <c r="D520" s="75" t="s">
        <v>863</v>
      </c>
      <c r="E520" s="76" t="s">
        <v>868</v>
      </c>
      <c r="F520" s="88"/>
      <c r="G520" s="77"/>
      <c r="H520" s="75" t="s">
        <v>235</v>
      </c>
      <c r="I520" s="78" t="s">
        <v>235</v>
      </c>
      <c r="J520" s="607"/>
      <c r="K520" s="608"/>
      <c r="L520" s="608"/>
      <c r="M520" s="608"/>
      <c r="N520" s="609"/>
    </row>
    <row r="521" spans="2:14" ht="13" hidden="1" customHeight="1" x14ac:dyDescent="0.25">
      <c r="B521" s="74" t="s">
        <v>804</v>
      </c>
      <c r="C521" s="75"/>
      <c r="D521" s="75" t="s">
        <v>865</v>
      </c>
      <c r="E521" s="76" t="s">
        <v>869</v>
      </c>
      <c r="F521" s="88"/>
      <c r="G521" s="77"/>
      <c r="H521" s="75" t="s">
        <v>236</v>
      </c>
      <c r="I521" s="78" t="s">
        <v>236</v>
      </c>
      <c r="J521" s="607"/>
      <c r="K521" s="608"/>
      <c r="L521" s="608"/>
      <c r="M521" s="608"/>
      <c r="N521" s="609"/>
    </row>
    <row r="522" spans="2:14" ht="13" hidden="1" customHeight="1" x14ac:dyDescent="0.25">
      <c r="B522" s="74" t="s">
        <v>804</v>
      </c>
      <c r="C522" s="75"/>
      <c r="D522" s="75" t="s">
        <v>841</v>
      </c>
      <c r="E522" s="76" t="s">
        <v>870</v>
      </c>
      <c r="F522" s="88"/>
      <c r="G522" s="77"/>
      <c r="H522" s="75" t="s">
        <v>235</v>
      </c>
      <c r="I522" s="78" t="s">
        <v>236</v>
      </c>
      <c r="J522" s="607"/>
      <c r="K522" s="608"/>
      <c r="L522" s="608"/>
      <c r="M522" s="608"/>
      <c r="N522" s="609"/>
    </row>
    <row r="523" spans="2:14" ht="13" hidden="1" customHeight="1" x14ac:dyDescent="0.25">
      <c r="B523" s="74" t="s">
        <v>804</v>
      </c>
      <c r="C523" s="75"/>
      <c r="D523" s="75" t="s">
        <v>827</v>
      </c>
      <c r="E523" s="76" t="s">
        <v>871</v>
      </c>
      <c r="F523" s="88"/>
      <c r="G523" s="77"/>
      <c r="H523" s="75" t="s">
        <v>235</v>
      </c>
      <c r="I523" s="78" t="s">
        <v>235</v>
      </c>
      <c r="J523" s="607"/>
      <c r="K523" s="608"/>
      <c r="L523" s="608"/>
      <c r="M523" s="608"/>
      <c r="N523" s="609"/>
    </row>
    <row r="524" spans="2:14" ht="13" hidden="1" customHeight="1" x14ac:dyDescent="0.25">
      <c r="B524" s="74" t="s">
        <v>804</v>
      </c>
      <c r="C524" s="75"/>
      <c r="D524" s="75" t="s">
        <v>872</v>
      </c>
      <c r="E524" s="76" t="s">
        <v>873</v>
      </c>
      <c r="F524" s="88"/>
      <c r="G524" s="77"/>
      <c r="H524" s="75" t="s">
        <v>236</v>
      </c>
      <c r="I524" s="78" t="s">
        <v>236</v>
      </c>
      <c r="J524" s="607"/>
      <c r="K524" s="608"/>
      <c r="L524" s="608"/>
      <c r="M524" s="608"/>
      <c r="N524" s="609"/>
    </row>
    <row r="525" spans="2:14" ht="13" hidden="1" customHeight="1" x14ac:dyDescent="0.25">
      <c r="B525" s="74" t="s">
        <v>804</v>
      </c>
      <c r="C525" s="75"/>
      <c r="D525" s="75" t="s">
        <v>861</v>
      </c>
      <c r="E525" s="76" t="s">
        <v>874</v>
      </c>
      <c r="F525" s="88"/>
      <c r="G525" s="77"/>
      <c r="H525" s="75" t="s">
        <v>235</v>
      </c>
      <c r="I525" s="78" t="s">
        <v>236</v>
      </c>
      <c r="J525" s="607"/>
      <c r="K525" s="608"/>
      <c r="L525" s="608"/>
      <c r="M525" s="608"/>
      <c r="N525" s="609"/>
    </row>
    <row r="526" spans="2:14" ht="13" hidden="1" customHeight="1" x14ac:dyDescent="0.25">
      <c r="B526" s="74" t="s">
        <v>804</v>
      </c>
      <c r="C526" s="75"/>
      <c r="D526" s="75" t="s">
        <v>863</v>
      </c>
      <c r="E526" s="76" t="s">
        <v>875</v>
      </c>
      <c r="F526" s="88"/>
      <c r="G526" s="77"/>
      <c r="H526" s="75" t="s">
        <v>235</v>
      </c>
      <c r="I526" s="78" t="s">
        <v>235</v>
      </c>
      <c r="J526" s="607"/>
      <c r="K526" s="608"/>
      <c r="L526" s="608"/>
      <c r="M526" s="608"/>
      <c r="N526" s="609"/>
    </row>
    <row r="527" spans="2:14" ht="13" hidden="1" customHeight="1" x14ac:dyDescent="0.25">
      <c r="B527" s="74" t="s">
        <v>804</v>
      </c>
      <c r="C527" s="75"/>
      <c r="D527" s="75" t="s">
        <v>865</v>
      </c>
      <c r="E527" s="76" t="s">
        <v>876</v>
      </c>
      <c r="F527" s="88"/>
      <c r="G527" s="77"/>
      <c r="H527" s="75" t="s">
        <v>236</v>
      </c>
      <c r="I527" s="78" t="s">
        <v>236</v>
      </c>
      <c r="J527" s="607"/>
      <c r="K527" s="608"/>
      <c r="L527" s="608"/>
      <c r="M527" s="608"/>
      <c r="N527" s="609"/>
    </row>
    <row r="528" spans="2:14" ht="13" hidden="1" customHeight="1" x14ac:dyDescent="0.25">
      <c r="B528" s="74" t="s">
        <v>804</v>
      </c>
      <c r="C528" s="75"/>
      <c r="D528" s="75" t="s">
        <v>861</v>
      </c>
      <c r="E528" s="76" t="s">
        <v>877</v>
      </c>
      <c r="F528" s="88"/>
      <c r="G528" s="77"/>
      <c r="H528" s="75" t="s">
        <v>235</v>
      </c>
      <c r="I528" s="78" t="s">
        <v>236</v>
      </c>
      <c r="J528" s="607"/>
      <c r="K528" s="608"/>
      <c r="L528" s="608"/>
      <c r="M528" s="608"/>
      <c r="N528" s="609"/>
    </row>
    <row r="529" spans="2:14" ht="13" hidden="1" customHeight="1" x14ac:dyDescent="0.25">
      <c r="B529" s="74" t="s">
        <v>804</v>
      </c>
      <c r="C529" s="75"/>
      <c r="D529" s="75" t="s">
        <v>863</v>
      </c>
      <c r="E529" s="76" t="s">
        <v>878</v>
      </c>
      <c r="F529" s="88"/>
      <c r="G529" s="77"/>
      <c r="H529" s="75" t="s">
        <v>235</v>
      </c>
      <c r="I529" s="78" t="s">
        <v>235</v>
      </c>
      <c r="J529" s="607"/>
      <c r="K529" s="608"/>
      <c r="L529" s="608"/>
      <c r="M529" s="608"/>
      <c r="N529" s="609"/>
    </row>
    <row r="530" spans="2:14" ht="13" hidden="1" customHeight="1" x14ac:dyDescent="0.25">
      <c r="B530" s="74" t="s">
        <v>804</v>
      </c>
      <c r="C530" s="75"/>
      <c r="D530" s="75" t="s">
        <v>865</v>
      </c>
      <c r="E530" s="76" t="s">
        <v>879</v>
      </c>
      <c r="F530" s="88"/>
      <c r="G530" s="77"/>
      <c r="H530" s="75" t="s">
        <v>236</v>
      </c>
      <c r="I530" s="78" t="s">
        <v>236</v>
      </c>
      <c r="J530" s="607"/>
      <c r="K530" s="608"/>
      <c r="L530" s="608"/>
      <c r="M530" s="608"/>
      <c r="N530" s="609"/>
    </row>
    <row r="531" spans="2:14" ht="13" hidden="1" customHeight="1" x14ac:dyDescent="0.25">
      <c r="B531" s="74" t="s">
        <v>804</v>
      </c>
      <c r="C531" s="75"/>
      <c r="D531" s="75" t="s">
        <v>880</v>
      </c>
      <c r="E531" s="76" t="s">
        <v>881</v>
      </c>
      <c r="F531" s="88"/>
      <c r="G531" s="77"/>
      <c r="H531" s="75" t="s">
        <v>235</v>
      </c>
      <c r="I531" s="78" t="s">
        <v>236</v>
      </c>
      <c r="J531" s="607"/>
      <c r="K531" s="608"/>
      <c r="L531" s="608"/>
      <c r="M531" s="608"/>
      <c r="N531" s="609"/>
    </row>
    <row r="532" spans="2:14" ht="13" hidden="1" customHeight="1" x14ac:dyDescent="0.25">
      <c r="B532" s="74" t="s">
        <v>804</v>
      </c>
      <c r="C532" s="75"/>
      <c r="D532" s="75" t="s">
        <v>882</v>
      </c>
      <c r="E532" s="76" t="s">
        <v>883</v>
      </c>
      <c r="F532" s="88"/>
      <c r="G532" s="77"/>
      <c r="H532" s="75" t="s">
        <v>235</v>
      </c>
      <c r="I532" s="78" t="s">
        <v>235</v>
      </c>
      <c r="J532" s="607"/>
      <c r="K532" s="608"/>
      <c r="L532" s="608"/>
      <c r="M532" s="608"/>
      <c r="N532" s="609"/>
    </row>
    <row r="533" spans="2:14" ht="13" hidden="1" customHeight="1" x14ac:dyDescent="0.25">
      <c r="B533" s="74" t="s">
        <v>804</v>
      </c>
      <c r="C533" s="75"/>
      <c r="D533" s="75" t="s">
        <v>884</v>
      </c>
      <c r="E533" s="76" t="s">
        <v>885</v>
      </c>
      <c r="F533" s="88"/>
      <c r="G533" s="77"/>
      <c r="H533" s="75" t="s">
        <v>236</v>
      </c>
      <c r="I533" s="78" t="s">
        <v>236</v>
      </c>
      <c r="J533" s="607"/>
      <c r="K533" s="608"/>
      <c r="L533" s="608"/>
      <c r="M533" s="608"/>
      <c r="N533" s="609"/>
    </row>
    <row r="534" spans="2:14" ht="13" hidden="1" customHeight="1" x14ac:dyDescent="0.25">
      <c r="B534" s="74" t="s">
        <v>804</v>
      </c>
      <c r="C534" s="75"/>
      <c r="D534" s="75" t="s">
        <v>855</v>
      </c>
      <c r="E534" s="76" t="s">
        <v>886</v>
      </c>
      <c r="F534" s="88"/>
      <c r="G534" s="77"/>
      <c r="H534" s="75" t="s">
        <v>235</v>
      </c>
      <c r="I534" s="78" t="s">
        <v>236</v>
      </c>
      <c r="J534" s="607"/>
      <c r="K534" s="608"/>
      <c r="L534" s="608"/>
      <c r="M534" s="608"/>
      <c r="N534" s="609"/>
    </row>
    <row r="535" spans="2:14" ht="13" hidden="1" customHeight="1" x14ac:dyDescent="0.25">
      <c r="B535" s="74" t="s">
        <v>804</v>
      </c>
      <c r="C535" s="75"/>
      <c r="D535" s="75" t="s">
        <v>857</v>
      </c>
      <c r="E535" s="76" t="s">
        <v>887</v>
      </c>
      <c r="F535" s="88"/>
      <c r="G535" s="77"/>
      <c r="H535" s="75" t="s">
        <v>235</v>
      </c>
      <c r="I535" s="78" t="s">
        <v>235</v>
      </c>
      <c r="J535" s="607"/>
      <c r="K535" s="608"/>
      <c r="L535" s="608"/>
      <c r="M535" s="608"/>
      <c r="N535" s="609"/>
    </row>
    <row r="536" spans="2:14" ht="13" hidden="1" customHeight="1" x14ac:dyDescent="0.25">
      <c r="B536" s="74" t="s">
        <v>804</v>
      </c>
      <c r="C536" s="75"/>
      <c r="D536" s="75" t="s">
        <v>859</v>
      </c>
      <c r="E536" s="76" t="s">
        <v>888</v>
      </c>
      <c r="F536" s="88"/>
      <c r="G536" s="77"/>
      <c r="H536" s="75" t="s">
        <v>236</v>
      </c>
      <c r="I536" s="78" t="s">
        <v>236</v>
      </c>
      <c r="J536" s="607"/>
      <c r="K536" s="608"/>
      <c r="L536" s="608"/>
      <c r="M536" s="608"/>
      <c r="N536" s="609"/>
    </row>
    <row r="537" spans="2:14" ht="13" hidden="1" customHeight="1" x14ac:dyDescent="0.25">
      <c r="B537" s="74" t="s">
        <v>804</v>
      </c>
      <c r="C537" s="75"/>
      <c r="D537" s="75" t="s">
        <v>861</v>
      </c>
      <c r="E537" s="76" t="s">
        <v>889</v>
      </c>
      <c r="F537" s="88"/>
      <c r="G537" s="77"/>
      <c r="H537" s="75" t="s">
        <v>235</v>
      </c>
      <c r="I537" s="78" t="s">
        <v>236</v>
      </c>
      <c r="J537" s="607"/>
      <c r="K537" s="608"/>
      <c r="L537" s="608"/>
      <c r="M537" s="608"/>
      <c r="N537" s="609"/>
    </row>
    <row r="538" spans="2:14" ht="13" hidden="1" customHeight="1" x14ac:dyDescent="0.25">
      <c r="B538" s="74" t="s">
        <v>804</v>
      </c>
      <c r="C538" s="75"/>
      <c r="D538" s="75" t="s">
        <v>863</v>
      </c>
      <c r="E538" s="76" t="s">
        <v>890</v>
      </c>
      <c r="F538" s="88"/>
      <c r="G538" s="77"/>
      <c r="H538" s="75" t="s">
        <v>235</v>
      </c>
      <c r="I538" s="78" t="s">
        <v>235</v>
      </c>
      <c r="J538" s="607"/>
      <c r="K538" s="608"/>
      <c r="L538" s="608"/>
      <c r="M538" s="608"/>
      <c r="N538" s="609"/>
    </row>
    <row r="539" spans="2:14" ht="13" hidden="1" customHeight="1" x14ac:dyDescent="0.25">
      <c r="B539" s="74" t="s">
        <v>804</v>
      </c>
      <c r="C539" s="75"/>
      <c r="D539" s="75" t="s">
        <v>865</v>
      </c>
      <c r="E539" s="76" t="s">
        <v>891</v>
      </c>
      <c r="F539" s="88"/>
      <c r="G539" s="77"/>
      <c r="H539" s="75" t="s">
        <v>236</v>
      </c>
      <c r="I539" s="78" t="s">
        <v>236</v>
      </c>
      <c r="J539" s="607"/>
      <c r="K539" s="608"/>
      <c r="L539" s="608"/>
      <c r="M539" s="608"/>
      <c r="N539" s="609"/>
    </row>
    <row r="540" spans="2:14" ht="13" hidden="1" customHeight="1" x14ac:dyDescent="0.25">
      <c r="B540" s="74" t="s">
        <v>804</v>
      </c>
      <c r="C540" s="75"/>
      <c r="D540" s="75" t="s">
        <v>861</v>
      </c>
      <c r="E540" s="76" t="s">
        <v>892</v>
      </c>
      <c r="F540" s="88"/>
      <c r="G540" s="77"/>
      <c r="H540" s="75" t="s">
        <v>235</v>
      </c>
      <c r="I540" s="78" t="s">
        <v>236</v>
      </c>
      <c r="J540" s="607"/>
      <c r="K540" s="608"/>
      <c r="L540" s="608"/>
      <c r="M540" s="608"/>
      <c r="N540" s="609"/>
    </row>
    <row r="541" spans="2:14" ht="13" hidden="1" customHeight="1" x14ac:dyDescent="0.25">
      <c r="B541" s="74" t="s">
        <v>804</v>
      </c>
      <c r="C541" s="75"/>
      <c r="D541" s="75" t="s">
        <v>863</v>
      </c>
      <c r="E541" s="76" t="s">
        <v>893</v>
      </c>
      <c r="F541" s="88"/>
      <c r="G541" s="77"/>
      <c r="H541" s="75" t="s">
        <v>235</v>
      </c>
      <c r="I541" s="78" t="s">
        <v>235</v>
      </c>
      <c r="J541" s="607"/>
      <c r="K541" s="608"/>
      <c r="L541" s="608"/>
      <c r="M541" s="608"/>
      <c r="N541" s="609"/>
    </row>
    <row r="542" spans="2:14" ht="13" hidden="1" customHeight="1" x14ac:dyDescent="0.25">
      <c r="B542" s="74" t="s">
        <v>804</v>
      </c>
      <c r="C542" s="75"/>
      <c r="D542" s="75" t="s">
        <v>865</v>
      </c>
      <c r="E542" s="76" t="s">
        <v>894</v>
      </c>
      <c r="F542" s="88"/>
      <c r="G542" s="77"/>
      <c r="H542" s="75" t="s">
        <v>236</v>
      </c>
      <c r="I542" s="78" t="s">
        <v>236</v>
      </c>
      <c r="J542" s="607"/>
      <c r="K542" s="608"/>
      <c r="L542" s="608"/>
      <c r="M542" s="608"/>
      <c r="N542" s="609"/>
    </row>
    <row r="543" spans="2:14" ht="13" hidden="1" customHeight="1" x14ac:dyDescent="0.25">
      <c r="B543" s="74" t="s">
        <v>804</v>
      </c>
      <c r="C543" s="75"/>
      <c r="D543" s="75" t="s">
        <v>880</v>
      </c>
      <c r="E543" s="76" t="s">
        <v>895</v>
      </c>
      <c r="F543" s="88"/>
      <c r="G543" s="77"/>
      <c r="H543" s="75" t="s">
        <v>235</v>
      </c>
      <c r="I543" s="78" t="s">
        <v>236</v>
      </c>
      <c r="J543" s="607"/>
      <c r="K543" s="608"/>
      <c r="L543" s="608"/>
      <c r="M543" s="608"/>
      <c r="N543" s="609"/>
    </row>
    <row r="544" spans="2:14" ht="13" hidden="1" customHeight="1" x14ac:dyDescent="0.25">
      <c r="B544" s="74" t="s">
        <v>804</v>
      </c>
      <c r="C544" s="75"/>
      <c r="D544" s="75" t="s">
        <v>882</v>
      </c>
      <c r="E544" s="76" t="s">
        <v>896</v>
      </c>
      <c r="F544" s="88"/>
      <c r="G544" s="77"/>
      <c r="H544" s="75" t="s">
        <v>235</v>
      </c>
      <c r="I544" s="78" t="s">
        <v>235</v>
      </c>
      <c r="J544" s="607"/>
      <c r="K544" s="608"/>
      <c r="L544" s="608"/>
      <c r="M544" s="608"/>
      <c r="N544" s="609"/>
    </row>
    <row r="545" spans="2:14" ht="13" hidden="1" customHeight="1" x14ac:dyDescent="0.25">
      <c r="B545" s="74" t="s">
        <v>804</v>
      </c>
      <c r="C545" s="75"/>
      <c r="D545" s="75" t="s">
        <v>884</v>
      </c>
      <c r="E545" s="76" t="s">
        <v>897</v>
      </c>
      <c r="F545" s="88"/>
      <c r="G545" s="77"/>
      <c r="H545" s="75" t="s">
        <v>236</v>
      </c>
      <c r="I545" s="78" t="s">
        <v>236</v>
      </c>
      <c r="J545" s="607"/>
      <c r="K545" s="608"/>
      <c r="L545" s="608"/>
      <c r="M545" s="608"/>
      <c r="N545" s="609"/>
    </row>
    <row r="546" spans="2:14" ht="13" hidden="1" customHeight="1" x14ac:dyDescent="0.25">
      <c r="B546" s="74" t="s">
        <v>804</v>
      </c>
      <c r="C546" s="75"/>
      <c r="D546" s="75" t="s">
        <v>861</v>
      </c>
      <c r="E546" s="76" t="s">
        <v>898</v>
      </c>
      <c r="F546" s="88"/>
      <c r="G546" s="77"/>
      <c r="H546" s="75" t="s">
        <v>235</v>
      </c>
      <c r="I546" s="78" t="s">
        <v>236</v>
      </c>
      <c r="J546" s="607"/>
      <c r="K546" s="608"/>
      <c r="L546" s="608"/>
      <c r="M546" s="608"/>
      <c r="N546" s="609"/>
    </row>
    <row r="547" spans="2:14" ht="13" hidden="1" customHeight="1" x14ac:dyDescent="0.25">
      <c r="B547" s="74" t="s">
        <v>804</v>
      </c>
      <c r="C547" s="75"/>
      <c r="D547" s="75" t="s">
        <v>863</v>
      </c>
      <c r="E547" s="76" t="s">
        <v>899</v>
      </c>
      <c r="F547" s="88"/>
      <c r="G547" s="77"/>
      <c r="H547" s="75" t="s">
        <v>235</v>
      </c>
      <c r="I547" s="78" t="s">
        <v>235</v>
      </c>
      <c r="J547" s="607"/>
      <c r="K547" s="608"/>
      <c r="L547" s="608"/>
      <c r="M547" s="608"/>
      <c r="N547" s="609"/>
    </row>
    <row r="548" spans="2:14" ht="13" hidden="1" customHeight="1" x14ac:dyDescent="0.25">
      <c r="B548" s="74" t="s">
        <v>804</v>
      </c>
      <c r="C548" s="75"/>
      <c r="D548" s="75" t="s">
        <v>865</v>
      </c>
      <c r="E548" s="76" t="s">
        <v>900</v>
      </c>
      <c r="F548" s="88"/>
      <c r="G548" s="77"/>
      <c r="H548" s="75" t="s">
        <v>236</v>
      </c>
      <c r="I548" s="78" t="s">
        <v>236</v>
      </c>
      <c r="J548" s="607"/>
      <c r="K548" s="608"/>
      <c r="L548" s="608"/>
      <c r="M548" s="608"/>
      <c r="N548" s="609"/>
    </row>
    <row r="549" spans="2:14" ht="13" hidden="1" customHeight="1" x14ac:dyDescent="0.25">
      <c r="B549" s="74" t="s">
        <v>804</v>
      </c>
      <c r="C549" s="75"/>
      <c r="D549" s="75" t="s">
        <v>861</v>
      </c>
      <c r="E549" s="76" t="s">
        <v>901</v>
      </c>
      <c r="F549" s="88"/>
      <c r="G549" s="77"/>
      <c r="H549" s="75" t="s">
        <v>235</v>
      </c>
      <c r="I549" s="78" t="s">
        <v>236</v>
      </c>
      <c r="J549" s="607"/>
      <c r="K549" s="608"/>
      <c r="L549" s="608"/>
      <c r="M549" s="608"/>
      <c r="N549" s="609"/>
    </row>
    <row r="550" spans="2:14" ht="13" hidden="1" customHeight="1" x14ac:dyDescent="0.25">
      <c r="B550" s="74" t="s">
        <v>804</v>
      </c>
      <c r="C550" s="75"/>
      <c r="D550" s="75" t="s">
        <v>863</v>
      </c>
      <c r="E550" s="76" t="s">
        <v>902</v>
      </c>
      <c r="F550" s="88"/>
      <c r="G550" s="77"/>
      <c r="H550" s="75" t="s">
        <v>235</v>
      </c>
      <c r="I550" s="78" t="s">
        <v>235</v>
      </c>
      <c r="J550" s="607"/>
      <c r="K550" s="608"/>
      <c r="L550" s="608"/>
      <c r="M550" s="608"/>
      <c r="N550" s="609"/>
    </row>
    <row r="551" spans="2:14" ht="13" hidden="1" customHeight="1" x14ac:dyDescent="0.25">
      <c r="B551" s="74" t="s">
        <v>804</v>
      </c>
      <c r="C551" s="75"/>
      <c r="D551" s="75" t="s">
        <v>865</v>
      </c>
      <c r="E551" s="76" t="s">
        <v>903</v>
      </c>
      <c r="F551" s="88"/>
      <c r="G551" s="77"/>
      <c r="H551" s="75" t="s">
        <v>236</v>
      </c>
      <c r="I551" s="78" t="s">
        <v>236</v>
      </c>
      <c r="J551" s="607"/>
      <c r="K551" s="608"/>
      <c r="L551" s="608"/>
      <c r="M551" s="608"/>
      <c r="N551" s="609"/>
    </row>
    <row r="552" spans="2:14" ht="13" hidden="1" customHeight="1" x14ac:dyDescent="0.25">
      <c r="B552" s="74" t="s">
        <v>804</v>
      </c>
      <c r="C552" s="75"/>
      <c r="D552" s="75" t="s">
        <v>904</v>
      </c>
      <c r="E552" s="76" t="s">
        <v>905</v>
      </c>
      <c r="F552" s="88"/>
      <c r="G552" s="77"/>
      <c r="H552" s="75" t="s">
        <v>235</v>
      </c>
      <c r="I552" s="78" t="s">
        <v>236</v>
      </c>
      <c r="J552" s="607"/>
      <c r="K552" s="608"/>
      <c r="L552" s="608"/>
      <c r="M552" s="608"/>
      <c r="N552" s="609"/>
    </row>
    <row r="553" spans="2:14" ht="13" hidden="1" customHeight="1" x14ac:dyDescent="0.25">
      <c r="B553" s="74" t="s">
        <v>804</v>
      </c>
      <c r="C553" s="75"/>
      <c r="D553" s="75" t="s">
        <v>906</v>
      </c>
      <c r="E553" s="76" t="s">
        <v>907</v>
      </c>
      <c r="F553" s="88"/>
      <c r="G553" s="77"/>
      <c r="H553" s="75" t="s">
        <v>235</v>
      </c>
      <c r="I553" s="78" t="s">
        <v>235</v>
      </c>
      <c r="J553" s="607"/>
      <c r="K553" s="608"/>
      <c r="L553" s="608"/>
      <c r="M553" s="608"/>
      <c r="N553" s="609"/>
    </row>
    <row r="554" spans="2:14" ht="13" hidden="1" customHeight="1" x14ac:dyDescent="0.25">
      <c r="B554" s="74" t="s">
        <v>804</v>
      </c>
      <c r="C554" s="75"/>
      <c r="D554" s="75" t="s">
        <v>908</v>
      </c>
      <c r="E554" s="76" t="s">
        <v>909</v>
      </c>
      <c r="F554" s="88"/>
      <c r="G554" s="77"/>
      <c r="H554" s="75" t="s">
        <v>236</v>
      </c>
      <c r="I554" s="78" t="s">
        <v>236</v>
      </c>
      <c r="J554" s="607"/>
      <c r="K554" s="608"/>
      <c r="L554" s="608"/>
      <c r="M554" s="608"/>
      <c r="N554" s="609"/>
    </row>
    <row r="555" spans="2:14" ht="13" hidden="1" customHeight="1" x14ac:dyDescent="0.25">
      <c r="B555" s="74" t="s">
        <v>804</v>
      </c>
      <c r="C555" s="75"/>
      <c r="D555" s="75" t="s">
        <v>910</v>
      </c>
      <c r="E555" s="76" t="s">
        <v>911</v>
      </c>
      <c r="F555" s="88"/>
      <c r="G555" s="77"/>
      <c r="H555" s="75" t="s">
        <v>235</v>
      </c>
      <c r="I555" s="78" t="s">
        <v>236</v>
      </c>
      <c r="J555" s="607"/>
      <c r="K555" s="608"/>
      <c r="L555" s="608"/>
      <c r="M555" s="608"/>
      <c r="N555" s="609"/>
    </row>
    <row r="556" spans="2:14" ht="13" hidden="1" customHeight="1" x14ac:dyDescent="0.25">
      <c r="B556" s="74" t="s">
        <v>804</v>
      </c>
      <c r="C556" s="75"/>
      <c r="D556" s="75" t="s">
        <v>912</v>
      </c>
      <c r="E556" s="76" t="s">
        <v>913</v>
      </c>
      <c r="F556" s="88"/>
      <c r="G556" s="77"/>
      <c r="H556" s="75" t="s">
        <v>235</v>
      </c>
      <c r="I556" s="78" t="s">
        <v>235</v>
      </c>
      <c r="J556" s="607"/>
      <c r="K556" s="608"/>
      <c r="L556" s="608"/>
      <c r="M556" s="608"/>
      <c r="N556" s="609"/>
    </row>
    <row r="557" spans="2:14" ht="13" hidden="1" customHeight="1" x14ac:dyDescent="0.25">
      <c r="B557" s="74" t="s">
        <v>804</v>
      </c>
      <c r="C557" s="75"/>
      <c r="D557" s="75" t="s">
        <v>914</v>
      </c>
      <c r="E557" s="76" t="s">
        <v>915</v>
      </c>
      <c r="F557" s="88"/>
      <c r="G557" s="77"/>
      <c r="H557" s="75" t="s">
        <v>236</v>
      </c>
      <c r="I557" s="78" t="s">
        <v>236</v>
      </c>
      <c r="J557" s="607"/>
      <c r="K557" s="608"/>
      <c r="L557" s="608"/>
      <c r="M557" s="608"/>
      <c r="N557" s="609"/>
    </row>
    <row r="558" spans="2:14" ht="13" hidden="1" customHeight="1" x14ac:dyDescent="0.25">
      <c r="B558" s="74" t="s">
        <v>804</v>
      </c>
      <c r="C558" s="75"/>
      <c r="D558" s="75" t="s">
        <v>861</v>
      </c>
      <c r="E558" s="76" t="s">
        <v>916</v>
      </c>
      <c r="F558" s="88"/>
      <c r="G558" s="77"/>
      <c r="H558" s="75" t="s">
        <v>235</v>
      </c>
      <c r="I558" s="78" t="s">
        <v>236</v>
      </c>
      <c r="J558" s="607"/>
      <c r="K558" s="608"/>
      <c r="L558" s="608"/>
      <c r="M558" s="608"/>
      <c r="N558" s="609"/>
    </row>
    <row r="559" spans="2:14" ht="13" hidden="1" customHeight="1" x14ac:dyDescent="0.25">
      <c r="B559" s="74" t="s">
        <v>804</v>
      </c>
      <c r="C559" s="75"/>
      <c r="D559" s="75" t="s">
        <v>863</v>
      </c>
      <c r="E559" s="76" t="s">
        <v>917</v>
      </c>
      <c r="F559" s="88"/>
      <c r="G559" s="77"/>
      <c r="H559" s="75" t="s">
        <v>235</v>
      </c>
      <c r="I559" s="78" t="s">
        <v>235</v>
      </c>
      <c r="J559" s="607"/>
      <c r="K559" s="608"/>
      <c r="L559" s="608"/>
      <c r="M559" s="608"/>
      <c r="N559" s="609"/>
    </row>
    <row r="560" spans="2:14" ht="13" hidden="1" customHeight="1" x14ac:dyDescent="0.25">
      <c r="B560" s="74" t="s">
        <v>804</v>
      </c>
      <c r="C560" s="75"/>
      <c r="D560" s="75" t="s">
        <v>865</v>
      </c>
      <c r="E560" s="76" t="s">
        <v>918</v>
      </c>
      <c r="F560" s="88"/>
      <c r="G560" s="77"/>
      <c r="H560" s="75" t="s">
        <v>236</v>
      </c>
      <c r="I560" s="78" t="s">
        <v>236</v>
      </c>
      <c r="J560" s="607"/>
      <c r="K560" s="608"/>
      <c r="L560" s="608"/>
      <c r="M560" s="608"/>
      <c r="N560" s="609"/>
    </row>
    <row r="561" spans="2:14" ht="13" hidden="1" customHeight="1" x14ac:dyDescent="0.25">
      <c r="B561" s="74" t="s">
        <v>804</v>
      </c>
      <c r="C561" s="75"/>
      <c r="D561" s="75" t="s">
        <v>861</v>
      </c>
      <c r="E561" s="76" t="s">
        <v>919</v>
      </c>
      <c r="F561" s="88"/>
      <c r="G561" s="77"/>
      <c r="H561" s="75" t="s">
        <v>235</v>
      </c>
      <c r="I561" s="78" t="s">
        <v>236</v>
      </c>
      <c r="J561" s="607"/>
      <c r="K561" s="608"/>
      <c r="L561" s="608"/>
      <c r="M561" s="608"/>
      <c r="N561" s="609"/>
    </row>
    <row r="562" spans="2:14" ht="13" hidden="1" customHeight="1" x14ac:dyDescent="0.25">
      <c r="B562" s="74" t="s">
        <v>804</v>
      </c>
      <c r="C562" s="75"/>
      <c r="D562" s="75" t="s">
        <v>863</v>
      </c>
      <c r="E562" s="76" t="s">
        <v>920</v>
      </c>
      <c r="F562" s="88"/>
      <c r="G562" s="77"/>
      <c r="H562" s="75" t="s">
        <v>235</v>
      </c>
      <c r="I562" s="78" t="s">
        <v>235</v>
      </c>
      <c r="J562" s="607"/>
      <c r="K562" s="608"/>
      <c r="L562" s="608"/>
      <c r="M562" s="608"/>
      <c r="N562" s="609"/>
    </row>
    <row r="563" spans="2:14" ht="13" hidden="1" customHeight="1" x14ac:dyDescent="0.25">
      <c r="B563" s="74" t="s">
        <v>804</v>
      </c>
      <c r="C563" s="75"/>
      <c r="D563" s="75" t="s">
        <v>865</v>
      </c>
      <c r="E563" s="76" t="s">
        <v>921</v>
      </c>
      <c r="F563" s="88"/>
      <c r="G563" s="77"/>
      <c r="H563" s="75" t="s">
        <v>236</v>
      </c>
      <c r="I563" s="78" t="s">
        <v>236</v>
      </c>
      <c r="J563" s="607"/>
      <c r="K563" s="608"/>
      <c r="L563" s="608"/>
      <c r="M563" s="608"/>
      <c r="N563" s="609"/>
    </row>
    <row r="564" spans="2:14" ht="13" hidden="1" customHeight="1" x14ac:dyDescent="0.25">
      <c r="B564" s="74" t="s">
        <v>804</v>
      </c>
      <c r="C564" s="75"/>
      <c r="D564" s="75" t="s">
        <v>861</v>
      </c>
      <c r="E564" s="76" t="s">
        <v>922</v>
      </c>
      <c r="F564" s="88"/>
      <c r="G564" s="77"/>
      <c r="H564" s="75" t="s">
        <v>235</v>
      </c>
      <c r="I564" s="78" t="s">
        <v>236</v>
      </c>
      <c r="J564" s="607"/>
      <c r="K564" s="608"/>
      <c r="L564" s="608"/>
      <c r="M564" s="608"/>
      <c r="N564" s="609"/>
    </row>
    <row r="565" spans="2:14" ht="13" hidden="1" customHeight="1" x14ac:dyDescent="0.25">
      <c r="B565" s="74" t="s">
        <v>804</v>
      </c>
      <c r="C565" s="75"/>
      <c r="D565" s="75" t="s">
        <v>863</v>
      </c>
      <c r="E565" s="76" t="s">
        <v>923</v>
      </c>
      <c r="F565" s="88"/>
      <c r="G565" s="77"/>
      <c r="H565" s="75" t="s">
        <v>235</v>
      </c>
      <c r="I565" s="78" t="s">
        <v>235</v>
      </c>
      <c r="J565" s="607"/>
      <c r="K565" s="608"/>
      <c r="L565" s="608"/>
      <c r="M565" s="608"/>
      <c r="N565" s="609"/>
    </row>
    <row r="566" spans="2:14" ht="13" hidden="1" customHeight="1" x14ac:dyDescent="0.25">
      <c r="B566" s="74" t="s">
        <v>804</v>
      </c>
      <c r="C566" s="75"/>
      <c r="D566" s="75" t="s">
        <v>865</v>
      </c>
      <c r="E566" s="76" t="s">
        <v>924</v>
      </c>
      <c r="F566" s="88"/>
      <c r="G566" s="77"/>
      <c r="H566" s="75" t="s">
        <v>236</v>
      </c>
      <c r="I566" s="78" t="s">
        <v>236</v>
      </c>
      <c r="J566" s="607"/>
      <c r="K566" s="608"/>
      <c r="L566" s="608"/>
      <c r="M566" s="608"/>
      <c r="N566" s="609"/>
    </row>
    <row r="567" spans="2:14" ht="13" hidden="1" customHeight="1" x14ac:dyDescent="0.25">
      <c r="B567" s="74" t="s">
        <v>804</v>
      </c>
      <c r="C567" s="75"/>
      <c r="D567" s="75" t="s">
        <v>861</v>
      </c>
      <c r="E567" s="76" t="s">
        <v>925</v>
      </c>
      <c r="F567" s="88"/>
      <c r="G567" s="77"/>
      <c r="H567" s="75" t="s">
        <v>235</v>
      </c>
      <c r="I567" s="78" t="s">
        <v>236</v>
      </c>
      <c r="J567" s="607"/>
      <c r="K567" s="608"/>
      <c r="L567" s="608"/>
      <c r="M567" s="608"/>
      <c r="N567" s="609"/>
    </row>
    <row r="568" spans="2:14" ht="13" hidden="1" customHeight="1" x14ac:dyDescent="0.25">
      <c r="B568" s="74" t="s">
        <v>804</v>
      </c>
      <c r="C568" s="75"/>
      <c r="D568" s="75" t="s">
        <v>863</v>
      </c>
      <c r="E568" s="76" t="s">
        <v>926</v>
      </c>
      <c r="F568" s="88"/>
      <c r="G568" s="77"/>
      <c r="H568" s="75" t="s">
        <v>235</v>
      </c>
      <c r="I568" s="78" t="s">
        <v>235</v>
      </c>
      <c r="J568" s="607"/>
      <c r="K568" s="608"/>
      <c r="L568" s="608"/>
      <c r="M568" s="608"/>
      <c r="N568" s="609"/>
    </row>
    <row r="569" spans="2:14" ht="13" hidden="1" customHeight="1" x14ac:dyDescent="0.25">
      <c r="B569" s="74" t="s">
        <v>804</v>
      </c>
      <c r="C569" s="75"/>
      <c r="D569" s="75" t="s">
        <v>865</v>
      </c>
      <c r="E569" s="76" t="s">
        <v>927</v>
      </c>
      <c r="F569" s="88"/>
      <c r="G569" s="77"/>
      <c r="H569" s="75" t="s">
        <v>236</v>
      </c>
      <c r="I569" s="78" t="s">
        <v>236</v>
      </c>
      <c r="J569" s="607"/>
      <c r="K569" s="608"/>
      <c r="L569" s="608"/>
      <c r="M569" s="608"/>
      <c r="N569" s="609"/>
    </row>
    <row r="570" spans="2:14" ht="13" hidden="1" customHeight="1" x14ac:dyDescent="0.25">
      <c r="B570" s="74" t="s">
        <v>804</v>
      </c>
      <c r="C570" s="75"/>
      <c r="D570" s="75" t="s">
        <v>880</v>
      </c>
      <c r="E570" s="76" t="s">
        <v>928</v>
      </c>
      <c r="F570" s="88"/>
      <c r="G570" s="77"/>
      <c r="H570" s="75" t="s">
        <v>235</v>
      </c>
      <c r="I570" s="78" t="s">
        <v>236</v>
      </c>
      <c r="J570" s="607"/>
      <c r="K570" s="608"/>
      <c r="L570" s="608"/>
      <c r="M570" s="608"/>
      <c r="N570" s="609"/>
    </row>
    <row r="571" spans="2:14" ht="13" hidden="1" customHeight="1" x14ac:dyDescent="0.25">
      <c r="B571" s="74" t="s">
        <v>804</v>
      </c>
      <c r="C571" s="75"/>
      <c r="D571" s="75" t="s">
        <v>882</v>
      </c>
      <c r="E571" s="76" t="s">
        <v>929</v>
      </c>
      <c r="F571" s="88"/>
      <c r="G571" s="77"/>
      <c r="H571" s="75" t="s">
        <v>235</v>
      </c>
      <c r="I571" s="78" t="s">
        <v>235</v>
      </c>
      <c r="J571" s="607"/>
      <c r="K571" s="608"/>
      <c r="L571" s="608"/>
      <c r="M571" s="608"/>
      <c r="N571" s="609"/>
    </row>
    <row r="572" spans="2:14" ht="13" hidden="1" customHeight="1" x14ac:dyDescent="0.25">
      <c r="B572" s="74" t="s">
        <v>804</v>
      </c>
      <c r="C572" s="75"/>
      <c r="D572" s="75" t="s">
        <v>884</v>
      </c>
      <c r="E572" s="76" t="s">
        <v>930</v>
      </c>
      <c r="F572" s="88"/>
      <c r="G572" s="77"/>
      <c r="H572" s="75" t="s">
        <v>236</v>
      </c>
      <c r="I572" s="78" t="s">
        <v>236</v>
      </c>
      <c r="J572" s="607"/>
      <c r="K572" s="608"/>
      <c r="L572" s="608"/>
      <c r="M572" s="608"/>
      <c r="N572" s="609"/>
    </row>
    <row r="573" spans="2:14" ht="13" hidden="1" customHeight="1" x14ac:dyDescent="0.25">
      <c r="B573" s="74" t="s">
        <v>804</v>
      </c>
      <c r="C573" s="75"/>
      <c r="D573" s="75" t="s">
        <v>855</v>
      </c>
      <c r="E573" s="76" t="s">
        <v>931</v>
      </c>
      <c r="F573" s="88"/>
      <c r="G573" s="77"/>
      <c r="H573" s="75" t="s">
        <v>235</v>
      </c>
      <c r="I573" s="78" t="s">
        <v>236</v>
      </c>
      <c r="J573" s="607"/>
      <c r="K573" s="608"/>
      <c r="L573" s="608"/>
      <c r="M573" s="608"/>
      <c r="N573" s="609"/>
    </row>
    <row r="574" spans="2:14" ht="13" hidden="1" customHeight="1" x14ac:dyDescent="0.25">
      <c r="B574" s="74" t="s">
        <v>804</v>
      </c>
      <c r="C574" s="75"/>
      <c r="D574" s="75" t="s">
        <v>857</v>
      </c>
      <c r="E574" s="76" t="s">
        <v>932</v>
      </c>
      <c r="F574" s="88"/>
      <c r="G574" s="77"/>
      <c r="H574" s="75" t="s">
        <v>235</v>
      </c>
      <c r="I574" s="78" t="s">
        <v>235</v>
      </c>
      <c r="J574" s="607"/>
      <c r="K574" s="608"/>
      <c r="L574" s="608"/>
      <c r="M574" s="608"/>
      <c r="N574" s="609"/>
    </row>
    <row r="575" spans="2:14" ht="13" hidden="1" customHeight="1" x14ac:dyDescent="0.25">
      <c r="B575" s="74" t="s">
        <v>804</v>
      </c>
      <c r="C575" s="75"/>
      <c r="D575" s="75" t="s">
        <v>859</v>
      </c>
      <c r="E575" s="76" t="s">
        <v>933</v>
      </c>
      <c r="F575" s="88"/>
      <c r="G575" s="77"/>
      <c r="H575" s="75" t="s">
        <v>236</v>
      </c>
      <c r="I575" s="78" t="s">
        <v>236</v>
      </c>
      <c r="J575" s="607"/>
      <c r="K575" s="608"/>
      <c r="L575" s="608"/>
      <c r="M575" s="608"/>
      <c r="N575" s="609"/>
    </row>
    <row r="576" spans="2:14" ht="13" hidden="1" customHeight="1" x14ac:dyDescent="0.25">
      <c r="B576" s="74" t="s">
        <v>804</v>
      </c>
      <c r="C576" s="75"/>
      <c r="D576" s="75" t="s">
        <v>855</v>
      </c>
      <c r="E576" s="76" t="s">
        <v>934</v>
      </c>
      <c r="F576" s="88"/>
      <c r="G576" s="77"/>
      <c r="H576" s="75" t="s">
        <v>235</v>
      </c>
      <c r="I576" s="78" t="s">
        <v>236</v>
      </c>
      <c r="J576" s="607"/>
      <c r="K576" s="608"/>
      <c r="L576" s="608"/>
      <c r="M576" s="608"/>
      <c r="N576" s="609"/>
    </row>
    <row r="577" spans="2:14" ht="13" hidden="1" customHeight="1" x14ac:dyDescent="0.25">
      <c r="B577" s="74" t="s">
        <v>804</v>
      </c>
      <c r="C577" s="75"/>
      <c r="D577" s="75" t="s">
        <v>857</v>
      </c>
      <c r="E577" s="76" t="s">
        <v>935</v>
      </c>
      <c r="F577" s="88"/>
      <c r="G577" s="77"/>
      <c r="H577" s="75" t="s">
        <v>235</v>
      </c>
      <c r="I577" s="78" t="s">
        <v>235</v>
      </c>
      <c r="J577" s="607"/>
      <c r="K577" s="608"/>
      <c r="L577" s="608"/>
      <c r="M577" s="608"/>
      <c r="N577" s="609"/>
    </row>
    <row r="578" spans="2:14" ht="13" hidden="1" customHeight="1" x14ac:dyDescent="0.25">
      <c r="B578" s="74" t="s">
        <v>804</v>
      </c>
      <c r="C578" s="75"/>
      <c r="D578" s="75" t="s">
        <v>859</v>
      </c>
      <c r="E578" s="76" t="s">
        <v>936</v>
      </c>
      <c r="F578" s="88"/>
      <c r="G578" s="77"/>
      <c r="H578" s="75" t="s">
        <v>236</v>
      </c>
      <c r="I578" s="78" t="s">
        <v>236</v>
      </c>
      <c r="J578" s="607"/>
      <c r="K578" s="608"/>
      <c r="L578" s="608"/>
      <c r="M578" s="608"/>
      <c r="N578" s="609"/>
    </row>
    <row r="579" spans="2:14" ht="13" hidden="1" customHeight="1" x14ac:dyDescent="0.25">
      <c r="B579" s="74" t="s">
        <v>804</v>
      </c>
      <c r="C579" s="75"/>
      <c r="D579" s="75" t="s">
        <v>855</v>
      </c>
      <c r="E579" s="76" t="s">
        <v>937</v>
      </c>
      <c r="F579" s="88"/>
      <c r="G579" s="77"/>
      <c r="H579" s="75" t="s">
        <v>235</v>
      </c>
      <c r="I579" s="78" t="s">
        <v>236</v>
      </c>
      <c r="J579" s="607"/>
      <c r="K579" s="608"/>
      <c r="L579" s="608"/>
      <c r="M579" s="608"/>
      <c r="N579" s="609"/>
    </row>
    <row r="580" spans="2:14" ht="13" hidden="1" customHeight="1" x14ac:dyDescent="0.25">
      <c r="B580" s="74" t="s">
        <v>804</v>
      </c>
      <c r="C580" s="75"/>
      <c r="D580" s="75" t="s">
        <v>857</v>
      </c>
      <c r="E580" s="76" t="s">
        <v>938</v>
      </c>
      <c r="F580" s="88"/>
      <c r="G580" s="77"/>
      <c r="H580" s="75" t="s">
        <v>235</v>
      </c>
      <c r="I580" s="78" t="s">
        <v>235</v>
      </c>
      <c r="J580" s="607"/>
      <c r="K580" s="608"/>
      <c r="L580" s="608"/>
      <c r="M580" s="608"/>
      <c r="N580" s="609"/>
    </row>
    <row r="581" spans="2:14" ht="13" hidden="1" customHeight="1" x14ac:dyDescent="0.25">
      <c r="B581" s="74" t="s">
        <v>804</v>
      </c>
      <c r="C581" s="75"/>
      <c r="D581" s="75" t="s">
        <v>859</v>
      </c>
      <c r="E581" s="76" t="s">
        <v>939</v>
      </c>
      <c r="F581" s="88"/>
      <c r="G581" s="77"/>
      <c r="H581" s="75" t="s">
        <v>236</v>
      </c>
      <c r="I581" s="78" t="s">
        <v>236</v>
      </c>
      <c r="J581" s="607"/>
      <c r="K581" s="608"/>
      <c r="L581" s="608"/>
      <c r="M581" s="608"/>
      <c r="N581" s="609"/>
    </row>
    <row r="582" spans="2:14" ht="13" hidden="1" customHeight="1" x14ac:dyDescent="0.25">
      <c r="B582" s="74" t="s">
        <v>804</v>
      </c>
      <c r="C582" s="75"/>
      <c r="D582" s="75" t="s">
        <v>940</v>
      </c>
      <c r="E582" s="76" t="s">
        <v>941</v>
      </c>
      <c r="F582" s="88"/>
      <c r="G582" s="77"/>
      <c r="H582" s="75" t="s">
        <v>235</v>
      </c>
      <c r="I582" s="78" t="s">
        <v>236</v>
      </c>
      <c r="J582" s="607"/>
      <c r="K582" s="608"/>
      <c r="L582" s="608"/>
      <c r="M582" s="608"/>
      <c r="N582" s="609"/>
    </row>
    <row r="583" spans="2:14" ht="13" hidden="1" customHeight="1" x14ac:dyDescent="0.25">
      <c r="B583" s="74" t="s">
        <v>804</v>
      </c>
      <c r="C583" s="75"/>
      <c r="D583" s="75" t="s">
        <v>942</v>
      </c>
      <c r="E583" s="76" t="s">
        <v>943</v>
      </c>
      <c r="F583" s="88"/>
      <c r="G583" s="77"/>
      <c r="H583" s="75" t="s">
        <v>235</v>
      </c>
      <c r="I583" s="78" t="s">
        <v>235</v>
      </c>
      <c r="J583" s="607"/>
      <c r="K583" s="608"/>
      <c r="L583" s="608"/>
      <c r="M583" s="608"/>
      <c r="N583" s="609"/>
    </row>
    <row r="584" spans="2:14" ht="13" hidden="1" customHeight="1" x14ac:dyDescent="0.25">
      <c r="B584" s="74" t="s">
        <v>804</v>
      </c>
      <c r="C584" s="75"/>
      <c r="D584" s="75" t="s">
        <v>944</v>
      </c>
      <c r="E584" s="76" t="s">
        <v>945</v>
      </c>
      <c r="F584" s="88"/>
      <c r="G584" s="77"/>
      <c r="H584" s="75" t="s">
        <v>236</v>
      </c>
      <c r="I584" s="78" t="s">
        <v>236</v>
      </c>
      <c r="J584" s="607"/>
      <c r="K584" s="608"/>
      <c r="L584" s="608"/>
      <c r="M584" s="608"/>
      <c r="N584" s="609"/>
    </row>
    <row r="585" spans="2:14" ht="13" hidden="1" customHeight="1" x14ac:dyDescent="0.25">
      <c r="B585" s="74" t="s">
        <v>804</v>
      </c>
      <c r="C585" s="75"/>
      <c r="D585" s="75" t="s">
        <v>946</v>
      </c>
      <c r="E585" s="76" t="s">
        <v>947</v>
      </c>
      <c r="F585" s="88"/>
      <c r="G585" s="77"/>
      <c r="H585" s="75" t="s">
        <v>235</v>
      </c>
      <c r="I585" s="78" t="s">
        <v>236</v>
      </c>
      <c r="J585" s="607"/>
      <c r="K585" s="608"/>
      <c r="L585" s="608"/>
      <c r="M585" s="608"/>
      <c r="N585" s="609"/>
    </row>
    <row r="586" spans="2:14" ht="13" hidden="1" customHeight="1" x14ac:dyDescent="0.25">
      <c r="B586" s="74" t="s">
        <v>804</v>
      </c>
      <c r="C586" s="75"/>
      <c r="D586" s="75" t="s">
        <v>948</v>
      </c>
      <c r="E586" s="76" t="s">
        <v>949</v>
      </c>
      <c r="F586" s="88"/>
      <c r="G586" s="77"/>
      <c r="H586" s="75" t="s">
        <v>235</v>
      </c>
      <c r="I586" s="78" t="s">
        <v>235</v>
      </c>
      <c r="J586" s="607"/>
      <c r="K586" s="608"/>
      <c r="L586" s="608"/>
      <c r="M586" s="608"/>
      <c r="N586" s="609"/>
    </row>
    <row r="587" spans="2:14" ht="13" hidden="1" customHeight="1" x14ac:dyDescent="0.25">
      <c r="B587" s="74" t="s">
        <v>804</v>
      </c>
      <c r="C587" s="75"/>
      <c r="D587" s="75" t="s">
        <v>950</v>
      </c>
      <c r="E587" s="76" t="s">
        <v>951</v>
      </c>
      <c r="F587" s="88"/>
      <c r="G587" s="77"/>
      <c r="H587" s="75" t="s">
        <v>236</v>
      </c>
      <c r="I587" s="78" t="s">
        <v>236</v>
      </c>
      <c r="J587" s="607"/>
      <c r="K587" s="608"/>
      <c r="L587" s="608"/>
      <c r="M587" s="608"/>
      <c r="N587" s="609"/>
    </row>
    <row r="588" spans="2:14" ht="13" hidden="1" customHeight="1" x14ac:dyDescent="0.25">
      <c r="B588" s="74" t="s">
        <v>804</v>
      </c>
      <c r="C588" s="75"/>
      <c r="D588" s="75" t="s">
        <v>861</v>
      </c>
      <c r="E588" s="76" t="s">
        <v>952</v>
      </c>
      <c r="F588" s="88"/>
      <c r="G588" s="77"/>
      <c r="H588" s="75" t="s">
        <v>235</v>
      </c>
      <c r="I588" s="78" t="s">
        <v>236</v>
      </c>
      <c r="J588" s="607"/>
      <c r="K588" s="608"/>
      <c r="L588" s="608"/>
      <c r="M588" s="608"/>
      <c r="N588" s="609"/>
    </row>
    <row r="589" spans="2:14" ht="13" hidden="1" customHeight="1" x14ac:dyDescent="0.25">
      <c r="B589" s="74" t="s">
        <v>804</v>
      </c>
      <c r="C589" s="75"/>
      <c r="D589" s="75" t="s">
        <v>863</v>
      </c>
      <c r="E589" s="76" t="s">
        <v>953</v>
      </c>
      <c r="F589" s="88"/>
      <c r="G589" s="77"/>
      <c r="H589" s="75" t="s">
        <v>235</v>
      </c>
      <c r="I589" s="78" t="s">
        <v>235</v>
      </c>
      <c r="J589" s="607"/>
      <c r="K589" s="608"/>
      <c r="L589" s="608"/>
      <c r="M589" s="608"/>
      <c r="N589" s="609"/>
    </row>
    <row r="590" spans="2:14" ht="13" hidden="1" customHeight="1" x14ac:dyDescent="0.25">
      <c r="B590" s="74" t="s">
        <v>804</v>
      </c>
      <c r="C590" s="75"/>
      <c r="D590" s="75" t="s">
        <v>865</v>
      </c>
      <c r="E590" s="76" t="s">
        <v>954</v>
      </c>
      <c r="F590" s="88"/>
      <c r="G590" s="77"/>
      <c r="H590" s="75" t="s">
        <v>236</v>
      </c>
      <c r="I590" s="78" t="s">
        <v>236</v>
      </c>
      <c r="J590" s="607"/>
      <c r="K590" s="608"/>
      <c r="L590" s="608"/>
      <c r="M590" s="608"/>
      <c r="N590" s="609"/>
    </row>
    <row r="591" spans="2:14" ht="13" hidden="1" customHeight="1" x14ac:dyDescent="0.25">
      <c r="B591" s="74" t="s">
        <v>804</v>
      </c>
      <c r="C591" s="75"/>
      <c r="D591" s="75" t="s">
        <v>861</v>
      </c>
      <c r="E591" s="76" t="s">
        <v>955</v>
      </c>
      <c r="F591" s="88"/>
      <c r="G591" s="77"/>
      <c r="H591" s="75" t="s">
        <v>235</v>
      </c>
      <c r="I591" s="78" t="s">
        <v>236</v>
      </c>
      <c r="J591" s="607"/>
      <c r="K591" s="608"/>
      <c r="L591" s="608"/>
      <c r="M591" s="608"/>
      <c r="N591" s="609"/>
    </row>
    <row r="592" spans="2:14" ht="13" hidden="1" customHeight="1" x14ac:dyDescent="0.25">
      <c r="B592" s="74" t="s">
        <v>804</v>
      </c>
      <c r="C592" s="75"/>
      <c r="D592" s="75" t="s">
        <v>863</v>
      </c>
      <c r="E592" s="76" t="s">
        <v>956</v>
      </c>
      <c r="F592" s="88"/>
      <c r="G592" s="77"/>
      <c r="H592" s="75" t="s">
        <v>235</v>
      </c>
      <c r="I592" s="78" t="s">
        <v>235</v>
      </c>
      <c r="J592" s="607"/>
      <c r="K592" s="608"/>
      <c r="L592" s="608"/>
      <c r="M592" s="608"/>
      <c r="N592" s="609"/>
    </row>
    <row r="593" spans="2:14" ht="13" hidden="1" customHeight="1" x14ac:dyDescent="0.25">
      <c r="B593" s="74" t="s">
        <v>804</v>
      </c>
      <c r="C593" s="75"/>
      <c r="D593" s="75" t="s">
        <v>865</v>
      </c>
      <c r="E593" s="76" t="s">
        <v>957</v>
      </c>
      <c r="F593" s="88"/>
      <c r="G593" s="77"/>
      <c r="H593" s="75" t="s">
        <v>236</v>
      </c>
      <c r="I593" s="78" t="s">
        <v>236</v>
      </c>
      <c r="J593" s="607"/>
      <c r="K593" s="608"/>
      <c r="L593" s="608"/>
      <c r="M593" s="608"/>
      <c r="N593" s="609"/>
    </row>
    <row r="594" spans="2:14" ht="13" hidden="1" customHeight="1" x14ac:dyDescent="0.25">
      <c r="B594" s="74" t="s">
        <v>804</v>
      </c>
      <c r="C594" s="75"/>
      <c r="D594" s="75" t="s">
        <v>958</v>
      </c>
      <c r="E594" s="76" t="s">
        <v>959</v>
      </c>
      <c r="F594" s="88"/>
      <c r="G594" s="77"/>
      <c r="H594" s="75" t="s">
        <v>235</v>
      </c>
      <c r="I594" s="78" t="s">
        <v>236</v>
      </c>
      <c r="J594" s="607"/>
      <c r="K594" s="608"/>
      <c r="L594" s="608"/>
      <c r="M594" s="608"/>
      <c r="N594" s="609"/>
    </row>
    <row r="595" spans="2:14" ht="13" hidden="1" customHeight="1" x14ac:dyDescent="0.25">
      <c r="B595" s="74" t="s">
        <v>804</v>
      </c>
      <c r="C595" s="75"/>
      <c r="D595" s="75" t="s">
        <v>960</v>
      </c>
      <c r="E595" s="76" t="s">
        <v>961</v>
      </c>
      <c r="F595" s="88"/>
      <c r="G595" s="77"/>
      <c r="H595" s="75" t="s">
        <v>235</v>
      </c>
      <c r="I595" s="78" t="s">
        <v>235</v>
      </c>
      <c r="J595" s="607"/>
      <c r="K595" s="608"/>
      <c r="L595" s="608"/>
      <c r="M595" s="608"/>
      <c r="N595" s="609"/>
    </row>
    <row r="596" spans="2:14" ht="13" hidden="1" customHeight="1" x14ac:dyDescent="0.25">
      <c r="B596" s="74" t="s">
        <v>804</v>
      </c>
      <c r="C596" s="75"/>
      <c r="D596" s="75" t="s">
        <v>962</v>
      </c>
      <c r="E596" s="76" t="s">
        <v>963</v>
      </c>
      <c r="F596" s="88"/>
      <c r="G596" s="77"/>
      <c r="H596" s="75" t="s">
        <v>236</v>
      </c>
      <c r="I596" s="78" t="s">
        <v>236</v>
      </c>
      <c r="J596" s="607"/>
      <c r="K596" s="608"/>
      <c r="L596" s="608"/>
      <c r="M596" s="608"/>
      <c r="N596" s="609"/>
    </row>
    <row r="597" spans="2:14" ht="13" hidden="1" customHeight="1" x14ac:dyDescent="0.25">
      <c r="B597" s="74" t="s">
        <v>804</v>
      </c>
      <c r="C597" s="75"/>
      <c r="D597" s="75" t="s">
        <v>958</v>
      </c>
      <c r="E597" s="76" t="s">
        <v>964</v>
      </c>
      <c r="F597" s="88"/>
      <c r="G597" s="77"/>
      <c r="H597" s="75" t="s">
        <v>235</v>
      </c>
      <c r="I597" s="78" t="s">
        <v>236</v>
      </c>
      <c r="J597" s="607"/>
      <c r="K597" s="608"/>
      <c r="L597" s="608"/>
      <c r="M597" s="608"/>
      <c r="N597" s="609"/>
    </row>
    <row r="598" spans="2:14" ht="13" hidden="1" customHeight="1" x14ac:dyDescent="0.25">
      <c r="B598" s="74" t="s">
        <v>804</v>
      </c>
      <c r="C598" s="75"/>
      <c r="D598" s="75" t="s">
        <v>960</v>
      </c>
      <c r="E598" s="76" t="s">
        <v>965</v>
      </c>
      <c r="F598" s="88"/>
      <c r="G598" s="77"/>
      <c r="H598" s="75" t="s">
        <v>235</v>
      </c>
      <c r="I598" s="78" t="s">
        <v>235</v>
      </c>
      <c r="J598" s="607"/>
      <c r="K598" s="608"/>
      <c r="L598" s="608"/>
      <c r="M598" s="608"/>
      <c r="N598" s="609"/>
    </row>
    <row r="599" spans="2:14" ht="13" hidden="1" customHeight="1" x14ac:dyDescent="0.25">
      <c r="B599" s="74" t="s">
        <v>804</v>
      </c>
      <c r="C599" s="75"/>
      <c r="D599" s="75" t="s">
        <v>962</v>
      </c>
      <c r="E599" s="76" t="s">
        <v>966</v>
      </c>
      <c r="F599" s="88"/>
      <c r="G599" s="77"/>
      <c r="H599" s="75" t="s">
        <v>236</v>
      </c>
      <c r="I599" s="78" t="s">
        <v>236</v>
      </c>
      <c r="J599" s="607"/>
      <c r="K599" s="608"/>
      <c r="L599" s="608"/>
      <c r="M599" s="608"/>
      <c r="N599" s="609"/>
    </row>
    <row r="600" spans="2:14" ht="13" hidden="1" customHeight="1" x14ac:dyDescent="0.25">
      <c r="B600" s="74" t="s">
        <v>804</v>
      </c>
      <c r="C600" s="75"/>
      <c r="D600" s="75" t="s">
        <v>910</v>
      </c>
      <c r="E600" s="76" t="s">
        <v>967</v>
      </c>
      <c r="F600" s="88"/>
      <c r="G600" s="77"/>
      <c r="H600" s="75" t="s">
        <v>235</v>
      </c>
      <c r="I600" s="78" t="s">
        <v>236</v>
      </c>
      <c r="J600" s="607"/>
      <c r="K600" s="608"/>
      <c r="L600" s="608"/>
      <c r="M600" s="608"/>
      <c r="N600" s="609"/>
    </row>
    <row r="601" spans="2:14" ht="13" hidden="1" customHeight="1" x14ac:dyDescent="0.25">
      <c r="B601" s="74" t="s">
        <v>804</v>
      </c>
      <c r="C601" s="75"/>
      <c r="D601" s="75" t="s">
        <v>912</v>
      </c>
      <c r="E601" s="76" t="s">
        <v>968</v>
      </c>
      <c r="F601" s="88"/>
      <c r="G601" s="77"/>
      <c r="H601" s="75" t="s">
        <v>235</v>
      </c>
      <c r="I601" s="78" t="s">
        <v>235</v>
      </c>
      <c r="J601" s="607"/>
      <c r="K601" s="608"/>
      <c r="L601" s="608"/>
      <c r="M601" s="608"/>
      <c r="N601" s="609"/>
    </row>
    <row r="602" spans="2:14" ht="13" hidden="1" customHeight="1" x14ac:dyDescent="0.25">
      <c r="B602" s="74" t="s">
        <v>804</v>
      </c>
      <c r="C602" s="75"/>
      <c r="D602" s="75" t="s">
        <v>914</v>
      </c>
      <c r="E602" s="76" t="s">
        <v>969</v>
      </c>
      <c r="F602" s="88"/>
      <c r="G602" s="77"/>
      <c r="H602" s="75" t="s">
        <v>236</v>
      </c>
      <c r="I602" s="78" t="s">
        <v>236</v>
      </c>
      <c r="J602" s="607"/>
      <c r="K602" s="608"/>
      <c r="L602" s="608"/>
      <c r="M602" s="608"/>
      <c r="N602" s="609"/>
    </row>
    <row r="603" spans="2:14" ht="13" hidden="1" customHeight="1" x14ac:dyDescent="0.25">
      <c r="B603" s="74" t="s">
        <v>804</v>
      </c>
      <c r="C603" s="75"/>
      <c r="D603" s="75" t="s">
        <v>958</v>
      </c>
      <c r="E603" s="76" t="s">
        <v>970</v>
      </c>
      <c r="F603" s="88"/>
      <c r="G603" s="77"/>
      <c r="H603" s="75" t="s">
        <v>235</v>
      </c>
      <c r="I603" s="78" t="s">
        <v>236</v>
      </c>
      <c r="J603" s="607"/>
      <c r="K603" s="608"/>
      <c r="L603" s="608"/>
      <c r="M603" s="608"/>
      <c r="N603" s="609"/>
    </row>
    <row r="604" spans="2:14" ht="13" hidden="1" customHeight="1" x14ac:dyDescent="0.25">
      <c r="B604" s="74" t="s">
        <v>804</v>
      </c>
      <c r="C604" s="75"/>
      <c r="D604" s="75" t="s">
        <v>960</v>
      </c>
      <c r="E604" s="76" t="s">
        <v>971</v>
      </c>
      <c r="F604" s="88"/>
      <c r="G604" s="77"/>
      <c r="H604" s="75" t="s">
        <v>235</v>
      </c>
      <c r="I604" s="78" t="s">
        <v>235</v>
      </c>
      <c r="J604" s="607"/>
      <c r="K604" s="608"/>
      <c r="L604" s="608"/>
      <c r="M604" s="608"/>
      <c r="N604" s="609"/>
    </row>
    <row r="605" spans="2:14" ht="13" hidden="1" customHeight="1" x14ac:dyDescent="0.25">
      <c r="B605" s="74" t="s">
        <v>804</v>
      </c>
      <c r="C605" s="75"/>
      <c r="D605" s="75" t="s">
        <v>962</v>
      </c>
      <c r="E605" s="76" t="s">
        <v>972</v>
      </c>
      <c r="F605" s="88"/>
      <c r="G605" s="77"/>
      <c r="H605" s="75" t="s">
        <v>236</v>
      </c>
      <c r="I605" s="78" t="s">
        <v>236</v>
      </c>
      <c r="J605" s="607"/>
      <c r="K605" s="608"/>
      <c r="L605" s="608"/>
      <c r="M605" s="608"/>
      <c r="N605" s="609"/>
    </row>
    <row r="606" spans="2:14" ht="13" hidden="1" customHeight="1" x14ac:dyDescent="0.25">
      <c r="B606" s="74" t="s">
        <v>804</v>
      </c>
      <c r="C606" s="75"/>
      <c r="D606" s="75" t="s">
        <v>973</v>
      </c>
      <c r="E606" s="76" t="s">
        <v>974</v>
      </c>
      <c r="F606" s="88"/>
      <c r="G606" s="77"/>
      <c r="H606" s="75" t="s">
        <v>235</v>
      </c>
      <c r="I606" s="78" t="s">
        <v>236</v>
      </c>
      <c r="J606" s="607"/>
      <c r="K606" s="608"/>
      <c r="L606" s="608"/>
      <c r="M606" s="608"/>
      <c r="N606" s="609"/>
    </row>
    <row r="607" spans="2:14" ht="13" hidden="1" customHeight="1" x14ac:dyDescent="0.25">
      <c r="B607" s="74" t="s">
        <v>804</v>
      </c>
      <c r="C607" s="75"/>
      <c r="D607" s="75" t="s">
        <v>844</v>
      </c>
      <c r="E607" s="76" t="s">
        <v>975</v>
      </c>
      <c r="F607" s="88"/>
      <c r="G607" s="77"/>
      <c r="H607" s="75" t="s">
        <v>235</v>
      </c>
      <c r="I607" s="78" t="s">
        <v>235</v>
      </c>
      <c r="J607" s="607"/>
      <c r="K607" s="608"/>
      <c r="L607" s="608"/>
      <c r="M607" s="608"/>
      <c r="N607" s="609"/>
    </row>
    <row r="608" spans="2:14" ht="13" hidden="1" customHeight="1" x14ac:dyDescent="0.25">
      <c r="B608" s="74" t="s">
        <v>804</v>
      </c>
      <c r="C608" s="75"/>
      <c r="D608" s="75" t="s">
        <v>976</v>
      </c>
      <c r="E608" s="76" t="s">
        <v>977</v>
      </c>
      <c r="F608" s="88"/>
      <c r="G608" s="77"/>
      <c r="H608" s="75" t="s">
        <v>236</v>
      </c>
      <c r="I608" s="78" t="s">
        <v>236</v>
      </c>
      <c r="J608" s="607"/>
      <c r="K608" s="608"/>
      <c r="L608" s="608"/>
      <c r="M608" s="608"/>
      <c r="N608" s="609"/>
    </row>
    <row r="609" spans="2:14" ht="13" hidden="1" customHeight="1" x14ac:dyDescent="0.25">
      <c r="B609" s="74" t="s">
        <v>804</v>
      </c>
      <c r="C609" s="75"/>
      <c r="D609" s="75" t="s">
        <v>861</v>
      </c>
      <c r="E609" s="76" t="s">
        <v>978</v>
      </c>
      <c r="F609" s="88"/>
      <c r="G609" s="77"/>
      <c r="H609" s="75" t="s">
        <v>235</v>
      </c>
      <c r="I609" s="78" t="s">
        <v>236</v>
      </c>
      <c r="J609" s="607"/>
      <c r="K609" s="608"/>
      <c r="L609" s="608"/>
      <c r="M609" s="608"/>
      <c r="N609" s="609"/>
    </row>
    <row r="610" spans="2:14" ht="13" hidden="1" customHeight="1" x14ac:dyDescent="0.25">
      <c r="B610" s="74" t="s">
        <v>804</v>
      </c>
      <c r="C610" s="75"/>
      <c r="D610" s="75" t="s">
        <v>863</v>
      </c>
      <c r="E610" s="76" t="s">
        <v>979</v>
      </c>
      <c r="F610" s="88"/>
      <c r="G610" s="77"/>
      <c r="H610" s="75" t="s">
        <v>235</v>
      </c>
      <c r="I610" s="78" t="s">
        <v>235</v>
      </c>
      <c r="J610" s="607"/>
      <c r="K610" s="608"/>
      <c r="L610" s="608"/>
      <c r="M610" s="608"/>
      <c r="N610" s="609"/>
    </row>
    <row r="611" spans="2:14" ht="13" hidden="1" customHeight="1" x14ac:dyDescent="0.25">
      <c r="B611" s="74" t="s">
        <v>804</v>
      </c>
      <c r="C611" s="75"/>
      <c r="D611" s="75" t="s">
        <v>865</v>
      </c>
      <c r="E611" s="76" t="s">
        <v>980</v>
      </c>
      <c r="F611" s="88"/>
      <c r="G611" s="77"/>
      <c r="H611" s="75" t="s">
        <v>236</v>
      </c>
      <c r="I611" s="78" t="s">
        <v>236</v>
      </c>
      <c r="J611" s="607"/>
      <c r="K611" s="608"/>
      <c r="L611" s="608"/>
      <c r="M611" s="608"/>
      <c r="N611" s="609"/>
    </row>
    <row r="612" spans="2:14" ht="13" hidden="1" customHeight="1" x14ac:dyDescent="0.25">
      <c r="B612" s="74" t="s">
        <v>804</v>
      </c>
      <c r="C612" s="75"/>
      <c r="D612" s="75" t="s">
        <v>861</v>
      </c>
      <c r="E612" s="76" t="s">
        <v>981</v>
      </c>
      <c r="F612" s="88"/>
      <c r="G612" s="77"/>
      <c r="H612" s="75" t="s">
        <v>235</v>
      </c>
      <c r="I612" s="78" t="s">
        <v>236</v>
      </c>
      <c r="J612" s="607"/>
      <c r="K612" s="608"/>
      <c r="L612" s="608"/>
      <c r="M612" s="608"/>
      <c r="N612" s="609"/>
    </row>
    <row r="613" spans="2:14" ht="13" hidden="1" customHeight="1" x14ac:dyDescent="0.25">
      <c r="B613" s="74" t="s">
        <v>804</v>
      </c>
      <c r="C613" s="75"/>
      <c r="D613" s="75" t="s">
        <v>863</v>
      </c>
      <c r="E613" s="76" t="s">
        <v>982</v>
      </c>
      <c r="F613" s="88"/>
      <c r="G613" s="77"/>
      <c r="H613" s="75" t="s">
        <v>235</v>
      </c>
      <c r="I613" s="78" t="s">
        <v>235</v>
      </c>
      <c r="J613" s="607"/>
      <c r="K613" s="608"/>
      <c r="L613" s="608"/>
      <c r="M613" s="608"/>
      <c r="N613" s="609"/>
    </row>
    <row r="614" spans="2:14" ht="13" hidden="1" customHeight="1" x14ac:dyDescent="0.25">
      <c r="B614" s="74" t="s">
        <v>804</v>
      </c>
      <c r="C614" s="75"/>
      <c r="D614" s="75" t="s">
        <v>865</v>
      </c>
      <c r="E614" s="76" t="s">
        <v>983</v>
      </c>
      <c r="F614" s="88"/>
      <c r="G614" s="77"/>
      <c r="H614" s="75" t="s">
        <v>236</v>
      </c>
      <c r="I614" s="78" t="s">
        <v>236</v>
      </c>
      <c r="J614" s="607"/>
      <c r="K614" s="608"/>
      <c r="L614" s="608"/>
      <c r="M614" s="608"/>
      <c r="N614" s="609"/>
    </row>
    <row r="615" spans="2:14" ht="13" hidden="1" customHeight="1" x14ac:dyDescent="0.25">
      <c r="B615" s="74" t="s">
        <v>804</v>
      </c>
      <c r="C615" s="75"/>
      <c r="D615" s="75" t="s">
        <v>984</v>
      </c>
      <c r="E615" s="76" t="s">
        <v>985</v>
      </c>
      <c r="F615" s="88"/>
      <c r="G615" s="77"/>
      <c r="H615" s="75" t="s">
        <v>235</v>
      </c>
      <c r="I615" s="78" t="s">
        <v>236</v>
      </c>
      <c r="J615" s="607"/>
      <c r="K615" s="608"/>
      <c r="L615" s="608"/>
      <c r="M615" s="608"/>
      <c r="N615" s="609"/>
    </row>
    <row r="616" spans="2:14" ht="13" hidden="1" customHeight="1" x14ac:dyDescent="0.25">
      <c r="B616" s="74" t="s">
        <v>804</v>
      </c>
      <c r="C616" s="75"/>
      <c r="D616" s="75" t="s">
        <v>986</v>
      </c>
      <c r="E616" s="76" t="s">
        <v>987</v>
      </c>
      <c r="F616" s="88"/>
      <c r="G616" s="77"/>
      <c r="H616" s="75" t="s">
        <v>235</v>
      </c>
      <c r="I616" s="78" t="s">
        <v>235</v>
      </c>
      <c r="J616" s="607"/>
      <c r="K616" s="608"/>
      <c r="L616" s="608"/>
      <c r="M616" s="608"/>
      <c r="N616" s="609"/>
    </row>
    <row r="617" spans="2:14" ht="13" hidden="1" customHeight="1" x14ac:dyDescent="0.25">
      <c r="B617" s="74" t="s">
        <v>804</v>
      </c>
      <c r="C617" s="75"/>
      <c r="D617" s="75" t="s">
        <v>988</v>
      </c>
      <c r="E617" s="76" t="s">
        <v>989</v>
      </c>
      <c r="F617" s="88"/>
      <c r="G617" s="77"/>
      <c r="H617" s="75" t="s">
        <v>236</v>
      </c>
      <c r="I617" s="78" t="s">
        <v>236</v>
      </c>
      <c r="J617" s="607"/>
      <c r="K617" s="608"/>
      <c r="L617" s="608"/>
      <c r="M617" s="608"/>
      <c r="N617" s="609"/>
    </row>
    <row r="618" spans="2:14" ht="13" hidden="1" customHeight="1" x14ac:dyDescent="0.25">
      <c r="B618" s="74" t="s">
        <v>804</v>
      </c>
      <c r="C618" s="75"/>
      <c r="D618" s="75" t="s">
        <v>984</v>
      </c>
      <c r="E618" s="76" t="s">
        <v>990</v>
      </c>
      <c r="F618" s="88"/>
      <c r="G618" s="77"/>
      <c r="H618" s="75" t="s">
        <v>235</v>
      </c>
      <c r="I618" s="78" t="s">
        <v>236</v>
      </c>
      <c r="J618" s="607"/>
      <c r="K618" s="608"/>
      <c r="L618" s="608"/>
      <c r="M618" s="608"/>
      <c r="N618" s="609"/>
    </row>
    <row r="619" spans="2:14" ht="13" hidden="1" customHeight="1" x14ac:dyDescent="0.25">
      <c r="B619" s="74" t="s">
        <v>804</v>
      </c>
      <c r="C619" s="75"/>
      <c r="D619" s="75" t="s">
        <v>986</v>
      </c>
      <c r="E619" s="76" t="s">
        <v>991</v>
      </c>
      <c r="F619" s="88"/>
      <c r="G619" s="77"/>
      <c r="H619" s="75" t="s">
        <v>235</v>
      </c>
      <c r="I619" s="78" t="s">
        <v>235</v>
      </c>
      <c r="J619" s="607"/>
      <c r="K619" s="608"/>
      <c r="L619" s="608"/>
      <c r="M619" s="608"/>
      <c r="N619" s="609"/>
    </row>
    <row r="620" spans="2:14" ht="13" hidden="1" customHeight="1" x14ac:dyDescent="0.25">
      <c r="B620" s="74" t="s">
        <v>804</v>
      </c>
      <c r="C620" s="75"/>
      <c r="D620" s="75" t="s">
        <v>988</v>
      </c>
      <c r="E620" s="76" t="s">
        <v>992</v>
      </c>
      <c r="F620" s="88"/>
      <c r="G620" s="77"/>
      <c r="H620" s="75" t="s">
        <v>236</v>
      </c>
      <c r="I620" s="78" t="s">
        <v>236</v>
      </c>
      <c r="J620" s="607"/>
      <c r="K620" s="608"/>
      <c r="L620" s="608"/>
      <c r="M620" s="608"/>
      <c r="N620" s="609"/>
    </row>
    <row r="621" spans="2:14" ht="13" hidden="1" customHeight="1" x14ac:dyDescent="0.25">
      <c r="B621" s="74" t="s">
        <v>804</v>
      </c>
      <c r="C621" s="75"/>
      <c r="D621" s="75" t="s">
        <v>984</v>
      </c>
      <c r="E621" s="76" t="s">
        <v>993</v>
      </c>
      <c r="F621" s="88"/>
      <c r="G621" s="77"/>
      <c r="H621" s="75" t="s">
        <v>235</v>
      </c>
      <c r="I621" s="78" t="s">
        <v>236</v>
      </c>
      <c r="J621" s="607"/>
      <c r="K621" s="608"/>
      <c r="L621" s="608"/>
      <c r="M621" s="608"/>
      <c r="N621" s="609"/>
    </row>
    <row r="622" spans="2:14" ht="13" hidden="1" customHeight="1" x14ac:dyDescent="0.25">
      <c r="B622" s="74" t="s">
        <v>804</v>
      </c>
      <c r="C622" s="75"/>
      <c r="D622" s="75" t="s">
        <v>986</v>
      </c>
      <c r="E622" s="76" t="s">
        <v>994</v>
      </c>
      <c r="F622" s="88"/>
      <c r="G622" s="77"/>
      <c r="H622" s="75" t="s">
        <v>235</v>
      </c>
      <c r="I622" s="78" t="s">
        <v>235</v>
      </c>
      <c r="J622" s="607"/>
      <c r="K622" s="608"/>
      <c r="L622" s="608"/>
      <c r="M622" s="608"/>
      <c r="N622" s="609"/>
    </row>
    <row r="623" spans="2:14" ht="13" hidden="1" customHeight="1" x14ac:dyDescent="0.25">
      <c r="B623" s="74" t="s">
        <v>804</v>
      </c>
      <c r="C623" s="75"/>
      <c r="D623" s="75" t="s">
        <v>988</v>
      </c>
      <c r="E623" s="76" t="s">
        <v>995</v>
      </c>
      <c r="F623" s="88"/>
      <c r="G623" s="77"/>
      <c r="H623" s="75" t="s">
        <v>236</v>
      </c>
      <c r="I623" s="78" t="s">
        <v>236</v>
      </c>
      <c r="J623" s="607"/>
      <c r="K623" s="608"/>
      <c r="L623" s="608"/>
      <c r="M623" s="608"/>
      <c r="N623" s="609"/>
    </row>
    <row r="624" spans="2:14" ht="13" hidden="1" customHeight="1" x14ac:dyDescent="0.25">
      <c r="B624" s="74" t="s">
        <v>804</v>
      </c>
      <c r="C624" s="75"/>
      <c r="D624" s="75" t="s">
        <v>984</v>
      </c>
      <c r="E624" s="76" t="s">
        <v>996</v>
      </c>
      <c r="F624" s="88"/>
      <c r="G624" s="77"/>
      <c r="H624" s="75" t="s">
        <v>235</v>
      </c>
      <c r="I624" s="78" t="s">
        <v>236</v>
      </c>
      <c r="J624" s="607"/>
      <c r="K624" s="608"/>
      <c r="L624" s="608"/>
      <c r="M624" s="608"/>
      <c r="N624" s="609"/>
    </row>
    <row r="625" spans="2:14" ht="13" hidden="1" customHeight="1" x14ac:dyDescent="0.25">
      <c r="B625" s="74" t="s">
        <v>804</v>
      </c>
      <c r="C625" s="75"/>
      <c r="D625" s="75" t="s">
        <v>986</v>
      </c>
      <c r="E625" s="76" t="s">
        <v>997</v>
      </c>
      <c r="F625" s="88"/>
      <c r="G625" s="77"/>
      <c r="H625" s="75" t="s">
        <v>235</v>
      </c>
      <c r="I625" s="78" t="s">
        <v>235</v>
      </c>
      <c r="J625" s="607"/>
      <c r="K625" s="608"/>
      <c r="L625" s="608"/>
      <c r="M625" s="608"/>
      <c r="N625" s="609"/>
    </row>
    <row r="626" spans="2:14" ht="13" hidden="1" customHeight="1" x14ac:dyDescent="0.25">
      <c r="B626" s="74" t="s">
        <v>804</v>
      </c>
      <c r="C626" s="75"/>
      <c r="D626" s="75" t="s">
        <v>988</v>
      </c>
      <c r="E626" s="76" t="s">
        <v>998</v>
      </c>
      <c r="F626" s="88"/>
      <c r="G626" s="77"/>
      <c r="H626" s="75" t="s">
        <v>236</v>
      </c>
      <c r="I626" s="78" t="s">
        <v>236</v>
      </c>
      <c r="J626" s="607"/>
      <c r="K626" s="608"/>
      <c r="L626" s="608"/>
      <c r="M626" s="608"/>
      <c r="N626" s="609"/>
    </row>
    <row r="627" spans="2:14" ht="13" hidden="1" customHeight="1" x14ac:dyDescent="0.25">
      <c r="B627" s="74" t="s">
        <v>804</v>
      </c>
      <c r="C627" s="75"/>
      <c r="D627" s="75" t="s">
        <v>984</v>
      </c>
      <c r="E627" s="76" t="s">
        <v>999</v>
      </c>
      <c r="F627" s="88"/>
      <c r="G627" s="77"/>
      <c r="H627" s="75" t="s">
        <v>235</v>
      </c>
      <c r="I627" s="78" t="s">
        <v>236</v>
      </c>
      <c r="J627" s="607"/>
      <c r="K627" s="608"/>
      <c r="L627" s="608"/>
      <c r="M627" s="608"/>
      <c r="N627" s="609"/>
    </row>
    <row r="628" spans="2:14" ht="13" hidden="1" customHeight="1" x14ac:dyDescent="0.25">
      <c r="B628" s="74" t="s">
        <v>804</v>
      </c>
      <c r="C628" s="75"/>
      <c r="D628" s="75" t="s">
        <v>986</v>
      </c>
      <c r="E628" s="76" t="s">
        <v>1000</v>
      </c>
      <c r="F628" s="88"/>
      <c r="G628" s="77"/>
      <c r="H628" s="75" t="s">
        <v>235</v>
      </c>
      <c r="I628" s="78" t="s">
        <v>235</v>
      </c>
      <c r="J628" s="607"/>
      <c r="K628" s="608"/>
      <c r="L628" s="608"/>
      <c r="M628" s="608"/>
      <c r="N628" s="609"/>
    </row>
    <row r="629" spans="2:14" ht="13" hidden="1" customHeight="1" x14ac:dyDescent="0.25">
      <c r="B629" s="74" t="s">
        <v>804</v>
      </c>
      <c r="C629" s="75"/>
      <c r="D629" s="75" t="s">
        <v>988</v>
      </c>
      <c r="E629" s="76" t="s">
        <v>1001</v>
      </c>
      <c r="F629" s="88"/>
      <c r="G629" s="77"/>
      <c r="H629" s="75" t="s">
        <v>236</v>
      </c>
      <c r="I629" s="78" t="s">
        <v>236</v>
      </c>
      <c r="J629" s="607"/>
      <c r="K629" s="608"/>
      <c r="L629" s="608"/>
      <c r="M629" s="608"/>
      <c r="N629" s="609"/>
    </row>
    <row r="630" spans="2:14" ht="13" hidden="1" customHeight="1" x14ac:dyDescent="0.25">
      <c r="B630" s="74" t="s">
        <v>804</v>
      </c>
      <c r="C630" s="75"/>
      <c r="D630" s="75" t="s">
        <v>904</v>
      </c>
      <c r="E630" s="76" t="s">
        <v>1002</v>
      </c>
      <c r="F630" s="88"/>
      <c r="G630" s="77"/>
      <c r="H630" s="75" t="s">
        <v>235</v>
      </c>
      <c r="I630" s="78" t="s">
        <v>236</v>
      </c>
      <c r="J630" s="607"/>
      <c r="K630" s="608"/>
      <c r="L630" s="608"/>
      <c r="M630" s="608"/>
      <c r="N630" s="609"/>
    </row>
    <row r="631" spans="2:14" ht="13" hidden="1" customHeight="1" x14ac:dyDescent="0.25">
      <c r="B631" s="74" t="s">
        <v>804</v>
      </c>
      <c r="C631" s="75"/>
      <c r="D631" s="75" t="s">
        <v>906</v>
      </c>
      <c r="E631" s="76" t="s">
        <v>1003</v>
      </c>
      <c r="F631" s="88"/>
      <c r="G631" s="77"/>
      <c r="H631" s="75" t="s">
        <v>235</v>
      </c>
      <c r="I631" s="78" t="s">
        <v>235</v>
      </c>
      <c r="J631" s="607"/>
      <c r="K631" s="608"/>
      <c r="L631" s="608"/>
      <c r="M631" s="608"/>
      <c r="N631" s="609"/>
    </row>
    <row r="632" spans="2:14" ht="13" hidden="1" customHeight="1" x14ac:dyDescent="0.25">
      <c r="B632" s="74" t="s">
        <v>804</v>
      </c>
      <c r="C632" s="75"/>
      <c r="D632" s="75" t="s">
        <v>908</v>
      </c>
      <c r="E632" s="76" t="s">
        <v>1004</v>
      </c>
      <c r="F632" s="88"/>
      <c r="G632" s="77"/>
      <c r="H632" s="75" t="s">
        <v>236</v>
      </c>
      <c r="I632" s="78" t="s">
        <v>236</v>
      </c>
      <c r="J632" s="607"/>
      <c r="K632" s="608"/>
      <c r="L632" s="608"/>
      <c r="M632" s="608"/>
      <c r="N632" s="609"/>
    </row>
    <row r="633" spans="2:14" ht="13" hidden="1" customHeight="1" x14ac:dyDescent="0.25">
      <c r="B633" s="74" t="s">
        <v>804</v>
      </c>
      <c r="C633" s="75"/>
      <c r="D633" s="75" t="s">
        <v>827</v>
      </c>
      <c r="E633" s="76" t="s">
        <v>1005</v>
      </c>
      <c r="F633" s="88"/>
      <c r="G633" s="77"/>
      <c r="H633" s="75" t="s">
        <v>235</v>
      </c>
      <c r="I633" s="78" t="s">
        <v>235</v>
      </c>
      <c r="J633" s="607"/>
      <c r="K633" s="608"/>
      <c r="L633" s="608"/>
      <c r="M633" s="608"/>
      <c r="N633" s="609"/>
    </row>
    <row r="634" spans="2:14" ht="13" hidden="1" customHeight="1" x14ac:dyDescent="0.25">
      <c r="B634" s="74" t="s">
        <v>804</v>
      </c>
      <c r="C634" s="75"/>
      <c r="D634" s="75" t="s">
        <v>1006</v>
      </c>
      <c r="E634" s="76" t="s">
        <v>1007</v>
      </c>
      <c r="F634" s="88"/>
      <c r="G634" s="77"/>
      <c r="H634" s="75" t="s">
        <v>235</v>
      </c>
      <c r="I634" s="78" t="s">
        <v>236</v>
      </c>
      <c r="J634" s="607"/>
      <c r="K634" s="608"/>
      <c r="L634" s="608"/>
      <c r="M634" s="608"/>
      <c r="N634" s="609"/>
    </row>
    <row r="635" spans="2:14" ht="13" hidden="1" customHeight="1" x14ac:dyDescent="0.25">
      <c r="B635" s="74" t="s">
        <v>804</v>
      </c>
      <c r="C635" s="75"/>
      <c r="D635" s="75" t="s">
        <v>1008</v>
      </c>
      <c r="E635" s="76" t="s">
        <v>1009</v>
      </c>
      <c r="F635" s="88"/>
      <c r="G635" s="77"/>
      <c r="H635" s="75" t="s">
        <v>235</v>
      </c>
      <c r="I635" s="78" t="s">
        <v>235</v>
      </c>
      <c r="J635" s="607"/>
      <c r="K635" s="608"/>
      <c r="L635" s="608"/>
      <c r="M635" s="608"/>
      <c r="N635" s="609"/>
    </row>
    <row r="636" spans="2:14" ht="13" hidden="1" customHeight="1" x14ac:dyDescent="0.25">
      <c r="B636" s="74" t="s">
        <v>804</v>
      </c>
      <c r="C636" s="75"/>
      <c r="D636" s="75" t="s">
        <v>1010</v>
      </c>
      <c r="E636" s="76" t="s">
        <v>1011</v>
      </c>
      <c r="F636" s="88"/>
      <c r="G636" s="77"/>
      <c r="H636" s="75" t="s">
        <v>236</v>
      </c>
      <c r="I636" s="78" t="s">
        <v>236</v>
      </c>
      <c r="J636" s="607"/>
      <c r="K636" s="608"/>
      <c r="L636" s="608"/>
      <c r="M636" s="608"/>
      <c r="N636" s="609"/>
    </row>
    <row r="637" spans="2:14" ht="13" hidden="1" customHeight="1" x14ac:dyDescent="0.25">
      <c r="B637" s="74" t="s">
        <v>804</v>
      </c>
      <c r="C637" s="75"/>
      <c r="D637" s="75" t="s">
        <v>1006</v>
      </c>
      <c r="E637" s="76" t="s">
        <v>1012</v>
      </c>
      <c r="F637" s="88"/>
      <c r="G637" s="77"/>
      <c r="H637" s="75" t="s">
        <v>235</v>
      </c>
      <c r="I637" s="78" t="s">
        <v>236</v>
      </c>
      <c r="J637" s="607"/>
      <c r="K637" s="608"/>
      <c r="L637" s="608"/>
      <c r="M637" s="608"/>
      <c r="N637" s="609"/>
    </row>
    <row r="638" spans="2:14" ht="13" hidden="1" customHeight="1" x14ac:dyDescent="0.25">
      <c r="B638" s="74" t="s">
        <v>804</v>
      </c>
      <c r="C638" s="75"/>
      <c r="D638" s="75" t="s">
        <v>1008</v>
      </c>
      <c r="E638" s="76" t="s">
        <v>1013</v>
      </c>
      <c r="F638" s="88"/>
      <c r="G638" s="77"/>
      <c r="H638" s="75" t="s">
        <v>235</v>
      </c>
      <c r="I638" s="78" t="s">
        <v>235</v>
      </c>
      <c r="J638" s="607"/>
      <c r="K638" s="608"/>
      <c r="L638" s="608"/>
      <c r="M638" s="608"/>
      <c r="N638" s="609"/>
    </row>
    <row r="639" spans="2:14" ht="13" hidden="1" customHeight="1" x14ac:dyDescent="0.25">
      <c r="B639" s="74" t="s">
        <v>804</v>
      </c>
      <c r="C639" s="75"/>
      <c r="D639" s="75" t="s">
        <v>1010</v>
      </c>
      <c r="E639" s="76" t="s">
        <v>1014</v>
      </c>
      <c r="F639" s="88"/>
      <c r="G639" s="77"/>
      <c r="H639" s="75" t="s">
        <v>236</v>
      </c>
      <c r="I639" s="78" t="s">
        <v>236</v>
      </c>
      <c r="J639" s="607"/>
      <c r="K639" s="608"/>
      <c r="L639" s="608"/>
      <c r="M639" s="608"/>
      <c r="N639" s="609"/>
    </row>
    <row r="640" spans="2:14" ht="13" hidden="1" customHeight="1" x14ac:dyDescent="0.25">
      <c r="B640" s="74" t="s">
        <v>804</v>
      </c>
      <c r="C640" s="75"/>
      <c r="D640" s="75" t="s">
        <v>1006</v>
      </c>
      <c r="E640" s="76" t="s">
        <v>1015</v>
      </c>
      <c r="F640" s="88"/>
      <c r="G640" s="77"/>
      <c r="H640" s="75" t="s">
        <v>235</v>
      </c>
      <c r="I640" s="78" t="s">
        <v>236</v>
      </c>
      <c r="J640" s="607"/>
      <c r="K640" s="608"/>
      <c r="L640" s="608"/>
      <c r="M640" s="608"/>
      <c r="N640" s="609"/>
    </row>
    <row r="641" spans="2:14" ht="13" hidden="1" customHeight="1" x14ac:dyDescent="0.25">
      <c r="B641" s="74" t="s">
        <v>804</v>
      </c>
      <c r="C641" s="75"/>
      <c r="D641" s="75" t="s">
        <v>1008</v>
      </c>
      <c r="E641" s="76" t="s">
        <v>1016</v>
      </c>
      <c r="F641" s="88"/>
      <c r="G641" s="77"/>
      <c r="H641" s="75" t="s">
        <v>235</v>
      </c>
      <c r="I641" s="78" t="s">
        <v>235</v>
      </c>
      <c r="J641" s="607"/>
      <c r="K641" s="608"/>
      <c r="L641" s="608"/>
      <c r="M641" s="608"/>
      <c r="N641" s="609"/>
    </row>
    <row r="642" spans="2:14" ht="13" hidden="1" customHeight="1" x14ac:dyDescent="0.25">
      <c r="B642" s="74" t="s">
        <v>804</v>
      </c>
      <c r="C642" s="75"/>
      <c r="D642" s="75" t="s">
        <v>1010</v>
      </c>
      <c r="E642" s="76" t="s">
        <v>1017</v>
      </c>
      <c r="F642" s="88"/>
      <c r="G642" s="77"/>
      <c r="H642" s="75" t="s">
        <v>236</v>
      </c>
      <c r="I642" s="78" t="s">
        <v>236</v>
      </c>
      <c r="J642" s="607"/>
      <c r="K642" s="608"/>
      <c r="L642" s="608"/>
      <c r="M642" s="608"/>
      <c r="N642" s="609"/>
    </row>
    <row r="643" spans="2:14" ht="13" hidden="1" customHeight="1" x14ac:dyDescent="0.25">
      <c r="B643" s="74" t="s">
        <v>804</v>
      </c>
      <c r="C643" s="75"/>
      <c r="D643" s="75" t="s">
        <v>1006</v>
      </c>
      <c r="E643" s="76" t="s">
        <v>1018</v>
      </c>
      <c r="F643" s="88"/>
      <c r="G643" s="77"/>
      <c r="H643" s="75" t="s">
        <v>235</v>
      </c>
      <c r="I643" s="78" t="s">
        <v>236</v>
      </c>
      <c r="J643" s="607"/>
      <c r="K643" s="608"/>
      <c r="L643" s="608"/>
      <c r="M643" s="608"/>
      <c r="N643" s="609"/>
    </row>
    <row r="644" spans="2:14" ht="13" hidden="1" customHeight="1" x14ac:dyDescent="0.25">
      <c r="B644" s="74" t="s">
        <v>804</v>
      </c>
      <c r="C644" s="75"/>
      <c r="D644" s="75" t="s">
        <v>1008</v>
      </c>
      <c r="E644" s="76" t="s">
        <v>1019</v>
      </c>
      <c r="F644" s="88"/>
      <c r="G644" s="77"/>
      <c r="H644" s="75" t="s">
        <v>235</v>
      </c>
      <c r="I644" s="78" t="s">
        <v>235</v>
      </c>
      <c r="J644" s="607"/>
      <c r="K644" s="608"/>
      <c r="L644" s="608"/>
      <c r="M644" s="608"/>
      <c r="N644" s="609"/>
    </row>
    <row r="645" spans="2:14" ht="13" hidden="1" customHeight="1" x14ac:dyDescent="0.25">
      <c r="B645" s="74" t="s">
        <v>804</v>
      </c>
      <c r="C645" s="75"/>
      <c r="D645" s="75" t="s">
        <v>1010</v>
      </c>
      <c r="E645" s="76" t="s">
        <v>1020</v>
      </c>
      <c r="F645" s="88"/>
      <c r="G645" s="77"/>
      <c r="H645" s="75" t="s">
        <v>236</v>
      </c>
      <c r="I645" s="78" t="s">
        <v>236</v>
      </c>
      <c r="J645" s="607"/>
      <c r="K645" s="608"/>
      <c r="L645" s="608"/>
      <c r="M645" s="608"/>
      <c r="N645" s="609"/>
    </row>
    <row r="646" spans="2:14" ht="13" hidden="1" customHeight="1" x14ac:dyDescent="0.25">
      <c r="B646" s="74" t="s">
        <v>804</v>
      </c>
      <c r="C646" s="75"/>
      <c r="D646" s="75" t="s">
        <v>973</v>
      </c>
      <c r="E646" s="76" t="s">
        <v>1021</v>
      </c>
      <c r="F646" s="88"/>
      <c r="G646" s="77"/>
      <c r="H646" s="75" t="s">
        <v>235</v>
      </c>
      <c r="I646" s="78" t="s">
        <v>236</v>
      </c>
      <c r="J646" s="607"/>
      <c r="K646" s="608"/>
      <c r="L646" s="608"/>
      <c r="M646" s="608"/>
      <c r="N646" s="609"/>
    </row>
    <row r="647" spans="2:14" ht="13" hidden="1" customHeight="1" x14ac:dyDescent="0.25">
      <c r="B647" s="74" t="s">
        <v>804</v>
      </c>
      <c r="C647" s="75"/>
      <c r="D647" s="75" t="s">
        <v>844</v>
      </c>
      <c r="E647" s="76" t="s">
        <v>1022</v>
      </c>
      <c r="F647" s="88"/>
      <c r="G647" s="77"/>
      <c r="H647" s="75" t="s">
        <v>235</v>
      </c>
      <c r="I647" s="78" t="s">
        <v>235</v>
      </c>
      <c r="J647" s="607"/>
      <c r="K647" s="608"/>
      <c r="L647" s="608"/>
      <c r="M647" s="608"/>
      <c r="N647" s="609"/>
    </row>
    <row r="648" spans="2:14" ht="13" hidden="1" customHeight="1" x14ac:dyDescent="0.25">
      <c r="B648" s="74" t="s">
        <v>804</v>
      </c>
      <c r="C648" s="75"/>
      <c r="D648" s="75" t="s">
        <v>976</v>
      </c>
      <c r="E648" s="76" t="s">
        <v>1023</v>
      </c>
      <c r="F648" s="88"/>
      <c r="G648" s="77"/>
      <c r="H648" s="75" t="s">
        <v>236</v>
      </c>
      <c r="I648" s="78" t="s">
        <v>236</v>
      </c>
      <c r="J648" s="607"/>
      <c r="K648" s="608"/>
      <c r="L648" s="608"/>
      <c r="M648" s="608"/>
      <c r="N648" s="609"/>
    </row>
    <row r="649" spans="2:14" ht="13" hidden="1" customHeight="1" x14ac:dyDescent="0.25">
      <c r="B649" s="74" t="s">
        <v>804</v>
      </c>
      <c r="C649" s="75"/>
      <c r="D649" s="75" t="s">
        <v>827</v>
      </c>
      <c r="E649" s="76" t="s">
        <v>1024</v>
      </c>
      <c r="F649" s="88"/>
      <c r="G649" s="77"/>
      <c r="H649" s="75" t="s">
        <v>235</v>
      </c>
      <c r="I649" s="78" t="s">
        <v>235</v>
      </c>
      <c r="J649" s="607"/>
      <c r="K649" s="608"/>
      <c r="L649" s="608"/>
      <c r="M649" s="608"/>
      <c r="N649" s="609"/>
    </row>
    <row r="650" spans="2:14" ht="13" hidden="1" customHeight="1" x14ac:dyDescent="0.25">
      <c r="B650" s="74" t="s">
        <v>804</v>
      </c>
      <c r="C650" s="75"/>
      <c r="D650" s="75" t="s">
        <v>872</v>
      </c>
      <c r="E650" s="76" t="s">
        <v>1025</v>
      </c>
      <c r="F650" s="88"/>
      <c r="G650" s="77"/>
      <c r="H650" s="75" t="s">
        <v>235</v>
      </c>
      <c r="I650" s="78" t="s">
        <v>236</v>
      </c>
      <c r="J650" s="607"/>
      <c r="K650" s="608"/>
      <c r="L650" s="608"/>
      <c r="M650" s="608"/>
      <c r="N650" s="609"/>
    </row>
    <row r="651" spans="2:14" ht="13" hidden="1" customHeight="1" x14ac:dyDescent="0.25">
      <c r="B651" s="74" t="s">
        <v>804</v>
      </c>
      <c r="C651" s="75"/>
      <c r="D651" s="75" t="s">
        <v>827</v>
      </c>
      <c r="E651" s="76" t="s">
        <v>1026</v>
      </c>
      <c r="F651" s="88"/>
      <c r="G651" s="77"/>
      <c r="H651" s="75" t="s">
        <v>235</v>
      </c>
      <c r="I651" s="78" t="s">
        <v>235</v>
      </c>
      <c r="J651" s="607"/>
      <c r="K651" s="608"/>
      <c r="L651" s="608"/>
      <c r="M651" s="608"/>
      <c r="N651" s="609"/>
    </row>
    <row r="652" spans="2:14" ht="13" hidden="1" customHeight="1" x14ac:dyDescent="0.25">
      <c r="B652" s="74" t="s">
        <v>804</v>
      </c>
      <c r="C652" s="75"/>
      <c r="D652" s="75" t="s">
        <v>872</v>
      </c>
      <c r="E652" s="76" t="s">
        <v>1027</v>
      </c>
      <c r="F652" s="88"/>
      <c r="G652" s="77"/>
      <c r="H652" s="75" t="s">
        <v>236</v>
      </c>
      <c r="I652" s="78" t="s">
        <v>236</v>
      </c>
      <c r="J652" s="607"/>
      <c r="K652" s="608"/>
      <c r="L652" s="608"/>
      <c r="M652" s="608"/>
      <c r="N652" s="609"/>
    </row>
    <row r="653" spans="2:14" ht="13" hidden="1" customHeight="1" x14ac:dyDescent="0.25">
      <c r="B653" s="74" t="s">
        <v>804</v>
      </c>
      <c r="C653" s="75"/>
      <c r="D653" s="75" t="s">
        <v>827</v>
      </c>
      <c r="E653" s="76" t="s">
        <v>1028</v>
      </c>
      <c r="F653" s="88"/>
      <c r="G653" s="77"/>
      <c r="H653" s="75" t="s">
        <v>235</v>
      </c>
      <c r="I653" s="78" t="s">
        <v>235</v>
      </c>
      <c r="J653" s="607"/>
      <c r="K653" s="608"/>
      <c r="L653" s="608"/>
      <c r="M653" s="608"/>
      <c r="N653" s="609"/>
    </row>
    <row r="654" spans="2:14" ht="13" hidden="1" customHeight="1" x14ac:dyDescent="0.25">
      <c r="B654" s="74" t="s">
        <v>804</v>
      </c>
      <c r="C654" s="75"/>
      <c r="D654" s="75" t="s">
        <v>872</v>
      </c>
      <c r="E654" s="76" t="s">
        <v>1029</v>
      </c>
      <c r="F654" s="88"/>
      <c r="G654" s="77"/>
      <c r="H654" s="75" t="s">
        <v>236</v>
      </c>
      <c r="I654" s="78" t="s">
        <v>236</v>
      </c>
      <c r="J654" s="607"/>
      <c r="K654" s="608"/>
      <c r="L654" s="608"/>
      <c r="M654" s="608"/>
      <c r="N654" s="609"/>
    </row>
    <row r="655" spans="2:14" ht="13" hidden="1" customHeight="1" x14ac:dyDescent="0.25">
      <c r="B655" s="74" t="s">
        <v>804</v>
      </c>
      <c r="C655" s="75"/>
      <c r="D655" s="75" t="s">
        <v>948</v>
      </c>
      <c r="E655" s="76" t="s">
        <v>1030</v>
      </c>
      <c r="F655" s="88"/>
      <c r="G655" s="77"/>
      <c r="H655" s="75" t="s">
        <v>235</v>
      </c>
      <c r="I655" s="78" t="s">
        <v>235</v>
      </c>
      <c r="J655" s="607"/>
      <c r="K655" s="608"/>
      <c r="L655" s="608"/>
      <c r="M655" s="608"/>
      <c r="N655" s="609"/>
    </row>
    <row r="656" spans="2:14" ht="13" hidden="1" customHeight="1" x14ac:dyDescent="0.25">
      <c r="B656" s="74" t="s">
        <v>804</v>
      </c>
      <c r="C656" s="75"/>
      <c r="D656" s="75" t="s">
        <v>950</v>
      </c>
      <c r="E656" s="76" t="s">
        <v>1031</v>
      </c>
      <c r="F656" s="88"/>
      <c r="G656" s="77"/>
      <c r="H656" s="75" t="s">
        <v>235</v>
      </c>
      <c r="I656" s="78" t="s">
        <v>236</v>
      </c>
      <c r="J656" s="607"/>
      <c r="K656" s="608"/>
      <c r="L656" s="608"/>
      <c r="M656" s="608"/>
      <c r="N656" s="609"/>
    </row>
    <row r="657" spans="2:14" ht="13" hidden="1" customHeight="1" x14ac:dyDescent="0.25">
      <c r="B657" s="74" t="s">
        <v>804</v>
      </c>
      <c r="C657" s="75"/>
      <c r="D657" s="75" t="s">
        <v>1032</v>
      </c>
      <c r="E657" s="76" t="s">
        <v>1033</v>
      </c>
      <c r="F657" s="88"/>
      <c r="G657" s="77"/>
      <c r="H657" s="75" t="s">
        <v>235</v>
      </c>
      <c r="I657" s="78" t="s">
        <v>236</v>
      </c>
      <c r="J657" s="607"/>
      <c r="K657" s="608"/>
      <c r="L657" s="608"/>
      <c r="M657" s="608"/>
      <c r="N657" s="609"/>
    </row>
    <row r="658" spans="2:14" ht="13" hidden="1" customHeight="1" x14ac:dyDescent="0.25">
      <c r="B658" s="74" t="s">
        <v>804</v>
      </c>
      <c r="C658" s="75"/>
      <c r="D658" s="75" t="s">
        <v>1034</v>
      </c>
      <c r="E658" s="76" t="s">
        <v>1035</v>
      </c>
      <c r="F658" s="88"/>
      <c r="G658" s="77"/>
      <c r="H658" s="75" t="s">
        <v>235</v>
      </c>
      <c r="I658" s="78" t="s">
        <v>235</v>
      </c>
      <c r="J658" s="607"/>
      <c r="K658" s="608"/>
      <c r="L658" s="608"/>
      <c r="M658" s="608"/>
      <c r="N658" s="609"/>
    </row>
    <row r="659" spans="2:14" ht="13" hidden="1" customHeight="1" x14ac:dyDescent="0.25">
      <c r="B659" s="74" t="s">
        <v>804</v>
      </c>
      <c r="C659" s="75"/>
      <c r="D659" s="75" t="s">
        <v>1036</v>
      </c>
      <c r="E659" s="76" t="s">
        <v>1037</v>
      </c>
      <c r="F659" s="88"/>
      <c r="G659" s="77"/>
      <c r="H659" s="75" t="s">
        <v>236</v>
      </c>
      <c r="I659" s="78" t="s">
        <v>236</v>
      </c>
      <c r="J659" s="607"/>
      <c r="K659" s="608"/>
      <c r="L659" s="608"/>
      <c r="M659" s="608"/>
      <c r="N659" s="609"/>
    </row>
    <row r="660" spans="2:14" ht="13" hidden="1" customHeight="1" x14ac:dyDescent="0.25">
      <c r="B660" s="74" t="s">
        <v>804</v>
      </c>
      <c r="C660" s="75"/>
      <c r="D660" s="75" t="s">
        <v>958</v>
      </c>
      <c r="E660" s="76" t="s">
        <v>1038</v>
      </c>
      <c r="F660" s="88"/>
      <c r="G660" s="77"/>
      <c r="H660" s="75" t="s">
        <v>235</v>
      </c>
      <c r="I660" s="78" t="s">
        <v>236</v>
      </c>
      <c r="J660" s="607"/>
      <c r="K660" s="608"/>
      <c r="L660" s="608"/>
      <c r="M660" s="608"/>
      <c r="N660" s="609"/>
    </row>
    <row r="661" spans="2:14" ht="13" hidden="1" customHeight="1" x14ac:dyDescent="0.25">
      <c r="B661" s="74" t="s">
        <v>804</v>
      </c>
      <c r="C661" s="75"/>
      <c r="D661" s="75" t="s">
        <v>960</v>
      </c>
      <c r="E661" s="76" t="s">
        <v>1039</v>
      </c>
      <c r="F661" s="88"/>
      <c r="G661" s="77"/>
      <c r="H661" s="75" t="s">
        <v>235</v>
      </c>
      <c r="I661" s="78" t="s">
        <v>235</v>
      </c>
      <c r="J661" s="607"/>
      <c r="K661" s="608"/>
      <c r="L661" s="608"/>
      <c r="M661" s="608"/>
      <c r="N661" s="609"/>
    </row>
    <row r="662" spans="2:14" ht="13" hidden="1" customHeight="1" x14ac:dyDescent="0.25">
      <c r="B662" s="74" t="s">
        <v>804</v>
      </c>
      <c r="C662" s="75"/>
      <c r="D662" s="75" t="s">
        <v>962</v>
      </c>
      <c r="E662" s="76" t="s">
        <v>1040</v>
      </c>
      <c r="F662" s="88"/>
      <c r="G662" s="77"/>
      <c r="H662" s="75" t="s">
        <v>236</v>
      </c>
      <c r="I662" s="78" t="s">
        <v>236</v>
      </c>
      <c r="J662" s="607"/>
      <c r="K662" s="608"/>
      <c r="L662" s="608"/>
      <c r="M662" s="608"/>
      <c r="N662" s="609"/>
    </row>
    <row r="663" spans="2:14" ht="13" hidden="1" customHeight="1" x14ac:dyDescent="0.25">
      <c r="B663" s="74" t="s">
        <v>804</v>
      </c>
      <c r="C663" s="75"/>
      <c r="D663" s="75" t="s">
        <v>958</v>
      </c>
      <c r="E663" s="76" t="s">
        <v>1041</v>
      </c>
      <c r="F663" s="88"/>
      <c r="G663" s="77"/>
      <c r="H663" s="75" t="s">
        <v>235</v>
      </c>
      <c r="I663" s="78" t="s">
        <v>236</v>
      </c>
      <c r="J663" s="607"/>
      <c r="K663" s="608"/>
      <c r="L663" s="608"/>
      <c r="M663" s="608"/>
      <c r="N663" s="609"/>
    </row>
    <row r="664" spans="2:14" ht="13" hidden="1" customHeight="1" x14ac:dyDescent="0.25">
      <c r="B664" s="74" t="s">
        <v>804</v>
      </c>
      <c r="C664" s="75"/>
      <c r="D664" s="75" t="s">
        <v>960</v>
      </c>
      <c r="E664" s="76" t="s">
        <v>1042</v>
      </c>
      <c r="F664" s="88"/>
      <c r="G664" s="77"/>
      <c r="H664" s="75" t="s">
        <v>235</v>
      </c>
      <c r="I664" s="78" t="s">
        <v>235</v>
      </c>
      <c r="J664" s="607"/>
      <c r="K664" s="608"/>
      <c r="L664" s="608"/>
      <c r="M664" s="608"/>
      <c r="N664" s="609"/>
    </row>
    <row r="665" spans="2:14" ht="13" hidden="1" customHeight="1" x14ac:dyDescent="0.25">
      <c r="B665" s="74" t="s">
        <v>804</v>
      </c>
      <c r="C665" s="75"/>
      <c r="D665" s="75" t="s">
        <v>962</v>
      </c>
      <c r="E665" s="76" t="s">
        <v>1043</v>
      </c>
      <c r="F665" s="88"/>
      <c r="G665" s="77"/>
      <c r="H665" s="75" t="s">
        <v>236</v>
      </c>
      <c r="I665" s="78" t="s">
        <v>236</v>
      </c>
      <c r="J665" s="607"/>
      <c r="K665" s="608"/>
      <c r="L665" s="608"/>
      <c r="M665" s="608"/>
      <c r="N665" s="609"/>
    </row>
    <row r="666" spans="2:14" ht="13" hidden="1" customHeight="1" x14ac:dyDescent="0.25">
      <c r="B666" s="74" t="s">
        <v>804</v>
      </c>
      <c r="C666" s="75"/>
      <c r="D666" s="75" t="s">
        <v>984</v>
      </c>
      <c r="E666" s="76" t="s">
        <v>1044</v>
      </c>
      <c r="F666" s="88"/>
      <c r="G666" s="77"/>
      <c r="H666" s="75" t="s">
        <v>235</v>
      </c>
      <c r="I666" s="78" t="s">
        <v>236</v>
      </c>
      <c r="J666" s="607"/>
      <c r="K666" s="608"/>
      <c r="L666" s="608"/>
      <c r="M666" s="608"/>
      <c r="N666" s="609"/>
    </row>
    <row r="667" spans="2:14" ht="13" hidden="1" customHeight="1" x14ac:dyDescent="0.25">
      <c r="B667" s="74" t="s">
        <v>804</v>
      </c>
      <c r="C667" s="75"/>
      <c r="D667" s="75" t="s">
        <v>986</v>
      </c>
      <c r="E667" s="76" t="s">
        <v>1045</v>
      </c>
      <c r="F667" s="88"/>
      <c r="G667" s="77"/>
      <c r="H667" s="75" t="s">
        <v>235</v>
      </c>
      <c r="I667" s="78" t="s">
        <v>235</v>
      </c>
      <c r="J667" s="607"/>
      <c r="K667" s="608"/>
      <c r="L667" s="608"/>
      <c r="M667" s="608"/>
      <c r="N667" s="609"/>
    </row>
    <row r="668" spans="2:14" ht="13" hidden="1" customHeight="1" x14ac:dyDescent="0.25">
      <c r="B668" s="74" t="s">
        <v>804</v>
      </c>
      <c r="C668" s="75"/>
      <c r="D668" s="75" t="s">
        <v>988</v>
      </c>
      <c r="E668" s="76" t="s">
        <v>1046</v>
      </c>
      <c r="F668" s="88"/>
      <c r="G668" s="77"/>
      <c r="H668" s="75" t="s">
        <v>236</v>
      </c>
      <c r="I668" s="78" t="s">
        <v>236</v>
      </c>
      <c r="J668" s="607"/>
      <c r="K668" s="608"/>
      <c r="L668" s="608"/>
      <c r="M668" s="608"/>
      <c r="N668" s="609"/>
    </row>
    <row r="669" spans="2:14" ht="13" hidden="1" customHeight="1" x14ac:dyDescent="0.25">
      <c r="B669" s="74" t="s">
        <v>804</v>
      </c>
      <c r="C669" s="75"/>
      <c r="D669" s="75" t="s">
        <v>984</v>
      </c>
      <c r="E669" s="76" t="s">
        <v>1047</v>
      </c>
      <c r="F669" s="88"/>
      <c r="G669" s="77"/>
      <c r="H669" s="75" t="s">
        <v>235</v>
      </c>
      <c r="I669" s="78" t="s">
        <v>236</v>
      </c>
      <c r="J669" s="607"/>
      <c r="K669" s="608"/>
      <c r="L669" s="608"/>
      <c r="M669" s="608"/>
      <c r="N669" s="609"/>
    </row>
    <row r="670" spans="2:14" ht="13" hidden="1" customHeight="1" x14ac:dyDescent="0.25">
      <c r="B670" s="74" t="s">
        <v>804</v>
      </c>
      <c r="C670" s="75"/>
      <c r="D670" s="75" t="s">
        <v>986</v>
      </c>
      <c r="E670" s="76" t="s">
        <v>1048</v>
      </c>
      <c r="F670" s="88"/>
      <c r="G670" s="77"/>
      <c r="H670" s="75" t="s">
        <v>235</v>
      </c>
      <c r="I670" s="78" t="s">
        <v>235</v>
      </c>
      <c r="J670" s="607"/>
      <c r="K670" s="608"/>
      <c r="L670" s="608"/>
      <c r="M670" s="608"/>
      <c r="N670" s="609"/>
    </row>
    <row r="671" spans="2:14" ht="13" hidden="1" customHeight="1" x14ac:dyDescent="0.25">
      <c r="B671" s="74" t="s">
        <v>804</v>
      </c>
      <c r="C671" s="75"/>
      <c r="D671" s="75" t="s">
        <v>910</v>
      </c>
      <c r="E671" s="76" t="s">
        <v>1049</v>
      </c>
      <c r="F671" s="88"/>
      <c r="G671" s="77"/>
      <c r="H671" s="75" t="s">
        <v>235</v>
      </c>
      <c r="I671" s="78" t="s">
        <v>236</v>
      </c>
      <c r="J671" s="607"/>
      <c r="K671" s="608"/>
      <c r="L671" s="608"/>
      <c r="M671" s="608"/>
      <c r="N671" s="609"/>
    </row>
    <row r="672" spans="2:14" ht="13" hidden="1" customHeight="1" x14ac:dyDescent="0.25">
      <c r="B672" s="74" t="s">
        <v>804</v>
      </c>
      <c r="C672" s="75"/>
      <c r="D672" s="75" t="s">
        <v>912</v>
      </c>
      <c r="E672" s="76" t="s">
        <v>1050</v>
      </c>
      <c r="F672" s="88"/>
      <c r="G672" s="77"/>
      <c r="H672" s="75" t="s">
        <v>235</v>
      </c>
      <c r="I672" s="78" t="s">
        <v>235</v>
      </c>
      <c r="J672" s="607"/>
      <c r="K672" s="608"/>
      <c r="L672" s="608"/>
      <c r="M672" s="608"/>
      <c r="N672" s="609"/>
    </row>
    <row r="673" spans="2:14" ht="13" hidden="1" customHeight="1" x14ac:dyDescent="0.25">
      <c r="B673" s="74" t="s">
        <v>804</v>
      </c>
      <c r="C673" s="75"/>
      <c r="D673" s="75" t="s">
        <v>914</v>
      </c>
      <c r="E673" s="76" t="s">
        <v>1051</v>
      </c>
      <c r="F673" s="88"/>
      <c r="G673" s="77"/>
      <c r="H673" s="75" t="s">
        <v>236</v>
      </c>
      <c r="I673" s="78" t="s">
        <v>236</v>
      </c>
      <c r="J673" s="607"/>
      <c r="K673" s="608"/>
      <c r="L673" s="608"/>
      <c r="M673" s="608"/>
      <c r="N673" s="609"/>
    </row>
    <row r="674" spans="2:14" ht="13" hidden="1" customHeight="1" x14ac:dyDescent="0.25">
      <c r="B674" s="74" t="s">
        <v>804</v>
      </c>
      <c r="C674" s="75"/>
      <c r="D674" s="75" t="s">
        <v>904</v>
      </c>
      <c r="E674" s="76" t="s">
        <v>1052</v>
      </c>
      <c r="F674" s="88"/>
      <c r="G674" s="77"/>
      <c r="H674" s="75" t="s">
        <v>235</v>
      </c>
      <c r="I674" s="78" t="s">
        <v>236</v>
      </c>
      <c r="J674" s="607"/>
      <c r="K674" s="608"/>
      <c r="L674" s="608"/>
      <c r="M674" s="608"/>
      <c r="N674" s="609"/>
    </row>
    <row r="675" spans="2:14" ht="13" hidden="1" customHeight="1" x14ac:dyDescent="0.25">
      <c r="B675" s="74" t="s">
        <v>804</v>
      </c>
      <c r="C675" s="75"/>
      <c r="D675" s="75" t="s">
        <v>906</v>
      </c>
      <c r="E675" s="76" t="s">
        <v>1053</v>
      </c>
      <c r="F675" s="88"/>
      <c r="G675" s="77"/>
      <c r="H675" s="75" t="s">
        <v>235</v>
      </c>
      <c r="I675" s="78" t="s">
        <v>235</v>
      </c>
      <c r="J675" s="607"/>
      <c r="K675" s="608"/>
      <c r="L675" s="608"/>
      <c r="M675" s="608"/>
      <c r="N675" s="609"/>
    </row>
    <row r="676" spans="2:14" ht="13" hidden="1" customHeight="1" x14ac:dyDescent="0.25">
      <c r="B676" s="74" t="s">
        <v>804</v>
      </c>
      <c r="C676" s="75"/>
      <c r="D676" s="75" t="s">
        <v>908</v>
      </c>
      <c r="E676" s="76" t="s">
        <v>1054</v>
      </c>
      <c r="F676" s="88"/>
      <c r="G676" s="77"/>
      <c r="H676" s="75" t="s">
        <v>236</v>
      </c>
      <c r="I676" s="78" t="s">
        <v>236</v>
      </c>
      <c r="J676" s="607"/>
      <c r="K676" s="608"/>
      <c r="L676" s="608"/>
      <c r="M676" s="608"/>
      <c r="N676" s="609"/>
    </row>
    <row r="677" spans="2:14" ht="13" hidden="1" customHeight="1" x14ac:dyDescent="0.25">
      <c r="B677" s="74" t="s">
        <v>804</v>
      </c>
      <c r="C677" s="75"/>
      <c r="D677" s="75" t="s">
        <v>861</v>
      </c>
      <c r="E677" s="76" t="s">
        <v>1055</v>
      </c>
      <c r="F677" s="88"/>
      <c r="G677" s="77"/>
      <c r="H677" s="75" t="s">
        <v>235</v>
      </c>
      <c r="I677" s="78" t="s">
        <v>236</v>
      </c>
      <c r="J677" s="607"/>
      <c r="K677" s="608"/>
      <c r="L677" s="608"/>
      <c r="M677" s="608"/>
      <c r="N677" s="609"/>
    </row>
    <row r="678" spans="2:14" ht="13" hidden="1" customHeight="1" x14ac:dyDescent="0.25">
      <c r="B678" s="74" t="s">
        <v>804</v>
      </c>
      <c r="C678" s="75"/>
      <c r="D678" s="75" t="s">
        <v>863</v>
      </c>
      <c r="E678" s="76" t="s">
        <v>1056</v>
      </c>
      <c r="F678" s="88"/>
      <c r="G678" s="77"/>
      <c r="H678" s="75" t="s">
        <v>235</v>
      </c>
      <c r="I678" s="78" t="s">
        <v>235</v>
      </c>
      <c r="J678" s="607"/>
      <c r="K678" s="608"/>
      <c r="L678" s="608"/>
      <c r="M678" s="608"/>
      <c r="N678" s="609"/>
    </row>
    <row r="679" spans="2:14" ht="13" hidden="1" customHeight="1" x14ac:dyDescent="0.25">
      <c r="B679" s="74" t="s">
        <v>804</v>
      </c>
      <c r="C679" s="75"/>
      <c r="D679" s="75" t="s">
        <v>865</v>
      </c>
      <c r="E679" s="76" t="s">
        <v>1057</v>
      </c>
      <c r="F679" s="88"/>
      <c r="G679" s="77"/>
      <c r="H679" s="75" t="s">
        <v>236</v>
      </c>
      <c r="I679" s="78" t="s">
        <v>236</v>
      </c>
      <c r="J679" s="607"/>
      <c r="K679" s="608"/>
      <c r="L679" s="608"/>
      <c r="M679" s="608"/>
      <c r="N679" s="609"/>
    </row>
    <row r="680" spans="2:14" ht="13" hidden="1" customHeight="1" x14ac:dyDescent="0.25">
      <c r="B680" s="74" t="s">
        <v>817</v>
      </c>
      <c r="C680" s="75"/>
      <c r="D680" s="75" t="s">
        <v>1058</v>
      </c>
      <c r="E680" s="76" t="s">
        <v>1059</v>
      </c>
      <c r="F680" s="88"/>
      <c r="G680" s="77"/>
      <c r="H680" s="75" t="s">
        <v>235</v>
      </c>
      <c r="I680" s="78" t="s">
        <v>236</v>
      </c>
      <c r="J680" s="607"/>
      <c r="K680" s="608"/>
      <c r="L680" s="608"/>
      <c r="M680" s="608"/>
      <c r="N680" s="609"/>
    </row>
    <row r="681" spans="2:14" ht="13" hidden="1" customHeight="1" x14ac:dyDescent="0.25">
      <c r="B681" s="74" t="s">
        <v>817</v>
      </c>
      <c r="C681" s="75"/>
      <c r="D681" s="75" t="s">
        <v>1060</v>
      </c>
      <c r="E681" s="76" t="s">
        <v>1061</v>
      </c>
      <c r="F681" s="88"/>
      <c r="G681" s="77"/>
      <c r="H681" s="75" t="s">
        <v>235</v>
      </c>
      <c r="I681" s="78" t="s">
        <v>235</v>
      </c>
      <c r="J681" s="607"/>
      <c r="K681" s="608"/>
      <c r="L681" s="608"/>
      <c r="M681" s="608"/>
      <c r="N681" s="609"/>
    </row>
    <row r="682" spans="2:14" ht="13" hidden="1" customHeight="1" x14ac:dyDescent="0.25">
      <c r="B682" s="74" t="s">
        <v>804</v>
      </c>
      <c r="C682" s="75"/>
      <c r="D682" s="75" t="s">
        <v>861</v>
      </c>
      <c r="E682" s="76" t="s">
        <v>1062</v>
      </c>
      <c r="F682" s="88"/>
      <c r="G682" s="77"/>
      <c r="H682" s="75" t="s">
        <v>235</v>
      </c>
      <c r="I682" s="78" t="s">
        <v>236</v>
      </c>
      <c r="J682" s="607"/>
      <c r="K682" s="608"/>
      <c r="L682" s="608"/>
      <c r="M682" s="608"/>
      <c r="N682" s="609"/>
    </row>
    <row r="683" spans="2:14" ht="13" hidden="1" customHeight="1" x14ac:dyDescent="0.25">
      <c r="B683" s="74" t="s">
        <v>804</v>
      </c>
      <c r="C683" s="75"/>
      <c r="D683" s="75" t="s">
        <v>863</v>
      </c>
      <c r="E683" s="76" t="s">
        <v>1063</v>
      </c>
      <c r="F683" s="88"/>
      <c r="G683" s="77"/>
      <c r="H683" s="75" t="s">
        <v>235</v>
      </c>
      <c r="I683" s="78" t="s">
        <v>235</v>
      </c>
      <c r="J683" s="607"/>
      <c r="K683" s="608"/>
      <c r="L683" s="608"/>
      <c r="M683" s="608"/>
      <c r="N683" s="609"/>
    </row>
    <row r="684" spans="2:14" ht="13" hidden="1" customHeight="1" x14ac:dyDescent="0.25">
      <c r="B684" s="74" t="s">
        <v>804</v>
      </c>
      <c r="C684" s="75"/>
      <c r="D684" s="75" t="s">
        <v>865</v>
      </c>
      <c r="E684" s="76" t="s">
        <v>1064</v>
      </c>
      <c r="F684" s="88"/>
      <c r="G684" s="77"/>
      <c r="H684" s="75" t="s">
        <v>236</v>
      </c>
      <c r="I684" s="78" t="s">
        <v>236</v>
      </c>
      <c r="J684" s="607"/>
      <c r="K684" s="608"/>
      <c r="L684" s="608"/>
      <c r="M684" s="608"/>
      <c r="N684" s="609"/>
    </row>
    <row r="685" spans="2:14" ht="13" hidden="1" customHeight="1" x14ac:dyDescent="0.25">
      <c r="B685" s="74" t="s">
        <v>804</v>
      </c>
      <c r="C685" s="75"/>
      <c r="D685" s="75" t="s">
        <v>910</v>
      </c>
      <c r="E685" s="76" t="s">
        <v>1065</v>
      </c>
      <c r="F685" s="88"/>
      <c r="G685" s="77"/>
      <c r="H685" s="75" t="s">
        <v>235</v>
      </c>
      <c r="I685" s="78" t="s">
        <v>236</v>
      </c>
      <c r="J685" s="607"/>
      <c r="K685" s="608"/>
      <c r="L685" s="608"/>
      <c r="M685" s="608"/>
      <c r="N685" s="609"/>
    </row>
    <row r="686" spans="2:14" ht="13" hidden="1" customHeight="1" x14ac:dyDescent="0.25">
      <c r="B686" s="74" t="s">
        <v>804</v>
      </c>
      <c r="C686" s="75"/>
      <c r="D686" s="75" t="s">
        <v>912</v>
      </c>
      <c r="E686" s="76" t="s">
        <v>1066</v>
      </c>
      <c r="F686" s="88"/>
      <c r="G686" s="77"/>
      <c r="H686" s="75" t="s">
        <v>235</v>
      </c>
      <c r="I686" s="78" t="s">
        <v>235</v>
      </c>
      <c r="J686" s="607"/>
      <c r="K686" s="608"/>
      <c r="L686" s="608"/>
      <c r="M686" s="608"/>
      <c r="N686" s="609"/>
    </row>
    <row r="687" spans="2:14" ht="13" hidden="1" customHeight="1" x14ac:dyDescent="0.25">
      <c r="B687" s="74" t="s">
        <v>804</v>
      </c>
      <c r="C687" s="75"/>
      <c r="D687" s="75" t="s">
        <v>914</v>
      </c>
      <c r="E687" s="76" t="s">
        <v>1067</v>
      </c>
      <c r="F687" s="88"/>
      <c r="G687" s="77"/>
      <c r="H687" s="75" t="s">
        <v>236</v>
      </c>
      <c r="I687" s="78" t="s">
        <v>236</v>
      </c>
      <c r="J687" s="607"/>
      <c r="K687" s="608"/>
      <c r="L687" s="608"/>
      <c r="M687" s="608"/>
      <c r="N687" s="609"/>
    </row>
    <row r="688" spans="2:14" ht="13" hidden="1" customHeight="1" x14ac:dyDescent="0.25">
      <c r="B688" s="74" t="s">
        <v>804</v>
      </c>
      <c r="C688" s="75"/>
      <c r="D688" s="75" t="s">
        <v>910</v>
      </c>
      <c r="E688" s="76" t="s">
        <v>1068</v>
      </c>
      <c r="F688" s="88"/>
      <c r="G688" s="77"/>
      <c r="H688" s="75" t="s">
        <v>235</v>
      </c>
      <c r="I688" s="78" t="s">
        <v>236</v>
      </c>
      <c r="J688" s="607"/>
      <c r="K688" s="608"/>
      <c r="L688" s="608"/>
      <c r="M688" s="608"/>
      <c r="N688" s="609"/>
    </row>
    <row r="689" spans="2:14" ht="13" hidden="1" customHeight="1" x14ac:dyDescent="0.25">
      <c r="B689" s="74" t="s">
        <v>804</v>
      </c>
      <c r="C689" s="75"/>
      <c r="D689" s="75" t="s">
        <v>912</v>
      </c>
      <c r="E689" s="76" t="s">
        <v>1069</v>
      </c>
      <c r="F689" s="88"/>
      <c r="G689" s="77"/>
      <c r="H689" s="75" t="s">
        <v>235</v>
      </c>
      <c r="I689" s="78" t="s">
        <v>235</v>
      </c>
      <c r="J689" s="607"/>
      <c r="K689" s="608"/>
      <c r="L689" s="608"/>
      <c r="M689" s="608"/>
      <c r="N689" s="609"/>
    </row>
    <row r="690" spans="2:14" ht="13" hidden="1" customHeight="1" x14ac:dyDescent="0.25">
      <c r="B690" s="74" t="s">
        <v>804</v>
      </c>
      <c r="C690" s="75"/>
      <c r="D690" s="75" t="s">
        <v>914</v>
      </c>
      <c r="E690" s="76" t="s">
        <v>1070</v>
      </c>
      <c r="F690" s="88"/>
      <c r="G690" s="77"/>
      <c r="H690" s="75" t="s">
        <v>236</v>
      </c>
      <c r="I690" s="78" t="s">
        <v>236</v>
      </c>
      <c r="J690" s="607"/>
      <c r="K690" s="608"/>
      <c r="L690" s="608"/>
      <c r="M690" s="608"/>
      <c r="N690" s="609"/>
    </row>
    <row r="691" spans="2:14" ht="13" hidden="1" customHeight="1" x14ac:dyDescent="0.25">
      <c r="B691" s="74" t="s">
        <v>804</v>
      </c>
      <c r="C691" s="75"/>
      <c r="D691" s="75" t="s">
        <v>910</v>
      </c>
      <c r="E691" s="76" t="s">
        <v>1071</v>
      </c>
      <c r="F691" s="88"/>
      <c r="G691" s="77"/>
      <c r="H691" s="75" t="s">
        <v>235</v>
      </c>
      <c r="I691" s="78" t="s">
        <v>236</v>
      </c>
      <c r="J691" s="607"/>
      <c r="K691" s="608"/>
      <c r="L691" s="608"/>
      <c r="M691" s="608"/>
      <c r="N691" s="609"/>
    </row>
    <row r="692" spans="2:14" ht="13" hidden="1" customHeight="1" x14ac:dyDescent="0.25">
      <c r="B692" s="74" t="s">
        <v>804</v>
      </c>
      <c r="C692" s="75"/>
      <c r="D692" s="75" t="s">
        <v>912</v>
      </c>
      <c r="E692" s="76" t="s">
        <v>1072</v>
      </c>
      <c r="F692" s="88"/>
      <c r="G692" s="77"/>
      <c r="H692" s="75" t="s">
        <v>235</v>
      </c>
      <c r="I692" s="78" t="s">
        <v>235</v>
      </c>
      <c r="J692" s="607"/>
      <c r="K692" s="608"/>
      <c r="L692" s="608"/>
      <c r="M692" s="608"/>
      <c r="N692" s="609"/>
    </row>
    <row r="693" spans="2:14" ht="13" hidden="1" customHeight="1" x14ac:dyDescent="0.25">
      <c r="B693" s="74" t="s">
        <v>804</v>
      </c>
      <c r="C693" s="75"/>
      <c r="D693" s="75" t="s">
        <v>914</v>
      </c>
      <c r="E693" s="76" t="s">
        <v>1073</v>
      </c>
      <c r="F693" s="88"/>
      <c r="G693" s="77"/>
      <c r="H693" s="75" t="s">
        <v>236</v>
      </c>
      <c r="I693" s="78" t="s">
        <v>236</v>
      </c>
      <c r="J693" s="607"/>
      <c r="K693" s="608"/>
      <c r="L693" s="608"/>
      <c r="M693" s="608"/>
      <c r="N693" s="609"/>
    </row>
    <row r="694" spans="2:14" ht="13" hidden="1" customHeight="1" x14ac:dyDescent="0.25">
      <c r="B694" s="74" t="s">
        <v>804</v>
      </c>
      <c r="C694" s="75"/>
      <c r="D694" s="75" t="s">
        <v>912</v>
      </c>
      <c r="E694" s="76" t="s">
        <v>1074</v>
      </c>
      <c r="F694" s="88"/>
      <c r="G694" s="77"/>
      <c r="H694" s="75" t="s">
        <v>235</v>
      </c>
      <c r="I694" s="78" t="s">
        <v>235</v>
      </c>
      <c r="J694" s="607"/>
      <c r="K694" s="608"/>
      <c r="L694" s="608"/>
      <c r="M694" s="608"/>
      <c r="N694" s="609"/>
    </row>
    <row r="695" spans="2:14" ht="13" hidden="1" customHeight="1" x14ac:dyDescent="0.25">
      <c r="B695" s="74" t="s">
        <v>804</v>
      </c>
      <c r="C695" s="75"/>
      <c r="D695" s="75" t="s">
        <v>944</v>
      </c>
      <c r="E695" s="76" t="s">
        <v>1075</v>
      </c>
      <c r="F695" s="88"/>
      <c r="G695" s="77"/>
      <c r="H695" s="75" t="s">
        <v>235</v>
      </c>
      <c r="I695" s="78" t="s">
        <v>236</v>
      </c>
      <c r="J695" s="607"/>
      <c r="K695" s="608"/>
      <c r="L695" s="608"/>
      <c r="M695" s="608"/>
      <c r="N695" s="609"/>
    </row>
    <row r="696" spans="2:14" ht="13" hidden="1" customHeight="1" x14ac:dyDescent="0.25">
      <c r="B696" s="74" t="s">
        <v>804</v>
      </c>
      <c r="C696" s="75"/>
      <c r="D696" s="75" t="s">
        <v>942</v>
      </c>
      <c r="E696" s="76" t="s">
        <v>1076</v>
      </c>
      <c r="F696" s="88"/>
      <c r="G696" s="77"/>
      <c r="H696" s="75" t="s">
        <v>235</v>
      </c>
      <c r="I696" s="78" t="s">
        <v>235</v>
      </c>
      <c r="J696" s="607"/>
      <c r="K696" s="608"/>
      <c r="L696" s="608"/>
      <c r="M696" s="608"/>
      <c r="N696" s="609"/>
    </row>
    <row r="697" spans="2:14" ht="13" hidden="1" customHeight="1" x14ac:dyDescent="0.25">
      <c r="B697" s="74" t="s">
        <v>804</v>
      </c>
      <c r="C697" s="75"/>
      <c r="D697" s="75" t="s">
        <v>944</v>
      </c>
      <c r="E697" s="76" t="s">
        <v>1075</v>
      </c>
      <c r="F697" s="88"/>
      <c r="G697" s="77"/>
      <c r="H697" s="75" t="s">
        <v>236</v>
      </c>
      <c r="I697" s="78" t="s">
        <v>236</v>
      </c>
      <c r="J697" s="607"/>
      <c r="K697" s="608"/>
      <c r="L697" s="608"/>
      <c r="M697" s="608"/>
      <c r="N697" s="609"/>
    </row>
    <row r="698" spans="2:14" ht="13" hidden="1" customHeight="1" x14ac:dyDescent="0.25">
      <c r="B698" s="74" t="s">
        <v>804</v>
      </c>
      <c r="C698" s="75"/>
      <c r="D698" s="75" t="s">
        <v>1077</v>
      </c>
      <c r="E698" s="76" t="s">
        <v>1078</v>
      </c>
      <c r="F698" s="88"/>
      <c r="G698" s="77"/>
      <c r="H698" s="75" t="s">
        <v>235</v>
      </c>
      <c r="I698" s="78" t="s">
        <v>236</v>
      </c>
      <c r="J698" s="607"/>
      <c r="K698" s="608"/>
      <c r="L698" s="608"/>
      <c r="M698" s="608"/>
      <c r="N698" s="609"/>
    </row>
    <row r="699" spans="2:14" ht="13" hidden="1" customHeight="1" x14ac:dyDescent="0.25">
      <c r="B699" s="74" t="s">
        <v>804</v>
      </c>
      <c r="C699" s="75"/>
      <c r="D699" s="75" t="s">
        <v>1079</v>
      </c>
      <c r="E699" s="76" t="s">
        <v>1080</v>
      </c>
      <c r="F699" s="88"/>
      <c r="G699" s="77"/>
      <c r="H699" s="75" t="s">
        <v>235</v>
      </c>
      <c r="I699" s="78" t="s">
        <v>235</v>
      </c>
      <c r="J699" s="607"/>
      <c r="K699" s="608"/>
      <c r="L699" s="608"/>
      <c r="M699" s="608"/>
      <c r="N699" s="609"/>
    </row>
    <row r="700" spans="2:14" ht="13" hidden="1" customHeight="1" x14ac:dyDescent="0.25">
      <c r="B700" s="74" t="s">
        <v>804</v>
      </c>
      <c r="C700" s="75"/>
      <c r="D700" s="75" t="s">
        <v>1081</v>
      </c>
      <c r="E700" s="76" t="s">
        <v>1082</v>
      </c>
      <c r="F700" s="88"/>
      <c r="G700" s="77"/>
      <c r="H700" s="75" t="s">
        <v>236</v>
      </c>
      <c r="I700" s="78" t="s">
        <v>236</v>
      </c>
      <c r="J700" s="607"/>
      <c r="K700" s="608"/>
      <c r="L700" s="608"/>
      <c r="M700" s="608"/>
      <c r="N700" s="609"/>
    </row>
    <row r="701" spans="2:14" ht="13" hidden="1" customHeight="1" x14ac:dyDescent="0.25">
      <c r="B701" s="74" t="s">
        <v>804</v>
      </c>
      <c r="C701" s="75"/>
      <c r="D701" s="75" t="s">
        <v>984</v>
      </c>
      <c r="E701" s="76" t="s">
        <v>1083</v>
      </c>
      <c r="F701" s="88"/>
      <c r="G701" s="77"/>
      <c r="H701" s="75" t="s">
        <v>235</v>
      </c>
      <c r="I701" s="78" t="s">
        <v>236</v>
      </c>
      <c r="J701" s="607"/>
      <c r="K701" s="608"/>
      <c r="L701" s="608"/>
      <c r="M701" s="608"/>
      <c r="N701" s="609"/>
    </row>
    <row r="702" spans="2:14" ht="13" hidden="1" customHeight="1" x14ac:dyDescent="0.25">
      <c r="B702" s="74" t="s">
        <v>804</v>
      </c>
      <c r="C702" s="75"/>
      <c r="D702" s="75" t="s">
        <v>986</v>
      </c>
      <c r="E702" s="76" t="s">
        <v>1084</v>
      </c>
      <c r="F702" s="88"/>
      <c r="G702" s="77"/>
      <c r="H702" s="75" t="s">
        <v>235</v>
      </c>
      <c r="I702" s="78" t="s">
        <v>235</v>
      </c>
      <c r="J702" s="607"/>
      <c r="K702" s="608"/>
      <c r="L702" s="608"/>
      <c r="M702" s="608"/>
      <c r="N702" s="609"/>
    </row>
    <row r="703" spans="2:14" ht="13" hidden="1" customHeight="1" x14ac:dyDescent="0.25">
      <c r="B703" s="74" t="s">
        <v>804</v>
      </c>
      <c r="C703" s="75"/>
      <c r="D703" s="75" t="s">
        <v>988</v>
      </c>
      <c r="E703" s="76" t="s">
        <v>1085</v>
      </c>
      <c r="F703" s="88"/>
      <c r="G703" s="77"/>
      <c r="H703" s="75" t="s">
        <v>236</v>
      </c>
      <c r="I703" s="78" t="s">
        <v>236</v>
      </c>
      <c r="J703" s="607"/>
      <c r="K703" s="608"/>
      <c r="L703" s="608"/>
      <c r="M703" s="608"/>
      <c r="N703" s="609"/>
    </row>
    <row r="704" spans="2:14" ht="13" hidden="1" customHeight="1" x14ac:dyDescent="0.25">
      <c r="B704" s="74" t="s">
        <v>804</v>
      </c>
      <c r="C704" s="75"/>
      <c r="D704" s="75" t="s">
        <v>861</v>
      </c>
      <c r="E704" s="76" t="s">
        <v>1086</v>
      </c>
      <c r="F704" s="88"/>
      <c r="G704" s="77"/>
      <c r="H704" s="75" t="s">
        <v>235</v>
      </c>
      <c r="I704" s="78" t="s">
        <v>236</v>
      </c>
      <c r="J704" s="607"/>
      <c r="K704" s="608"/>
      <c r="L704" s="608"/>
      <c r="M704" s="608"/>
      <c r="N704" s="609"/>
    </row>
    <row r="705" spans="2:14" ht="13" hidden="1" customHeight="1" x14ac:dyDescent="0.25">
      <c r="B705" s="74" t="s">
        <v>804</v>
      </c>
      <c r="C705" s="75"/>
      <c r="D705" s="75" t="s">
        <v>863</v>
      </c>
      <c r="E705" s="76" t="s">
        <v>1087</v>
      </c>
      <c r="F705" s="88"/>
      <c r="G705" s="77"/>
      <c r="H705" s="75" t="s">
        <v>235</v>
      </c>
      <c r="I705" s="78" t="s">
        <v>235</v>
      </c>
      <c r="J705" s="607"/>
      <c r="K705" s="608"/>
      <c r="L705" s="608"/>
      <c r="M705" s="608"/>
      <c r="N705" s="609"/>
    </row>
    <row r="706" spans="2:14" ht="13" hidden="1" customHeight="1" x14ac:dyDescent="0.25">
      <c r="B706" s="74" t="s">
        <v>804</v>
      </c>
      <c r="C706" s="75"/>
      <c r="D706" s="75" t="s">
        <v>865</v>
      </c>
      <c r="E706" s="76" t="s">
        <v>1088</v>
      </c>
      <c r="F706" s="88"/>
      <c r="G706" s="77"/>
      <c r="H706" s="75" t="s">
        <v>236</v>
      </c>
      <c r="I706" s="78" t="s">
        <v>236</v>
      </c>
      <c r="J706" s="607"/>
      <c r="K706" s="608"/>
      <c r="L706" s="608"/>
      <c r="M706" s="608"/>
      <c r="N706" s="609"/>
    </row>
    <row r="707" spans="2:14" ht="13" hidden="1" customHeight="1" x14ac:dyDescent="0.25">
      <c r="B707" s="74" t="s">
        <v>804</v>
      </c>
      <c r="C707" s="75"/>
      <c r="D707" s="75" t="s">
        <v>958</v>
      </c>
      <c r="E707" s="76" t="s">
        <v>1089</v>
      </c>
      <c r="F707" s="88"/>
      <c r="G707" s="77"/>
      <c r="H707" s="75" t="s">
        <v>235</v>
      </c>
      <c r="I707" s="78" t="s">
        <v>236</v>
      </c>
      <c r="J707" s="607"/>
      <c r="K707" s="608"/>
      <c r="L707" s="608"/>
      <c r="M707" s="608"/>
      <c r="N707" s="609"/>
    </row>
    <row r="708" spans="2:14" ht="13" hidden="1" customHeight="1" x14ac:dyDescent="0.25">
      <c r="B708" s="74" t="s">
        <v>804</v>
      </c>
      <c r="C708" s="75"/>
      <c r="D708" s="75" t="s">
        <v>960</v>
      </c>
      <c r="E708" s="76" t="s">
        <v>1090</v>
      </c>
      <c r="F708" s="88"/>
      <c r="G708" s="77"/>
      <c r="H708" s="75" t="s">
        <v>235</v>
      </c>
      <c r="I708" s="78" t="s">
        <v>235</v>
      </c>
      <c r="J708" s="607"/>
      <c r="K708" s="608"/>
      <c r="L708" s="608"/>
      <c r="M708" s="608"/>
      <c r="N708" s="609"/>
    </row>
    <row r="709" spans="2:14" ht="13" hidden="1" customHeight="1" x14ac:dyDescent="0.25">
      <c r="B709" s="74" t="s">
        <v>804</v>
      </c>
      <c r="C709" s="75"/>
      <c r="D709" s="75" t="s">
        <v>962</v>
      </c>
      <c r="E709" s="76" t="s">
        <v>1091</v>
      </c>
      <c r="F709" s="88"/>
      <c r="G709" s="77"/>
      <c r="H709" s="75" t="s">
        <v>236</v>
      </c>
      <c r="I709" s="78" t="s">
        <v>236</v>
      </c>
      <c r="J709" s="607"/>
      <c r="K709" s="608"/>
      <c r="L709" s="608"/>
      <c r="M709" s="608"/>
      <c r="N709" s="609"/>
    </row>
    <row r="710" spans="2:14" ht="13" hidden="1" customHeight="1" x14ac:dyDescent="0.25">
      <c r="B710" s="74" t="s">
        <v>804</v>
      </c>
      <c r="C710" s="75"/>
      <c r="D710" s="75" t="s">
        <v>1006</v>
      </c>
      <c r="E710" s="76" t="s">
        <v>1092</v>
      </c>
      <c r="F710" s="88"/>
      <c r="G710" s="77"/>
      <c r="H710" s="75" t="s">
        <v>235</v>
      </c>
      <c r="I710" s="78" t="s">
        <v>236</v>
      </c>
      <c r="J710" s="607"/>
      <c r="K710" s="608"/>
      <c r="L710" s="608"/>
      <c r="M710" s="608"/>
      <c r="N710" s="609"/>
    </row>
    <row r="711" spans="2:14" ht="13" hidden="1" customHeight="1" x14ac:dyDescent="0.25">
      <c r="B711" s="74" t="s">
        <v>804</v>
      </c>
      <c r="C711" s="75"/>
      <c r="D711" s="75" t="s">
        <v>1008</v>
      </c>
      <c r="E711" s="76" t="s">
        <v>1093</v>
      </c>
      <c r="F711" s="88"/>
      <c r="G711" s="77"/>
      <c r="H711" s="75" t="s">
        <v>235</v>
      </c>
      <c r="I711" s="78" t="s">
        <v>235</v>
      </c>
      <c r="J711" s="607"/>
      <c r="K711" s="608"/>
      <c r="L711" s="608"/>
      <c r="M711" s="608"/>
      <c r="N711" s="609"/>
    </row>
    <row r="712" spans="2:14" ht="13" hidden="1" customHeight="1" x14ac:dyDescent="0.25">
      <c r="B712" s="74" t="s">
        <v>804</v>
      </c>
      <c r="C712" s="75"/>
      <c r="D712" s="75" t="s">
        <v>1010</v>
      </c>
      <c r="E712" s="76" t="s">
        <v>1094</v>
      </c>
      <c r="F712" s="88"/>
      <c r="G712" s="77"/>
      <c r="H712" s="75" t="s">
        <v>236</v>
      </c>
      <c r="I712" s="78" t="s">
        <v>236</v>
      </c>
      <c r="J712" s="607"/>
      <c r="K712" s="608"/>
      <c r="L712" s="608"/>
      <c r="M712" s="608"/>
      <c r="N712" s="609"/>
    </row>
    <row r="713" spans="2:14" ht="13" hidden="1" customHeight="1" x14ac:dyDescent="0.25">
      <c r="B713" s="74" t="s">
        <v>817</v>
      </c>
      <c r="C713" s="75"/>
      <c r="D713" s="75" t="s">
        <v>1095</v>
      </c>
      <c r="E713" s="76" t="s">
        <v>1093</v>
      </c>
      <c r="F713" s="88"/>
      <c r="G713" s="77"/>
      <c r="H713" s="75" t="s">
        <v>235</v>
      </c>
      <c r="I713" s="78" t="s">
        <v>235</v>
      </c>
      <c r="J713" s="607"/>
      <c r="K713" s="608"/>
      <c r="L713" s="608"/>
      <c r="M713" s="608"/>
      <c r="N713" s="609"/>
    </row>
    <row r="714" spans="2:14" ht="13" hidden="1" customHeight="1" x14ac:dyDescent="0.25">
      <c r="B714" s="74" t="s">
        <v>804</v>
      </c>
      <c r="C714" s="75"/>
      <c r="D714" s="75" t="s">
        <v>1006</v>
      </c>
      <c r="E714" s="76" t="s">
        <v>1096</v>
      </c>
      <c r="F714" s="88"/>
      <c r="G714" s="77"/>
      <c r="H714" s="75" t="s">
        <v>235</v>
      </c>
      <c r="I714" s="78" t="s">
        <v>236</v>
      </c>
      <c r="J714" s="607"/>
      <c r="K714" s="608"/>
      <c r="L714" s="608"/>
      <c r="M714" s="608"/>
      <c r="N714" s="609"/>
    </row>
    <row r="715" spans="2:14" ht="13" hidden="1" customHeight="1" x14ac:dyDescent="0.25">
      <c r="B715" s="74" t="s">
        <v>804</v>
      </c>
      <c r="C715" s="75"/>
      <c r="D715" s="75" t="s">
        <v>1008</v>
      </c>
      <c r="E715" s="76" t="s">
        <v>1097</v>
      </c>
      <c r="F715" s="88"/>
      <c r="G715" s="77"/>
      <c r="H715" s="75" t="s">
        <v>235</v>
      </c>
      <c r="I715" s="78" t="s">
        <v>235</v>
      </c>
      <c r="J715" s="607"/>
      <c r="K715" s="608"/>
      <c r="L715" s="608"/>
      <c r="M715" s="608"/>
      <c r="N715" s="609"/>
    </row>
    <row r="716" spans="2:14" ht="13" hidden="1" customHeight="1" x14ac:dyDescent="0.25">
      <c r="B716" s="74" t="s">
        <v>804</v>
      </c>
      <c r="C716" s="75"/>
      <c r="D716" s="75" t="s">
        <v>1010</v>
      </c>
      <c r="E716" s="76" t="s">
        <v>1098</v>
      </c>
      <c r="F716" s="88"/>
      <c r="G716" s="77"/>
      <c r="H716" s="75" t="s">
        <v>236</v>
      </c>
      <c r="I716" s="78" t="s">
        <v>236</v>
      </c>
      <c r="J716" s="607"/>
      <c r="K716" s="608"/>
      <c r="L716" s="608"/>
      <c r="M716" s="608"/>
      <c r="N716" s="609"/>
    </row>
    <row r="717" spans="2:14" ht="13" hidden="1" customHeight="1" x14ac:dyDescent="0.25">
      <c r="B717" s="74" t="s">
        <v>804</v>
      </c>
      <c r="C717" s="75"/>
      <c r="D717" s="75" t="s">
        <v>1006</v>
      </c>
      <c r="E717" s="76" t="s">
        <v>1099</v>
      </c>
      <c r="F717" s="88"/>
      <c r="G717" s="77"/>
      <c r="H717" s="75" t="s">
        <v>235</v>
      </c>
      <c r="I717" s="78" t="s">
        <v>236</v>
      </c>
      <c r="J717" s="607"/>
      <c r="K717" s="608"/>
      <c r="L717" s="608"/>
      <c r="M717" s="608"/>
      <c r="N717" s="609"/>
    </row>
    <row r="718" spans="2:14" ht="13" hidden="1" customHeight="1" x14ac:dyDescent="0.25">
      <c r="B718" s="74" t="s">
        <v>804</v>
      </c>
      <c r="C718" s="75"/>
      <c r="D718" s="75" t="s">
        <v>1008</v>
      </c>
      <c r="E718" s="76" t="s">
        <v>1100</v>
      </c>
      <c r="F718" s="88"/>
      <c r="G718" s="77"/>
      <c r="H718" s="75" t="s">
        <v>235</v>
      </c>
      <c r="I718" s="78" t="s">
        <v>235</v>
      </c>
      <c r="J718" s="607"/>
      <c r="K718" s="608"/>
      <c r="L718" s="608"/>
      <c r="M718" s="608"/>
      <c r="N718" s="609"/>
    </row>
    <row r="719" spans="2:14" ht="13" hidden="1" customHeight="1" x14ac:dyDescent="0.25">
      <c r="B719" s="74" t="s">
        <v>804</v>
      </c>
      <c r="C719" s="75"/>
      <c r="D719" s="75" t="s">
        <v>1010</v>
      </c>
      <c r="E719" s="76" t="s">
        <v>1101</v>
      </c>
      <c r="F719" s="88"/>
      <c r="G719" s="77"/>
      <c r="H719" s="75" t="s">
        <v>236</v>
      </c>
      <c r="I719" s="78" t="s">
        <v>236</v>
      </c>
      <c r="J719" s="607"/>
      <c r="K719" s="608"/>
      <c r="L719" s="608"/>
      <c r="M719" s="608"/>
      <c r="N719" s="609"/>
    </row>
    <row r="720" spans="2:14" ht="13" hidden="1" customHeight="1" x14ac:dyDescent="0.25">
      <c r="B720" s="74" t="s">
        <v>804</v>
      </c>
      <c r="C720" s="75"/>
      <c r="D720" s="75" t="s">
        <v>984</v>
      </c>
      <c r="E720" s="76" t="s">
        <v>1102</v>
      </c>
      <c r="F720" s="88"/>
      <c r="G720" s="77"/>
      <c r="H720" s="75" t="s">
        <v>235</v>
      </c>
      <c r="I720" s="78" t="s">
        <v>236</v>
      </c>
      <c r="J720" s="607"/>
      <c r="K720" s="608"/>
      <c r="L720" s="608"/>
      <c r="M720" s="608"/>
      <c r="N720" s="609"/>
    </row>
    <row r="721" spans="2:14" ht="13" hidden="1" customHeight="1" x14ac:dyDescent="0.25">
      <c r="B721" s="74" t="s">
        <v>804</v>
      </c>
      <c r="C721" s="75"/>
      <c r="D721" s="75" t="s">
        <v>986</v>
      </c>
      <c r="E721" s="76" t="s">
        <v>1103</v>
      </c>
      <c r="F721" s="88"/>
      <c r="G721" s="77"/>
      <c r="H721" s="75" t="s">
        <v>235</v>
      </c>
      <c r="I721" s="78" t="s">
        <v>235</v>
      </c>
      <c r="J721" s="607"/>
      <c r="K721" s="608"/>
      <c r="L721" s="608"/>
      <c r="M721" s="608"/>
      <c r="N721" s="609"/>
    </row>
    <row r="722" spans="2:14" ht="13" hidden="1" customHeight="1" x14ac:dyDescent="0.25">
      <c r="B722" s="74" t="s">
        <v>804</v>
      </c>
      <c r="C722" s="75"/>
      <c r="D722" s="75" t="s">
        <v>988</v>
      </c>
      <c r="E722" s="76" t="s">
        <v>1104</v>
      </c>
      <c r="F722" s="88"/>
      <c r="G722" s="77"/>
      <c r="H722" s="75" t="s">
        <v>236</v>
      </c>
      <c r="I722" s="78" t="s">
        <v>236</v>
      </c>
      <c r="J722" s="607"/>
      <c r="K722" s="608"/>
      <c r="L722" s="608"/>
      <c r="M722" s="608"/>
      <c r="N722" s="609"/>
    </row>
    <row r="723" spans="2:14" ht="13" hidden="1" customHeight="1" x14ac:dyDescent="0.25">
      <c r="B723" s="74" t="s">
        <v>804</v>
      </c>
      <c r="C723" s="75"/>
      <c r="D723" s="75" t="s">
        <v>984</v>
      </c>
      <c r="E723" s="76" t="s">
        <v>1105</v>
      </c>
      <c r="F723" s="88"/>
      <c r="G723" s="77"/>
      <c r="H723" s="75" t="s">
        <v>235</v>
      </c>
      <c r="I723" s="78" t="s">
        <v>236</v>
      </c>
      <c r="J723" s="607"/>
      <c r="K723" s="608"/>
      <c r="L723" s="608"/>
      <c r="M723" s="608"/>
      <c r="N723" s="609"/>
    </row>
    <row r="724" spans="2:14" ht="13" hidden="1" customHeight="1" x14ac:dyDescent="0.25">
      <c r="B724" s="74" t="s">
        <v>804</v>
      </c>
      <c r="C724" s="75"/>
      <c r="D724" s="75" t="s">
        <v>986</v>
      </c>
      <c r="E724" s="76" t="s">
        <v>1106</v>
      </c>
      <c r="F724" s="88"/>
      <c r="G724" s="77"/>
      <c r="H724" s="75" t="s">
        <v>235</v>
      </c>
      <c r="I724" s="78" t="s">
        <v>235</v>
      </c>
      <c r="J724" s="607"/>
      <c r="K724" s="608"/>
      <c r="L724" s="608"/>
      <c r="M724" s="608"/>
      <c r="N724" s="609"/>
    </row>
    <row r="725" spans="2:14" ht="13" hidden="1" customHeight="1" x14ac:dyDescent="0.25">
      <c r="B725" s="74" t="s">
        <v>804</v>
      </c>
      <c r="C725" s="75"/>
      <c r="D725" s="75" t="s">
        <v>988</v>
      </c>
      <c r="E725" s="76" t="s">
        <v>1107</v>
      </c>
      <c r="F725" s="88"/>
      <c r="G725" s="77"/>
      <c r="H725" s="75" t="s">
        <v>236</v>
      </c>
      <c r="I725" s="78" t="s">
        <v>236</v>
      </c>
      <c r="J725" s="607"/>
      <c r="K725" s="608"/>
      <c r="L725" s="608"/>
      <c r="M725" s="608"/>
      <c r="N725" s="609"/>
    </row>
    <row r="726" spans="2:14" ht="13" hidden="1" customHeight="1" x14ac:dyDescent="0.25">
      <c r="B726" s="74" t="s">
        <v>804</v>
      </c>
      <c r="C726" s="75"/>
      <c r="D726" s="75" t="s">
        <v>958</v>
      </c>
      <c r="E726" s="76" t="s">
        <v>1108</v>
      </c>
      <c r="F726" s="88"/>
      <c r="G726" s="77"/>
      <c r="H726" s="75" t="s">
        <v>235</v>
      </c>
      <c r="I726" s="78" t="s">
        <v>236</v>
      </c>
      <c r="J726" s="607"/>
      <c r="K726" s="608"/>
      <c r="L726" s="608"/>
      <c r="M726" s="608"/>
      <c r="N726" s="609"/>
    </row>
    <row r="727" spans="2:14" ht="13" hidden="1" customHeight="1" x14ac:dyDescent="0.25">
      <c r="B727" s="74" t="s">
        <v>804</v>
      </c>
      <c r="C727" s="75"/>
      <c r="D727" s="75" t="s">
        <v>960</v>
      </c>
      <c r="E727" s="76" t="s">
        <v>1109</v>
      </c>
      <c r="F727" s="88"/>
      <c r="G727" s="77"/>
      <c r="H727" s="75" t="s">
        <v>235</v>
      </c>
      <c r="I727" s="78" t="s">
        <v>235</v>
      </c>
      <c r="J727" s="607"/>
      <c r="K727" s="608"/>
      <c r="L727" s="608"/>
      <c r="M727" s="608"/>
      <c r="N727" s="609"/>
    </row>
    <row r="728" spans="2:14" ht="13" hidden="1" customHeight="1" x14ac:dyDescent="0.25">
      <c r="B728" s="74" t="s">
        <v>804</v>
      </c>
      <c r="C728" s="75"/>
      <c r="D728" s="75" t="s">
        <v>962</v>
      </c>
      <c r="E728" s="76" t="s">
        <v>1110</v>
      </c>
      <c r="F728" s="88"/>
      <c r="G728" s="77"/>
      <c r="H728" s="75" t="s">
        <v>236</v>
      </c>
      <c r="I728" s="78" t="s">
        <v>236</v>
      </c>
      <c r="J728" s="607"/>
      <c r="K728" s="608"/>
      <c r="L728" s="608"/>
      <c r="M728" s="608"/>
      <c r="N728" s="609"/>
    </row>
    <row r="729" spans="2:14" ht="13" hidden="1" customHeight="1" x14ac:dyDescent="0.25">
      <c r="B729" s="74" t="s">
        <v>804</v>
      </c>
      <c r="C729" s="75"/>
      <c r="D729" s="75" t="s">
        <v>940</v>
      </c>
      <c r="E729" s="76" t="s">
        <v>1111</v>
      </c>
      <c r="F729" s="88"/>
      <c r="G729" s="77"/>
      <c r="H729" s="75" t="s">
        <v>235</v>
      </c>
      <c r="I729" s="78" t="s">
        <v>236</v>
      </c>
      <c r="J729" s="607"/>
      <c r="K729" s="608"/>
      <c r="L729" s="608"/>
      <c r="M729" s="608"/>
      <c r="N729" s="609"/>
    </row>
    <row r="730" spans="2:14" ht="13" hidden="1" customHeight="1" x14ac:dyDescent="0.25">
      <c r="B730" s="74" t="s">
        <v>804</v>
      </c>
      <c r="C730" s="75"/>
      <c r="D730" s="75" t="s">
        <v>942</v>
      </c>
      <c r="E730" s="76" t="s">
        <v>1112</v>
      </c>
      <c r="F730" s="88"/>
      <c r="G730" s="77"/>
      <c r="H730" s="75" t="s">
        <v>235</v>
      </c>
      <c r="I730" s="78" t="s">
        <v>235</v>
      </c>
      <c r="J730" s="607"/>
      <c r="K730" s="608"/>
      <c r="L730" s="608"/>
      <c r="M730" s="608"/>
      <c r="N730" s="609"/>
    </row>
    <row r="731" spans="2:14" ht="13" hidden="1" customHeight="1" x14ac:dyDescent="0.25">
      <c r="B731" s="74" t="s">
        <v>804</v>
      </c>
      <c r="C731" s="75"/>
      <c r="D731" s="75" t="s">
        <v>944</v>
      </c>
      <c r="E731" s="76" t="s">
        <v>1113</v>
      </c>
      <c r="F731" s="88"/>
      <c r="G731" s="77"/>
      <c r="H731" s="75" t="s">
        <v>236</v>
      </c>
      <c r="I731" s="78" t="s">
        <v>236</v>
      </c>
      <c r="J731" s="607"/>
      <c r="K731" s="608"/>
      <c r="L731" s="608"/>
      <c r="M731" s="608"/>
      <c r="N731" s="609"/>
    </row>
    <row r="732" spans="2:14" ht="13" hidden="1" customHeight="1" x14ac:dyDescent="0.25">
      <c r="B732" s="74" t="s">
        <v>804</v>
      </c>
      <c r="C732" s="75"/>
      <c r="D732" s="75" t="s">
        <v>1114</v>
      </c>
      <c r="E732" s="76" t="s">
        <v>1115</v>
      </c>
      <c r="F732" s="88"/>
      <c r="G732" s="77"/>
      <c r="H732" s="75" t="s">
        <v>235</v>
      </c>
      <c r="I732" s="78" t="s">
        <v>235</v>
      </c>
      <c r="J732" s="607"/>
      <c r="K732" s="608"/>
      <c r="L732" s="608"/>
      <c r="M732" s="608"/>
      <c r="N732" s="609"/>
    </row>
    <row r="733" spans="2:14" ht="13" hidden="1" customHeight="1" x14ac:dyDescent="0.25">
      <c r="B733" s="74" t="s">
        <v>804</v>
      </c>
      <c r="C733" s="75"/>
      <c r="D733" s="75" t="s">
        <v>1116</v>
      </c>
      <c r="E733" s="76" t="s">
        <v>1117</v>
      </c>
      <c r="F733" s="88"/>
      <c r="G733" s="77"/>
      <c r="H733" s="75" t="s">
        <v>235</v>
      </c>
      <c r="I733" s="78" t="s">
        <v>236</v>
      </c>
      <c r="J733" s="607"/>
      <c r="K733" s="608"/>
      <c r="L733" s="608"/>
      <c r="M733" s="608"/>
      <c r="N733" s="609"/>
    </row>
    <row r="734" spans="2:14" ht="13" hidden="1" customHeight="1" x14ac:dyDescent="0.25">
      <c r="B734" s="74" t="s">
        <v>804</v>
      </c>
      <c r="C734" s="75"/>
      <c r="D734" s="75" t="s">
        <v>1114</v>
      </c>
      <c r="E734" s="76" t="s">
        <v>1118</v>
      </c>
      <c r="F734" s="88"/>
      <c r="G734" s="77"/>
      <c r="H734" s="75" t="s">
        <v>235</v>
      </c>
      <c r="I734" s="78" t="s">
        <v>235</v>
      </c>
      <c r="J734" s="607"/>
      <c r="K734" s="608"/>
      <c r="L734" s="608"/>
      <c r="M734" s="608"/>
      <c r="N734" s="609"/>
    </row>
    <row r="735" spans="2:14" ht="13" hidden="1" customHeight="1" x14ac:dyDescent="0.25">
      <c r="B735" s="74" t="s">
        <v>817</v>
      </c>
      <c r="C735" s="75"/>
      <c r="D735" s="75" t="s">
        <v>1119</v>
      </c>
      <c r="E735" s="76" t="s">
        <v>1120</v>
      </c>
      <c r="F735" s="88"/>
      <c r="G735" s="77"/>
      <c r="H735" s="75" t="s">
        <v>235</v>
      </c>
      <c r="I735" s="78" t="s">
        <v>236</v>
      </c>
      <c r="J735" s="607"/>
      <c r="K735" s="608"/>
      <c r="L735" s="608"/>
      <c r="M735" s="608"/>
      <c r="N735" s="609"/>
    </row>
    <row r="736" spans="2:14" ht="13" hidden="1" customHeight="1" x14ac:dyDescent="0.25">
      <c r="B736" s="74" t="s">
        <v>817</v>
      </c>
      <c r="C736" s="75"/>
      <c r="D736" s="75" t="s">
        <v>1121</v>
      </c>
      <c r="E736" s="76" t="s">
        <v>1122</v>
      </c>
      <c r="F736" s="88"/>
      <c r="G736" s="77"/>
      <c r="H736" s="75" t="s">
        <v>235</v>
      </c>
      <c r="I736" s="78" t="s">
        <v>235</v>
      </c>
      <c r="J736" s="607"/>
      <c r="K736" s="608"/>
      <c r="L736" s="608"/>
      <c r="M736" s="608"/>
      <c r="N736" s="609"/>
    </row>
    <row r="737" spans="2:14" ht="13" hidden="1" customHeight="1" x14ac:dyDescent="0.25">
      <c r="B737" s="74" t="s">
        <v>804</v>
      </c>
      <c r="C737" s="75"/>
      <c r="D737" s="75" t="s">
        <v>1116</v>
      </c>
      <c r="E737" s="76" t="s">
        <v>1123</v>
      </c>
      <c r="F737" s="88"/>
      <c r="G737" s="77"/>
      <c r="H737" s="75" t="s">
        <v>235</v>
      </c>
      <c r="I737" s="78" t="s">
        <v>236</v>
      </c>
      <c r="J737" s="607"/>
      <c r="K737" s="608"/>
      <c r="L737" s="608"/>
      <c r="M737" s="608"/>
      <c r="N737" s="609"/>
    </row>
    <row r="738" spans="2:14" ht="13" hidden="1" customHeight="1" x14ac:dyDescent="0.25">
      <c r="B738" s="74" t="s">
        <v>804</v>
      </c>
      <c r="C738" s="75"/>
      <c r="D738" s="75" t="s">
        <v>1114</v>
      </c>
      <c r="E738" s="76" t="s">
        <v>1124</v>
      </c>
      <c r="F738" s="88"/>
      <c r="G738" s="77"/>
      <c r="H738" s="75" t="s">
        <v>235</v>
      </c>
      <c r="I738" s="78" t="s">
        <v>235</v>
      </c>
      <c r="J738" s="607"/>
      <c r="K738" s="608"/>
      <c r="L738" s="608"/>
      <c r="M738" s="608"/>
      <c r="N738" s="609"/>
    </row>
    <row r="739" spans="2:14" ht="13" hidden="1" customHeight="1" x14ac:dyDescent="0.25">
      <c r="B739" s="74" t="s">
        <v>804</v>
      </c>
      <c r="C739" s="75"/>
      <c r="D739" s="75" t="s">
        <v>1125</v>
      </c>
      <c r="E739" s="76" t="s">
        <v>1126</v>
      </c>
      <c r="F739" s="88"/>
      <c r="G739" s="77"/>
      <c r="H739" s="75" t="s">
        <v>236</v>
      </c>
      <c r="I739" s="78" t="s">
        <v>236</v>
      </c>
      <c r="J739" s="607"/>
      <c r="K739" s="608"/>
      <c r="L739" s="608"/>
      <c r="M739" s="608"/>
      <c r="N739" s="609"/>
    </row>
    <row r="740" spans="2:14" ht="13" hidden="1" customHeight="1" x14ac:dyDescent="0.25">
      <c r="B740" s="74" t="s">
        <v>817</v>
      </c>
      <c r="C740" s="75"/>
      <c r="D740" s="75" t="s">
        <v>1119</v>
      </c>
      <c r="E740" s="76" t="s">
        <v>1127</v>
      </c>
      <c r="F740" s="88"/>
      <c r="G740" s="77"/>
      <c r="H740" s="75" t="s">
        <v>235</v>
      </c>
      <c r="I740" s="78" t="s">
        <v>236</v>
      </c>
      <c r="J740" s="607"/>
      <c r="K740" s="608"/>
      <c r="L740" s="608"/>
      <c r="M740" s="608"/>
      <c r="N740" s="609"/>
    </row>
    <row r="741" spans="2:14" ht="13" hidden="1" customHeight="1" x14ac:dyDescent="0.25">
      <c r="B741" s="74" t="s">
        <v>817</v>
      </c>
      <c r="C741" s="75"/>
      <c r="D741" s="75" t="s">
        <v>1121</v>
      </c>
      <c r="E741" s="76" t="s">
        <v>1128</v>
      </c>
      <c r="F741" s="88"/>
      <c r="G741" s="77"/>
      <c r="H741" s="75" t="s">
        <v>235</v>
      </c>
      <c r="I741" s="78" t="s">
        <v>235</v>
      </c>
      <c r="J741" s="607"/>
      <c r="K741" s="608"/>
      <c r="L741" s="608"/>
      <c r="M741" s="608"/>
      <c r="N741" s="609"/>
    </row>
    <row r="742" spans="2:14" ht="13" hidden="1" customHeight="1" x14ac:dyDescent="0.25">
      <c r="B742" s="74" t="s">
        <v>804</v>
      </c>
      <c r="C742" s="75"/>
      <c r="D742" s="75" t="s">
        <v>1116</v>
      </c>
      <c r="E742" s="76" t="s">
        <v>1129</v>
      </c>
      <c r="F742" s="88"/>
      <c r="G742" s="77"/>
      <c r="H742" s="75" t="s">
        <v>235</v>
      </c>
      <c r="I742" s="78" t="s">
        <v>236</v>
      </c>
      <c r="J742" s="607"/>
      <c r="K742" s="608"/>
      <c r="L742" s="608"/>
      <c r="M742" s="608"/>
      <c r="N742" s="609"/>
    </row>
    <row r="743" spans="2:14" ht="13" hidden="1" customHeight="1" x14ac:dyDescent="0.25">
      <c r="B743" s="74" t="s">
        <v>804</v>
      </c>
      <c r="C743" s="75"/>
      <c r="D743" s="75" t="s">
        <v>1114</v>
      </c>
      <c r="E743" s="76" t="s">
        <v>1130</v>
      </c>
      <c r="F743" s="88"/>
      <c r="G743" s="77"/>
      <c r="H743" s="75" t="s">
        <v>235</v>
      </c>
      <c r="I743" s="78" t="s">
        <v>235</v>
      </c>
      <c r="J743" s="607"/>
      <c r="K743" s="608"/>
      <c r="L743" s="608"/>
      <c r="M743" s="608"/>
      <c r="N743" s="609"/>
    </row>
    <row r="744" spans="2:14" ht="13" hidden="1" customHeight="1" x14ac:dyDescent="0.25">
      <c r="B744" s="74" t="s">
        <v>804</v>
      </c>
      <c r="C744" s="75"/>
      <c r="D744" s="75" t="s">
        <v>1125</v>
      </c>
      <c r="E744" s="76" t="s">
        <v>1131</v>
      </c>
      <c r="F744" s="88"/>
      <c r="G744" s="77"/>
      <c r="H744" s="75" t="s">
        <v>236</v>
      </c>
      <c r="I744" s="78" t="s">
        <v>236</v>
      </c>
      <c r="J744" s="607"/>
      <c r="K744" s="608"/>
      <c r="L744" s="608"/>
      <c r="M744" s="608"/>
      <c r="N744" s="609"/>
    </row>
    <row r="745" spans="2:14" ht="13" hidden="1" customHeight="1" x14ac:dyDescent="0.25">
      <c r="B745" s="74" t="s">
        <v>817</v>
      </c>
      <c r="C745" s="75"/>
      <c r="D745" s="75" t="s">
        <v>1119</v>
      </c>
      <c r="E745" s="76" t="s">
        <v>1132</v>
      </c>
      <c r="F745" s="88"/>
      <c r="G745" s="77"/>
      <c r="H745" s="75" t="s">
        <v>235</v>
      </c>
      <c r="I745" s="78" t="s">
        <v>236</v>
      </c>
      <c r="J745" s="607"/>
      <c r="K745" s="608"/>
      <c r="L745" s="608"/>
      <c r="M745" s="608"/>
      <c r="N745" s="609"/>
    </row>
    <row r="746" spans="2:14" ht="13" hidden="1" customHeight="1" x14ac:dyDescent="0.25">
      <c r="B746" s="74" t="s">
        <v>817</v>
      </c>
      <c r="C746" s="75"/>
      <c r="D746" s="75" t="s">
        <v>1121</v>
      </c>
      <c r="E746" s="76" t="s">
        <v>1133</v>
      </c>
      <c r="F746" s="88"/>
      <c r="G746" s="77"/>
      <c r="H746" s="75" t="s">
        <v>235</v>
      </c>
      <c r="I746" s="78" t="s">
        <v>235</v>
      </c>
      <c r="J746" s="607"/>
      <c r="K746" s="608"/>
      <c r="L746" s="608"/>
      <c r="M746" s="608"/>
      <c r="N746" s="609"/>
    </row>
    <row r="747" spans="2:14" ht="13" hidden="1" customHeight="1" x14ac:dyDescent="0.25">
      <c r="B747" s="74" t="s">
        <v>804</v>
      </c>
      <c r="C747" s="75"/>
      <c r="D747" s="75" t="s">
        <v>1114</v>
      </c>
      <c r="E747" s="76" t="s">
        <v>1134</v>
      </c>
      <c r="F747" s="88"/>
      <c r="G747" s="77"/>
      <c r="H747" s="75" t="s">
        <v>235</v>
      </c>
      <c r="I747" s="78" t="s">
        <v>235</v>
      </c>
      <c r="J747" s="607"/>
      <c r="K747" s="608"/>
      <c r="L747" s="608"/>
      <c r="M747" s="608"/>
      <c r="N747" s="609"/>
    </row>
    <row r="748" spans="2:14" ht="13" hidden="1" customHeight="1" x14ac:dyDescent="0.25">
      <c r="B748" s="74" t="s">
        <v>804</v>
      </c>
      <c r="C748" s="75"/>
      <c r="D748" s="75" t="s">
        <v>1135</v>
      </c>
      <c r="E748" s="76" t="s">
        <v>1136</v>
      </c>
      <c r="F748" s="88"/>
      <c r="G748" s="77"/>
      <c r="H748" s="75" t="s">
        <v>235</v>
      </c>
      <c r="I748" s="78" t="s">
        <v>236</v>
      </c>
      <c r="J748" s="607"/>
      <c r="K748" s="608"/>
      <c r="L748" s="608"/>
      <c r="M748" s="608"/>
      <c r="N748" s="609"/>
    </row>
    <row r="749" spans="2:14" ht="13" hidden="1" customHeight="1" x14ac:dyDescent="0.25">
      <c r="B749" s="74" t="s">
        <v>804</v>
      </c>
      <c r="C749" s="75"/>
      <c r="D749" s="75" t="s">
        <v>1137</v>
      </c>
      <c r="E749" s="76" t="s">
        <v>1138</v>
      </c>
      <c r="F749" s="88"/>
      <c r="G749" s="77"/>
      <c r="H749" s="75" t="s">
        <v>235</v>
      </c>
      <c r="I749" s="78" t="s">
        <v>235</v>
      </c>
      <c r="J749" s="607"/>
      <c r="K749" s="608"/>
      <c r="L749" s="608"/>
      <c r="M749" s="608"/>
      <c r="N749" s="609"/>
    </row>
    <row r="750" spans="2:14" ht="13" hidden="1" customHeight="1" x14ac:dyDescent="0.25">
      <c r="B750" s="74" t="s">
        <v>817</v>
      </c>
      <c r="C750" s="75"/>
      <c r="D750" s="75" t="s">
        <v>1139</v>
      </c>
      <c r="E750" s="76" t="s">
        <v>1140</v>
      </c>
      <c r="F750" s="88"/>
      <c r="G750" s="77"/>
      <c r="H750" s="75" t="s">
        <v>235</v>
      </c>
      <c r="I750" s="78" t="s">
        <v>236</v>
      </c>
      <c r="J750" s="607"/>
      <c r="K750" s="608"/>
      <c r="L750" s="608"/>
      <c r="M750" s="608"/>
      <c r="N750" s="609"/>
    </row>
    <row r="751" spans="2:14" ht="13" hidden="1" customHeight="1" x14ac:dyDescent="0.25">
      <c r="B751" s="74" t="s">
        <v>817</v>
      </c>
      <c r="C751" s="75"/>
      <c r="D751" s="75" t="s">
        <v>1141</v>
      </c>
      <c r="E751" s="76" t="s">
        <v>1142</v>
      </c>
      <c r="F751" s="88"/>
      <c r="G751" s="77"/>
      <c r="H751" s="75" t="s">
        <v>235</v>
      </c>
      <c r="I751" s="78" t="s">
        <v>235</v>
      </c>
      <c r="J751" s="607"/>
      <c r="K751" s="608"/>
      <c r="L751" s="608"/>
      <c r="M751" s="608"/>
      <c r="N751" s="609"/>
    </row>
    <row r="752" spans="2:14" ht="13" hidden="1" customHeight="1" x14ac:dyDescent="0.25">
      <c r="B752" s="74" t="s">
        <v>804</v>
      </c>
      <c r="C752" s="75"/>
      <c r="D752" s="75" t="s">
        <v>984</v>
      </c>
      <c r="E752" s="76" t="s">
        <v>1143</v>
      </c>
      <c r="F752" s="88"/>
      <c r="G752" s="77"/>
      <c r="H752" s="75" t="s">
        <v>235</v>
      </c>
      <c r="I752" s="78" t="s">
        <v>236</v>
      </c>
      <c r="J752" s="607"/>
      <c r="K752" s="608"/>
      <c r="L752" s="608"/>
      <c r="M752" s="608"/>
      <c r="N752" s="609"/>
    </row>
    <row r="753" spans="2:14" ht="13" hidden="1" customHeight="1" x14ac:dyDescent="0.25">
      <c r="B753" s="74" t="s">
        <v>804</v>
      </c>
      <c r="C753" s="75"/>
      <c r="D753" s="75" t="s">
        <v>986</v>
      </c>
      <c r="E753" s="76" t="s">
        <v>1144</v>
      </c>
      <c r="F753" s="88"/>
      <c r="G753" s="77"/>
      <c r="H753" s="75" t="s">
        <v>235</v>
      </c>
      <c r="I753" s="78" t="s">
        <v>235</v>
      </c>
      <c r="J753" s="607"/>
      <c r="K753" s="608"/>
      <c r="L753" s="608"/>
      <c r="M753" s="608"/>
      <c r="N753" s="609"/>
    </row>
    <row r="754" spans="2:14" ht="13" hidden="1" customHeight="1" x14ac:dyDescent="0.25">
      <c r="B754" s="74" t="s">
        <v>804</v>
      </c>
      <c r="C754" s="75"/>
      <c r="D754" s="75" t="s">
        <v>988</v>
      </c>
      <c r="E754" s="76" t="s">
        <v>1145</v>
      </c>
      <c r="F754" s="88"/>
      <c r="G754" s="77"/>
      <c r="H754" s="75" t="s">
        <v>236</v>
      </c>
      <c r="I754" s="78" t="s">
        <v>236</v>
      </c>
      <c r="J754" s="607"/>
      <c r="K754" s="608"/>
      <c r="L754" s="608"/>
      <c r="M754" s="608"/>
      <c r="N754" s="609"/>
    </row>
    <row r="755" spans="2:14" ht="13" hidden="1" customHeight="1" x14ac:dyDescent="0.25">
      <c r="B755" s="74" t="s">
        <v>817</v>
      </c>
      <c r="C755" s="75"/>
      <c r="D755" s="75" t="s">
        <v>1146</v>
      </c>
      <c r="E755" s="76" t="s">
        <v>1147</v>
      </c>
      <c r="F755" s="88"/>
      <c r="G755" s="77"/>
      <c r="H755" s="75" t="s">
        <v>235</v>
      </c>
      <c r="I755" s="78" t="s">
        <v>236</v>
      </c>
      <c r="J755" s="607"/>
      <c r="K755" s="608"/>
      <c r="L755" s="608"/>
      <c r="M755" s="608"/>
      <c r="N755" s="609"/>
    </row>
    <row r="756" spans="2:14" ht="13" hidden="1" customHeight="1" x14ac:dyDescent="0.25">
      <c r="B756" s="74" t="s">
        <v>817</v>
      </c>
      <c r="C756" s="75"/>
      <c r="D756" s="75" t="s">
        <v>1148</v>
      </c>
      <c r="E756" s="76" t="s">
        <v>1149</v>
      </c>
      <c r="F756" s="88"/>
      <c r="G756" s="77"/>
      <c r="H756" s="75" t="s">
        <v>235</v>
      </c>
      <c r="I756" s="78" t="s">
        <v>235</v>
      </c>
      <c r="J756" s="607"/>
      <c r="K756" s="608"/>
      <c r="L756" s="608"/>
      <c r="M756" s="608"/>
      <c r="N756" s="609"/>
    </row>
    <row r="757" spans="2:14" ht="13" hidden="1" customHeight="1" x14ac:dyDescent="0.25">
      <c r="B757" s="74" t="s">
        <v>804</v>
      </c>
      <c r="C757" s="75"/>
      <c r="D757" s="75" t="s">
        <v>1008</v>
      </c>
      <c r="E757" s="76" t="s">
        <v>1150</v>
      </c>
      <c r="F757" s="88"/>
      <c r="G757" s="77"/>
      <c r="H757" s="75" t="s">
        <v>235</v>
      </c>
      <c r="I757" s="78" t="s">
        <v>235</v>
      </c>
      <c r="J757" s="607"/>
      <c r="K757" s="608"/>
      <c r="L757" s="608"/>
      <c r="M757" s="608"/>
      <c r="N757" s="609"/>
    </row>
    <row r="758" spans="2:14" ht="13" hidden="1" customHeight="1" x14ac:dyDescent="0.25">
      <c r="B758" s="74" t="s">
        <v>804</v>
      </c>
      <c r="C758" s="75"/>
      <c r="D758" s="75" t="s">
        <v>1010</v>
      </c>
      <c r="E758" s="76" t="s">
        <v>1151</v>
      </c>
      <c r="F758" s="88"/>
      <c r="G758" s="77"/>
      <c r="H758" s="75" t="s">
        <v>236</v>
      </c>
      <c r="I758" s="78" t="s">
        <v>236</v>
      </c>
      <c r="J758" s="607"/>
      <c r="K758" s="608"/>
      <c r="L758" s="608"/>
      <c r="M758" s="608"/>
      <c r="N758" s="609"/>
    </row>
    <row r="759" spans="2:14" ht="13" hidden="1" customHeight="1" x14ac:dyDescent="0.25">
      <c r="B759" s="74" t="s">
        <v>804</v>
      </c>
      <c r="C759" s="75"/>
      <c r="D759" s="75" t="s">
        <v>1152</v>
      </c>
      <c r="E759" s="76" t="s">
        <v>1153</v>
      </c>
      <c r="F759" s="88"/>
      <c r="G759" s="77"/>
      <c r="H759" s="75" t="s">
        <v>235</v>
      </c>
      <c r="I759" s="78" t="s">
        <v>236</v>
      </c>
      <c r="J759" s="607"/>
      <c r="K759" s="608"/>
      <c r="L759" s="608"/>
      <c r="M759" s="608"/>
      <c r="N759" s="609"/>
    </row>
    <row r="760" spans="2:14" ht="13" hidden="1" customHeight="1" x14ac:dyDescent="0.25">
      <c r="B760" s="74" t="s">
        <v>804</v>
      </c>
      <c r="C760" s="75"/>
      <c r="D760" s="75" t="s">
        <v>1154</v>
      </c>
      <c r="E760" s="76" t="s">
        <v>1155</v>
      </c>
      <c r="F760" s="88"/>
      <c r="G760" s="77"/>
      <c r="H760" s="75" t="s">
        <v>235</v>
      </c>
      <c r="I760" s="78" t="s">
        <v>235</v>
      </c>
      <c r="J760" s="607"/>
      <c r="K760" s="608"/>
      <c r="L760" s="608"/>
      <c r="M760" s="608"/>
      <c r="N760" s="609"/>
    </row>
    <row r="761" spans="2:14" ht="13" hidden="1" customHeight="1" x14ac:dyDescent="0.25">
      <c r="B761" s="74" t="s">
        <v>804</v>
      </c>
      <c r="C761" s="75"/>
      <c r="D761" s="75" t="s">
        <v>1156</v>
      </c>
      <c r="E761" s="76" t="s">
        <v>1157</v>
      </c>
      <c r="F761" s="88"/>
      <c r="G761" s="77"/>
      <c r="H761" s="75" t="s">
        <v>236</v>
      </c>
      <c r="I761" s="78" t="s">
        <v>236</v>
      </c>
      <c r="J761" s="607"/>
      <c r="K761" s="608"/>
      <c r="L761" s="608"/>
      <c r="M761" s="608"/>
      <c r="N761" s="609"/>
    </row>
    <row r="762" spans="2:14" ht="13" hidden="1" customHeight="1" x14ac:dyDescent="0.25">
      <c r="B762" s="74" t="s">
        <v>817</v>
      </c>
      <c r="C762" s="75"/>
      <c r="D762" s="75" t="s">
        <v>1158</v>
      </c>
      <c r="E762" s="76" t="s">
        <v>1159</v>
      </c>
      <c r="F762" s="88"/>
      <c r="G762" s="77"/>
      <c r="H762" s="75" t="s">
        <v>235</v>
      </c>
      <c r="I762" s="78" t="s">
        <v>236</v>
      </c>
      <c r="J762" s="607"/>
      <c r="K762" s="608"/>
      <c r="L762" s="608"/>
      <c r="M762" s="608"/>
      <c r="N762" s="609"/>
    </row>
    <row r="763" spans="2:14" ht="13" hidden="1" customHeight="1" x14ac:dyDescent="0.25">
      <c r="B763" s="74" t="s">
        <v>817</v>
      </c>
      <c r="C763" s="75"/>
      <c r="D763" s="75" t="s">
        <v>1160</v>
      </c>
      <c r="E763" s="76" t="s">
        <v>1161</v>
      </c>
      <c r="F763" s="88"/>
      <c r="G763" s="77"/>
      <c r="H763" s="75" t="s">
        <v>235</v>
      </c>
      <c r="I763" s="78" t="s">
        <v>235</v>
      </c>
      <c r="J763" s="607"/>
      <c r="K763" s="608"/>
      <c r="L763" s="608"/>
      <c r="M763" s="608"/>
      <c r="N763" s="609"/>
    </row>
    <row r="764" spans="2:14" ht="13" hidden="1" customHeight="1" x14ac:dyDescent="0.25">
      <c r="B764" s="74" t="s">
        <v>804</v>
      </c>
      <c r="C764" s="75"/>
      <c r="D764" s="75" t="s">
        <v>1162</v>
      </c>
      <c r="E764" s="76" t="s">
        <v>1163</v>
      </c>
      <c r="F764" s="88"/>
      <c r="G764" s="77"/>
      <c r="H764" s="75" t="s">
        <v>235</v>
      </c>
      <c r="I764" s="78" t="s">
        <v>236</v>
      </c>
      <c r="J764" s="607"/>
      <c r="K764" s="608"/>
      <c r="L764" s="608"/>
      <c r="M764" s="608"/>
      <c r="N764" s="609"/>
    </row>
    <row r="765" spans="2:14" ht="13" hidden="1" customHeight="1" x14ac:dyDescent="0.25">
      <c r="B765" s="74" t="s">
        <v>804</v>
      </c>
      <c r="C765" s="75"/>
      <c r="D765" s="75" t="s">
        <v>1164</v>
      </c>
      <c r="E765" s="76" t="s">
        <v>1165</v>
      </c>
      <c r="F765" s="88"/>
      <c r="G765" s="77"/>
      <c r="H765" s="75" t="s">
        <v>235</v>
      </c>
      <c r="I765" s="78" t="s">
        <v>235</v>
      </c>
      <c r="J765" s="607"/>
      <c r="K765" s="608"/>
      <c r="L765" s="608"/>
      <c r="M765" s="608"/>
      <c r="N765" s="609"/>
    </row>
    <row r="766" spans="2:14" ht="13" hidden="1" customHeight="1" x14ac:dyDescent="0.25">
      <c r="B766" s="74" t="s">
        <v>804</v>
      </c>
      <c r="C766" s="75"/>
      <c r="D766" s="75" t="s">
        <v>1166</v>
      </c>
      <c r="E766" s="76" t="s">
        <v>1167</v>
      </c>
      <c r="F766" s="88"/>
      <c r="G766" s="77"/>
      <c r="H766" s="75" t="s">
        <v>236</v>
      </c>
      <c r="I766" s="78" t="s">
        <v>236</v>
      </c>
      <c r="J766" s="607"/>
      <c r="K766" s="608"/>
      <c r="L766" s="608"/>
      <c r="M766" s="608"/>
      <c r="N766" s="609"/>
    </row>
    <row r="767" spans="2:14" ht="13" hidden="1" customHeight="1" x14ac:dyDescent="0.25">
      <c r="B767" s="74" t="s">
        <v>817</v>
      </c>
      <c r="C767" s="75"/>
      <c r="D767" s="75" t="s">
        <v>1168</v>
      </c>
      <c r="E767" s="76" t="s">
        <v>1169</v>
      </c>
      <c r="F767" s="88"/>
      <c r="G767" s="77"/>
      <c r="H767" s="75" t="s">
        <v>235</v>
      </c>
      <c r="I767" s="78" t="s">
        <v>236</v>
      </c>
      <c r="J767" s="607"/>
      <c r="K767" s="608"/>
      <c r="L767" s="608"/>
      <c r="M767" s="608"/>
      <c r="N767" s="609"/>
    </row>
    <row r="768" spans="2:14" ht="13" hidden="1" customHeight="1" x14ac:dyDescent="0.25">
      <c r="B768" s="74" t="s">
        <v>817</v>
      </c>
      <c r="C768" s="75"/>
      <c r="D768" s="75" t="s">
        <v>1170</v>
      </c>
      <c r="E768" s="76" t="s">
        <v>1171</v>
      </c>
      <c r="F768" s="88"/>
      <c r="G768" s="77"/>
      <c r="H768" s="75" t="s">
        <v>235</v>
      </c>
      <c r="I768" s="78" t="s">
        <v>235</v>
      </c>
      <c r="J768" s="607"/>
      <c r="K768" s="608"/>
      <c r="L768" s="608"/>
      <c r="M768" s="608"/>
      <c r="N768" s="609"/>
    </row>
    <row r="769" spans="2:14" ht="13" hidden="1" customHeight="1" x14ac:dyDescent="0.25">
      <c r="B769" s="74" t="s">
        <v>804</v>
      </c>
      <c r="C769" s="75"/>
      <c r="D769" s="75" t="s">
        <v>1172</v>
      </c>
      <c r="E769" s="76" t="s">
        <v>1173</v>
      </c>
      <c r="F769" s="88"/>
      <c r="G769" s="77"/>
      <c r="H769" s="75" t="s">
        <v>235</v>
      </c>
      <c r="I769" s="78" t="s">
        <v>236</v>
      </c>
      <c r="J769" s="607"/>
      <c r="K769" s="608"/>
      <c r="L769" s="608"/>
      <c r="M769" s="608"/>
      <c r="N769" s="609"/>
    </row>
    <row r="770" spans="2:14" ht="13" hidden="1" customHeight="1" x14ac:dyDescent="0.25">
      <c r="B770" s="74" t="s">
        <v>804</v>
      </c>
      <c r="C770" s="75"/>
      <c r="D770" s="75" t="s">
        <v>1174</v>
      </c>
      <c r="E770" s="76" t="s">
        <v>1175</v>
      </c>
      <c r="F770" s="88"/>
      <c r="G770" s="77"/>
      <c r="H770" s="75" t="s">
        <v>235</v>
      </c>
      <c r="I770" s="78" t="s">
        <v>235</v>
      </c>
      <c r="J770" s="607"/>
      <c r="K770" s="608"/>
      <c r="L770" s="608"/>
      <c r="M770" s="608"/>
      <c r="N770" s="609"/>
    </row>
    <row r="771" spans="2:14" ht="13" hidden="1" customHeight="1" x14ac:dyDescent="0.25">
      <c r="B771" s="74" t="s">
        <v>804</v>
      </c>
      <c r="C771" s="75"/>
      <c r="D771" s="75" t="s">
        <v>1176</v>
      </c>
      <c r="E771" s="76" t="s">
        <v>1177</v>
      </c>
      <c r="F771" s="88"/>
      <c r="G771" s="77"/>
      <c r="H771" s="75" t="s">
        <v>236</v>
      </c>
      <c r="I771" s="78" t="s">
        <v>236</v>
      </c>
      <c r="J771" s="607"/>
      <c r="K771" s="608"/>
      <c r="L771" s="608"/>
      <c r="M771" s="608"/>
      <c r="N771" s="609"/>
    </row>
    <row r="772" spans="2:14" ht="13" hidden="1" customHeight="1" x14ac:dyDescent="0.25">
      <c r="B772" s="74" t="s">
        <v>817</v>
      </c>
      <c r="C772" s="75"/>
      <c r="D772" s="75" t="s">
        <v>1178</v>
      </c>
      <c r="E772" s="76" t="s">
        <v>1179</v>
      </c>
      <c r="F772" s="88"/>
      <c r="G772" s="77"/>
      <c r="H772" s="75" t="s">
        <v>235</v>
      </c>
      <c r="I772" s="78" t="s">
        <v>236</v>
      </c>
      <c r="J772" s="607"/>
      <c r="K772" s="608"/>
      <c r="L772" s="608"/>
      <c r="M772" s="608"/>
      <c r="N772" s="609"/>
    </row>
    <row r="773" spans="2:14" ht="13" hidden="1" customHeight="1" x14ac:dyDescent="0.25">
      <c r="B773" s="74" t="s">
        <v>817</v>
      </c>
      <c r="C773" s="75"/>
      <c r="D773" s="75" t="s">
        <v>1180</v>
      </c>
      <c r="E773" s="76" t="s">
        <v>1181</v>
      </c>
      <c r="F773" s="88"/>
      <c r="G773" s="77"/>
      <c r="H773" s="75" t="s">
        <v>235</v>
      </c>
      <c r="I773" s="78" t="s">
        <v>235</v>
      </c>
      <c r="J773" s="607"/>
      <c r="K773" s="608"/>
      <c r="L773" s="608"/>
      <c r="M773" s="608"/>
      <c r="N773" s="609"/>
    </row>
    <row r="774" spans="2:14" ht="13" hidden="1" customHeight="1" x14ac:dyDescent="0.25">
      <c r="B774" s="74" t="s">
        <v>804</v>
      </c>
      <c r="C774" s="75"/>
      <c r="D774" s="75" t="s">
        <v>1032</v>
      </c>
      <c r="E774" s="76" t="s">
        <v>1182</v>
      </c>
      <c r="F774" s="88"/>
      <c r="G774" s="77"/>
      <c r="H774" s="75" t="s">
        <v>235</v>
      </c>
      <c r="I774" s="78" t="s">
        <v>236</v>
      </c>
      <c r="J774" s="607"/>
      <c r="K774" s="608"/>
      <c r="L774" s="608"/>
      <c r="M774" s="608"/>
      <c r="N774" s="609"/>
    </row>
    <row r="775" spans="2:14" ht="13" hidden="1" customHeight="1" x14ac:dyDescent="0.25">
      <c r="B775" s="74" t="s">
        <v>804</v>
      </c>
      <c r="C775" s="75"/>
      <c r="D775" s="75" t="s">
        <v>1034</v>
      </c>
      <c r="E775" s="76" t="s">
        <v>1183</v>
      </c>
      <c r="F775" s="88"/>
      <c r="G775" s="77"/>
      <c r="H775" s="75" t="s">
        <v>235</v>
      </c>
      <c r="I775" s="78" t="s">
        <v>235</v>
      </c>
      <c r="J775" s="607"/>
      <c r="K775" s="608"/>
      <c r="L775" s="608"/>
      <c r="M775" s="608"/>
      <c r="N775" s="609"/>
    </row>
    <row r="776" spans="2:14" ht="13" hidden="1" customHeight="1" x14ac:dyDescent="0.25">
      <c r="B776" s="74" t="s">
        <v>817</v>
      </c>
      <c r="C776" s="75"/>
      <c r="D776" s="75" t="s">
        <v>1184</v>
      </c>
      <c r="E776" s="76" t="s">
        <v>1185</v>
      </c>
      <c r="F776" s="88"/>
      <c r="G776" s="77"/>
      <c r="H776" s="75" t="s">
        <v>235</v>
      </c>
      <c r="I776" s="78" t="s">
        <v>236</v>
      </c>
      <c r="J776" s="607"/>
      <c r="K776" s="608"/>
      <c r="L776" s="608"/>
      <c r="M776" s="608"/>
      <c r="N776" s="609"/>
    </row>
    <row r="777" spans="2:14" ht="13" hidden="1" customHeight="1" x14ac:dyDescent="0.25">
      <c r="B777" s="74" t="s">
        <v>817</v>
      </c>
      <c r="C777" s="75"/>
      <c r="D777" s="75" t="s">
        <v>1186</v>
      </c>
      <c r="E777" s="76" t="s">
        <v>1187</v>
      </c>
      <c r="F777" s="88"/>
      <c r="G777" s="77"/>
      <c r="H777" s="75" t="s">
        <v>235</v>
      </c>
      <c r="I777" s="78" t="s">
        <v>235</v>
      </c>
      <c r="J777" s="607"/>
      <c r="K777" s="608"/>
      <c r="L777" s="608"/>
      <c r="M777" s="608"/>
      <c r="N777" s="609"/>
    </row>
    <row r="778" spans="2:14" ht="13" hidden="1" customHeight="1" x14ac:dyDescent="0.25">
      <c r="B778" s="74" t="s">
        <v>804</v>
      </c>
      <c r="C778" s="75"/>
      <c r="D778" s="75" t="s">
        <v>1172</v>
      </c>
      <c r="E778" s="76" t="s">
        <v>1188</v>
      </c>
      <c r="F778" s="88"/>
      <c r="G778" s="77"/>
      <c r="H778" s="75" t="s">
        <v>235</v>
      </c>
      <c r="I778" s="78" t="s">
        <v>236</v>
      </c>
      <c r="J778" s="607"/>
      <c r="K778" s="608"/>
      <c r="L778" s="608"/>
      <c r="M778" s="608"/>
      <c r="N778" s="609"/>
    </row>
    <row r="779" spans="2:14" ht="13" hidden="1" customHeight="1" x14ac:dyDescent="0.25">
      <c r="B779" s="74" t="s">
        <v>804</v>
      </c>
      <c r="C779" s="75"/>
      <c r="D779" s="75" t="s">
        <v>1174</v>
      </c>
      <c r="E779" s="76" t="s">
        <v>1189</v>
      </c>
      <c r="F779" s="88"/>
      <c r="G779" s="77"/>
      <c r="H779" s="75" t="s">
        <v>235</v>
      </c>
      <c r="I779" s="78" t="s">
        <v>235</v>
      </c>
      <c r="J779" s="607"/>
      <c r="K779" s="608"/>
      <c r="L779" s="608"/>
      <c r="M779" s="608"/>
      <c r="N779" s="609"/>
    </row>
    <row r="780" spans="2:14" ht="13" hidden="1" customHeight="1" x14ac:dyDescent="0.25">
      <c r="B780" s="74" t="s">
        <v>804</v>
      </c>
      <c r="C780" s="75"/>
      <c r="D780" s="75" t="s">
        <v>1176</v>
      </c>
      <c r="E780" s="76" t="s">
        <v>1190</v>
      </c>
      <c r="F780" s="88"/>
      <c r="G780" s="77"/>
      <c r="H780" s="75" t="s">
        <v>236</v>
      </c>
      <c r="I780" s="78" t="s">
        <v>236</v>
      </c>
      <c r="J780" s="607"/>
      <c r="K780" s="608"/>
      <c r="L780" s="608"/>
      <c r="M780" s="608"/>
      <c r="N780" s="609"/>
    </row>
    <row r="781" spans="2:14" ht="13" hidden="1" customHeight="1" x14ac:dyDescent="0.25">
      <c r="B781" s="74" t="s">
        <v>817</v>
      </c>
      <c r="C781" s="75"/>
      <c r="D781" s="75" t="s">
        <v>1178</v>
      </c>
      <c r="E781" s="76" t="s">
        <v>1191</v>
      </c>
      <c r="F781" s="88"/>
      <c r="G781" s="77"/>
      <c r="H781" s="75" t="s">
        <v>235</v>
      </c>
      <c r="I781" s="78" t="s">
        <v>236</v>
      </c>
      <c r="J781" s="607"/>
      <c r="K781" s="608"/>
      <c r="L781" s="608"/>
      <c r="M781" s="608"/>
      <c r="N781" s="609"/>
    </row>
    <row r="782" spans="2:14" ht="13" hidden="1" customHeight="1" x14ac:dyDescent="0.25">
      <c r="B782" s="74" t="s">
        <v>817</v>
      </c>
      <c r="C782" s="75"/>
      <c r="D782" s="75" t="s">
        <v>1180</v>
      </c>
      <c r="E782" s="76" t="s">
        <v>1192</v>
      </c>
      <c r="F782" s="88"/>
      <c r="G782" s="77"/>
      <c r="H782" s="75" t="s">
        <v>235</v>
      </c>
      <c r="I782" s="78" t="s">
        <v>235</v>
      </c>
      <c r="J782" s="607"/>
      <c r="K782" s="608"/>
      <c r="L782" s="608"/>
      <c r="M782" s="608"/>
      <c r="N782" s="609"/>
    </row>
    <row r="783" spans="2:14" ht="13" hidden="1" customHeight="1" x14ac:dyDescent="0.25">
      <c r="B783" s="74" t="s">
        <v>804</v>
      </c>
      <c r="C783" s="75"/>
      <c r="D783" s="75" t="s">
        <v>1180</v>
      </c>
      <c r="E783" s="76" t="s">
        <v>1193</v>
      </c>
      <c r="F783" s="88"/>
      <c r="G783" s="77"/>
      <c r="H783" s="75" t="s">
        <v>235</v>
      </c>
      <c r="I783" s="78" t="s">
        <v>235</v>
      </c>
      <c r="J783" s="607"/>
      <c r="K783" s="608"/>
      <c r="L783" s="608"/>
      <c r="M783" s="608"/>
      <c r="N783" s="609"/>
    </row>
    <row r="784" spans="2:14" ht="13" hidden="1" customHeight="1" x14ac:dyDescent="0.25">
      <c r="B784" s="74" t="s">
        <v>804</v>
      </c>
      <c r="C784" s="75"/>
      <c r="D784" s="75" t="s">
        <v>940</v>
      </c>
      <c r="E784" s="76" t="s">
        <v>1194</v>
      </c>
      <c r="F784" s="88"/>
      <c r="G784" s="77"/>
      <c r="H784" s="75" t="s">
        <v>235</v>
      </c>
      <c r="I784" s="78" t="s">
        <v>236</v>
      </c>
      <c r="J784" s="607"/>
      <c r="K784" s="608"/>
      <c r="L784" s="608"/>
      <c r="M784" s="608"/>
      <c r="N784" s="609"/>
    </row>
    <row r="785" spans="2:14" ht="13" hidden="1" customHeight="1" x14ac:dyDescent="0.25">
      <c r="B785" s="74" t="s">
        <v>804</v>
      </c>
      <c r="C785" s="75"/>
      <c r="D785" s="75" t="s">
        <v>942</v>
      </c>
      <c r="E785" s="76" t="s">
        <v>1195</v>
      </c>
      <c r="F785" s="88"/>
      <c r="G785" s="77"/>
      <c r="H785" s="75" t="s">
        <v>235</v>
      </c>
      <c r="I785" s="78" t="s">
        <v>235</v>
      </c>
      <c r="J785" s="607"/>
      <c r="K785" s="608"/>
      <c r="L785" s="608"/>
      <c r="M785" s="608"/>
      <c r="N785" s="609"/>
    </row>
    <row r="786" spans="2:14" ht="13" hidden="1" customHeight="1" x14ac:dyDescent="0.25">
      <c r="B786" s="74" t="s">
        <v>804</v>
      </c>
      <c r="C786" s="75"/>
      <c r="D786" s="75" t="s">
        <v>944</v>
      </c>
      <c r="E786" s="76" t="s">
        <v>1196</v>
      </c>
      <c r="F786" s="88"/>
      <c r="G786" s="77"/>
      <c r="H786" s="75" t="s">
        <v>236</v>
      </c>
      <c r="I786" s="78" t="s">
        <v>236</v>
      </c>
      <c r="J786" s="607"/>
      <c r="K786" s="608"/>
      <c r="L786" s="608"/>
      <c r="M786" s="608"/>
      <c r="N786" s="609"/>
    </row>
    <row r="787" spans="2:14" ht="13" hidden="1" customHeight="1" x14ac:dyDescent="0.25">
      <c r="B787" s="74" t="s">
        <v>817</v>
      </c>
      <c r="C787" s="75"/>
      <c r="D787" s="75" t="s">
        <v>1197</v>
      </c>
      <c r="E787" s="76" t="s">
        <v>1198</v>
      </c>
      <c r="F787" s="88"/>
      <c r="G787" s="77"/>
      <c r="H787" s="75" t="s">
        <v>235</v>
      </c>
      <c r="I787" s="78" t="s">
        <v>236</v>
      </c>
      <c r="J787" s="607"/>
      <c r="K787" s="608"/>
      <c r="L787" s="608"/>
      <c r="M787" s="608"/>
      <c r="N787" s="609"/>
    </row>
    <row r="788" spans="2:14" ht="13" hidden="1" customHeight="1" x14ac:dyDescent="0.25">
      <c r="B788" s="74" t="s">
        <v>817</v>
      </c>
      <c r="C788" s="75"/>
      <c r="D788" s="75" t="s">
        <v>1199</v>
      </c>
      <c r="E788" s="76" t="s">
        <v>1200</v>
      </c>
      <c r="F788" s="88"/>
      <c r="G788" s="77"/>
      <c r="H788" s="75" t="s">
        <v>235</v>
      </c>
      <c r="I788" s="78" t="s">
        <v>235</v>
      </c>
      <c r="J788" s="607"/>
      <c r="K788" s="608"/>
      <c r="L788" s="608"/>
      <c r="M788" s="608"/>
      <c r="N788" s="609"/>
    </row>
    <row r="789" spans="2:14" ht="13" hidden="1" customHeight="1" x14ac:dyDescent="0.25">
      <c r="B789" s="74" t="s">
        <v>817</v>
      </c>
      <c r="C789" s="75"/>
      <c r="D789" s="75" t="s">
        <v>1160</v>
      </c>
      <c r="E789" s="76" t="s">
        <v>1201</v>
      </c>
      <c r="F789" s="88"/>
      <c r="G789" s="77"/>
      <c r="H789" s="75" t="s">
        <v>235</v>
      </c>
      <c r="I789" s="78" t="s">
        <v>235</v>
      </c>
      <c r="J789" s="607"/>
      <c r="K789" s="608"/>
      <c r="L789" s="608"/>
      <c r="M789" s="608"/>
      <c r="N789" s="609"/>
    </row>
    <row r="790" spans="2:14" ht="13" hidden="1" customHeight="1" x14ac:dyDescent="0.25">
      <c r="B790" s="74" t="s">
        <v>804</v>
      </c>
      <c r="C790" s="75"/>
      <c r="D790" s="75" t="s">
        <v>1077</v>
      </c>
      <c r="E790" s="76" t="s">
        <v>1202</v>
      </c>
      <c r="F790" s="88"/>
      <c r="G790" s="77"/>
      <c r="H790" s="75" t="s">
        <v>235</v>
      </c>
      <c r="I790" s="78" t="s">
        <v>236</v>
      </c>
      <c r="J790" s="607"/>
      <c r="K790" s="608"/>
      <c r="L790" s="608"/>
      <c r="M790" s="608"/>
      <c r="N790" s="609"/>
    </row>
    <row r="791" spans="2:14" ht="13" hidden="1" customHeight="1" x14ac:dyDescent="0.25">
      <c r="B791" s="74" t="s">
        <v>804</v>
      </c>
      <c r="C791" s="75"/>
      <c r="D791" s="75" t="s">
        <v>1079</v>
      </c>
      <c r="E791" s="76" t="s">
        <v>1203</v>
      </c>
      <c r="F791" s="88"/>
      <c r="G791" s="77"/>
      <c r="H791" s="75" t="s">
        <v>235</v>
      </c>
      <c r="I791" s="78" t="s">
        <v>235</v>
      </c>
      <c r="J791" s="607"/>
      <c r="K791" s="608"/>
      <c r="L791" s="608"/>
      <c r="M791" s="608"/>
      <c r="N791" s="609"/>
    </row>
    <row r="792" spans="2:14" ht="13" hidden="1" customHeight="1" x14ac:dyDescent="0.25">
      <c r="B792" s="74" t="s">
        <v>804</v>
      </c>
      <c r="C792" s="75"/>
      <c r="D792" s="75" t="s">
        <v>1081</v>
      </c>
      <c r="E792" s="76" t="s">
        <v>1204</v>
      </c>
      <c r="F792" s="88"/>
      <c r="G792" s="77"/>
      <c r="H792" s="75" t="s">
        <v>236</v>
      </c>
      <c r="I792" s="78" t="s">
        <v>236</v>
      </c>
      <c r="J792" s="607"/>
      <c r="K792" s="608"/>
      <c r="L792" s="608"/>
      <c r="M792" s="608"/>
      <c r="N792" s="609"/>
    </row>
    <row r="793" spans="2:14" ht="13" hidden="1" customHeight="1" x14ac:dyDescent="0.25">
      <c r="B793" s="74" t="s">
        <v>817</v>
      </c>
      <c r="C793" s="75"/>
      <c r="D793" s="75" t="s">
        <v>1205</v>
      </c>
      <c r="E793" s="76" t="s">
        <v>1206</v>
      </c>
      <c r="F793" s="88"/>
      <c r="G793" s="77"/>
      <c r="H793" s="75" t="s">
        <v>235</v>
      </c>
      <c r="I793" s="78" t="s">
        <v>236</v>
      </c>
      <c r="J793" s="607"/>
      <c r="K793" s="608"/>
      <c r="L793" s="608"/>
      <c r="M793" s="608"/>
      <c r="N793" s="609"/>
    </row>
    <row r="794" spans="2:14" ht="13" hidden="1" customHeight="1" x14ac:dyDescent="0.25">
      <c r="B794" s="74" t="s">
        <v>817</v>
      </c>
      <c r="C794" s="75"/>
      <c r="D794" s="75" t="s">
        <v>1207</v>
      </c>
      <c r="E794" s="76" t="s">
        <v>1208</v>
      </c>
      <c r="F794" s="88"/>
      <c r="G794" s="77"/>
      <c r="H794" s="75" t="s">
        <v>235</v>
      </c>
      <c r="I794" s="78" t="s">
        <v>235</v>
      </c>
      <c r="J794" s="607"/>
      <c r="K794" s="608"/>
      <c r="L794" s="608"/>
      <c r="M794" s="608"/>
      <c r="N794" s="609"/>
    </row>
    <row r="795" spans="2:14" ht="13" hidden="1" customHeight="1" x14ac:dyDescent="0.25">
      <c r="B795" s="74" t="s">
        <v>804</v>
      </c>
      <c r="C795" s="75"/>
      <c r="D795" s="75" t="s">
        <v>1077</v>
      </c>
      <c r="E795" s="76" t="s">
        <v>1209</v>
      </c>
      <c r="F795" s="88"/>
      <c r="G795" s="77"/>
      <c r="H795" s="75" t="s">
        <v>235</v>
      </c>
      <c r="I795" s="78" t="s">
        <v>236</v>
      </c>
      <c r="J795" s="607"/>
      <c r="K795" s="608"/>
      <c r="L795" s="608"/>
      <c r="M795" s="608"/>
      <c r="N795" s="609"/>
    </row>
    <row r="796" spans="2:14" ht="13" hidden="1" customHeight="1" x14ac:dyDescent="0.25">
      <c r="B796" s="74" t="s">
        <v>804</v>
      </c>
      <c r="C796" s="75"/>
      <c r="D796" s="75" t="s">
        <v>1079</v>
      </c>
      <c r="E796" s="76" t="s">
        <v>1210</v>
      </c>
      <c r="F796" s="88"/>
      <c r="G796" s="77"/>
      <c r="H796" s="75" t="s">
        <v>235</v>
      </c>
      <c r="I796" s="78" t="s">
        <v>235</v>
      </c>
      <c r="J796" s="607"/>
      <c r="K796" s="608"/>
      <c r="L796" s="608"/>
      <c r="M796" s="608"/>
      <c r="N796" s="609"/>
    </row>
    <row r="797" spans="2:14" ht="13" hidden="1" customHeight="1" x14ac:dyDescent="0.25">
      <c r="B797" s="74" t="s">
        <v>804</v>
      </c>
      <c r="C797" s="75"/>
      <c r="D797" s="75" t="s">
        <v>1081</v>
      </c>
      <c r="E797" s="76" t="s">
        <v>1211</v>
      </c>
      <c r="F797" s="88"/>
      <c r="G797" s="77"/>
      <c r="H797" s="75" t="s">
        <v>236</v>
      </c>
      <c r="I797" s="78" t="s">
        <v>236</v>
      </c>
      <c r="J797" s="607"/>
      <c r="K797" s="608"/>
      <c r="L797" s="608"/>
      <c r="M797" s="608"/>
      <c r="N797" s="609"/>
    </row>
    <row r="798" spans="2:14" ht="13" hidden="1" customHeight="1" x14ac:dyDescent="0.25">
      <c r="B798" s="74" t="s">
        <v>817</v>
      </c>
      <c r="C798" s="75"/>
      <c r="D798" s="75" t="s">
        <v>1205</v>
      </c>
      <c r="E798" s="76" t="s">
        <v>1212</v>
      </c>
      <c r="F798" s="88"/>
      <c r="G798" s="77"/>
      <c r="H798" s="75" t="s">
        <v>235</v>
      </c>
      <c r="I798" s="78" t="s">
        <v>236</v>
      </c>
      <c r="J798" s="607"/>
      <c r="K798" s="608"/>
      <c r="L798" s="608"/>
      <c r="M798" s="608"/>
      <c r="N798" s="609"/>
    </row>
    <row r="799" spans="2:14" ht="13" hidden="1" customHeight="1" x14ac:dyDescent="0.25">
      <c r="B799" s="74" t="s">
        <v>817</v>
      </c>
      <c r="C799" s="75"/>
      <c r="D799" s="75" t="s">
        <v>1207</v>
      </c>
      <c r="E799" s="76" t="s">
        <v>1213</v>
      </c>
      <c r="F799" s="88"/>
      <c r="G799" s="77"/>
      <c r="H799" s="75" t="s">
        <v>235</v>
      </c>
      <c r="I799" s="78" t="s">
        <v>235</v>
      </c>
      <c r="J799" s="607"/>
      <c r="K799" s="608"/>
      <c r="L799" s="608"/>
      <c r="M799" s="608"/>
      <c r="N799" s="609"/>
    </row>
    <row r="800" spans="2:14" ht="13" hidden="1" customHeight="1" x14ac:dyDescent="0.25">
      <c r="B800" s="74" t="s">
        <v>817</v>
      </c>
      <c r="C800" s="75"/>
      <c r="D800" s="75" t="s">
        <v>1170</v>
      </c>
      <c r="E800" s="76" t="s">
        <v>1214</v>
      </c>
      <c r="F800" s="88"/>
      <c r="G800" s="77"/>
      <c r="H800" s="75" t="s">
        <v>235</v>
      </c>
      <c r="I800" s="78" t="s">
        <v>235</v>
      </c>
      <c r="J800" s="607"/>
      <c r="K800" s="608"/>
      <c r="L800" s="608"/>
      <c r="M800" s="608"/>
      <c r="N800" s="609"/>
    </row>
    <row r="801" spans="2:14" ht="13" hidden="1" customHeight="1" x14ac:dyDescent="0.25">
      <c r="B801" s="74" t="s">
        <v>817</v>
      </c>
      <c r="C801" s="75"/>
      <c r="D801" s="75" t="s">
        <v>1178</v>
      </c>
      <c r="E801" s="76" t="s">
        <v>1215</v>
      </c>
      <c r="F801" s="88"/>
      <c r="G801" s="77"/>
      <c r="H801" s="75" t="s">
        <v>235</v>
      </c>
      <c r="I801" s="78" t="s">
        <v>236</v>
      </c>
      <c r="J801" s="607"/>
      <c r="K801" s="608"/>
      <c r="L801" s="608"/>
      <c r="M801" s="608"/>
      <c r="N801" s="609"/>
    </row>
    <row r="802" spans="2:14" ht="13" hidden="1" customHeight="1" x14ac:dyDescent="0.25">
      <c r="B802" s="74" t="s">
        <v>817</v>
      </c>
      <c r="C802" s="75"/>
      <c r="D802" s="75" t="s">
        <v>1180</v>
      </c>
      <c r="E802" s="76" t="s">
        <v>1216</v>
      </c>
      <c r="F802" s="88"/>
      <c r="G802" s="77"/>
      <c r="H802" s="75" t="s">
        <v>235</v>
      </c>
      <c r="I802" s="78" t="s">
        <v>235</v>
      </c>
      <c r="J802" s="607"/>
      <c r="K802" s="608"/>
      <c r="L802" s="608"/>
      <c r="M802" s="608"/>
      <c r="N802" s="609"/>
    </row>
    <row r="803" spans="2:14" ht="13" hidden="1" customHeight="1" x14ac:dyDescent="0.25">
      <c r="B803" s="74" t="s">
        <v>804</v>
      </c>
      <c r="C803" s="75"/>
      <c r="D803" s="75" t="s">
        <v>1077</v>
      </c>
      <c r="E803" s="76" t="s">
        <v>1217</v>
      </c>
      <c r="F803" s="88"/>
      <c r="G803" s="77"/>
      <c r="H803" s="75" t="s">
        <v>235</v>
      </c>
      <c r="I803" s="78" t="s">
        <v>236</v>
      </c>
      <c r="J803" s="607"/>
      <c r="K803" s="608"/>
      <c r="L803" s="608"/>
      <c r="M803" s="608"/>
      <c r="N803" s="609"/>
    </row>
    <row r="804" spans="2:14" ht="13" hidden="1" customHeight="1" x14ac:dyDescent="0.25">
      <c r="B804" s="74" t="s">
        <v>804</v>
      </c>
      <c r="C804" s="75"/>
      <c r="D804" s="75" t="s">
        <v>1079</v>
      </c>
      <c r="E804" s="76" t="s">
        <v>1218</v>
      </c>
      <c r="F804" s="88"/>
      <c r="G804" s="77"/>
      <c r="H804" s="75" t="s">
        <v>235</v>
      </c>
      <c r="I804" s="78" t="s">
        <v>235</v>
      </c>
      <c r="J804" s="607"/>
      <c r="K804" s="608"/>
      <c r="L804" s="608"/>
      <c r="M804" s="608"/>
      <c r="N804" s="609"/>
    </row>
    <row r="805" spans="2:14" ht="13" hidden="1" customHeight="1" x14ac:dyDescent="0.25">
      <c r="B805" s="74" t="s">
        <v>804</v>
      </c>
      <c r="C805" s="75"/>
      <c r="D805" s="75" t="s">
        <v>1081</v>
      </c>
      <c r="E805" s="76" t="s">
        <v>1219</v>
      </c>
      <c r="F805" s="88"/>
      <c r="G805" s="77"/>
      <c r="H805" s="75" t="s">
        <v>236</v>
      </c>
      <c r="I805" s="78" t="s">
        <v>236</v>
      </c>
      <c r="J805" s="607"/>
      <c r="K805" s="608"/>
      <c r="L805" s="608"/>
      <c r="M805" s="608"/>
      <c r="N805" s="609"/>
    </row>
    <row r="806" spans="2:14" ht="13" hidden="1" customHeight="1" x14ac:dyDescent="0.25">
      <c r="B806" s="74" t="s">
        <v>817</v>
      </c>
      <c r="C806" s="75"/>
      <c r="D806" s="75" t="s">
        <v>1205</v>
      </c>
      <c r="E806" s="76" t="s">
        <v>1220</v>
      </c>
      <c r="F806" s="88"/>
      <c r="G806" s="77"/>
      <c r="H806" s="75" t="s">
        <v>235</v>
      </c>
      <c r="I806" s="78" t="s">
        <v>236</v>
      </c>
      <c r="J806" s="607"/>
      <c r="K806" s="608"/>
      <c r="L806" s="608"/>
      <c r="M806" s="608"/>
      <c r="N806" s="609"/>
    </row>
    <row r="807" spans="2:14" ht="13" hidden="1" customHeight="1" x14ac:dyDescent="0.25">
      <c r="B807" s="74" t="s">
        <v>817</v>
      </c>
      <c r="C807" s="75"/>
      <c r="D807" s="75" t="s">
        <v>1207</v>
      </c>
      <c r="E807" s="76" t="s">
        <v>1221</v>
      </c>
      <c r="F807" s="88"/>
      <c r="G807" s="77"/>
      <c r="H807" s="75" t="s">
        <v>235</v>
      </c>
      <c r="I807" s="78" t="s">
        <v>235</v>
      </c>
      <c r="J807" s="607"/>
      <c r="K807" s="608"/>
      <c r="L807" s="608"/>
      <c r="M807" s="608"/>
      <c r="N807" s="609"/>
    </row>
    <row r="808" spans="2:14" ht="13" hidden="1" customHeight="1" x14ac:dyDescent="0.25">
      <c r="B808" s="74" t="s">
        <v>804</v>
      </c>
      <c r="C808" s="75"/>
      <c r="D808" s="75" t="s">
        <v>1077</v>
      </c>
      <c r="E808" s="76" t="s">
        <v>1222</v>
      </c>
      <c r="F808" s="88"/>
      <c r="G808" s="77"/>
      <c r="H808" s="75" t="s">
        <v>235</v>
      </c>
      <c r="I808" s="78" t="s">
        <v>236</v>
      </c>
      <c r="J808" s="607"/>
      <c r="K808" s="608"/>
      <c r="L808" s="608"/>
      <c r="M808" s="608"/>
      <c r="N808" s="609"/>
    </row>
    <row r="809" spans="2:14" ht="13" hidden="1" customHeight="1" x14ac:dyDescent="0.25">
      <c r="B809" s="74" t="s">
        <v>804</v>
      </c>
      <c r="C809" s="75"/>
      <c r="D809" s="75" t="s">
        <v>1079</v>
      </c>
      <c r="E809" s="76" t="s">
        <v>1223</v>
      </c>
      <c r="F809" s="88"/>
      <c r="G809" s="77"/>
      <c r="H809" s="75" t="s">
        <v>235</v>
      </c>
      <c r="I809" s="78" t="s">
        <v>235</v>
      </c>
      <c r="J809" s="607"/>
      <c r="K809" s="608"/>
      <c r="L809" s="608"/>
      <c r="M809" s="608"/>
      <c r="N809" s="609"/>
    </row>
    <row r="810" spans="2:14" ht="13" hidden="1" customHeight="1" x14ac:dyDescent="0.25">
      <c r="B810" s="74" t="s">
        <v>804</v>
      </c>
      <c r="C810" s="75"/>
      <c r="D810" s="75" t="s">
        <v>1081</v>
      </c>
      <c r="E810" s="76" t="s">
        <v>1224</v>
      </c>
      <c r="F810" s="88"/>
      <c r="G810" s="77"/>
      <c r="H810" s="75" t="s">
        <v>236</v>
      </c>
      <c r="I810" s="78" t="s">
        <v>236</v>
      </c>
      <c r="J810" s="607"/>
      <c r="K810" s="608"/>
      <c r="L810" s="608"/>
      <c r="M810" s="608"/>
      <c r="N810" s="609"/>
    </row>
    <row r="811" spans="2:14" ht="13" hidden="1" customHeight="1" x14ac:dyDescent="0.25">
      <c r="B811" s="74" t="s">
        <v>817</v>
      </c>
      <c r="C811" s="75"/>
      <c r="D811" s="75" t="s">
        <v>1205</v>
      </c>
      <c r="E811" s="76" t="s">
        <v>1225</v>
      </c>
      <c r="F811" s="88"/>
      <c r="G811" s="77"/>
      <c r="H811" s="75" t="s">
        <v>235</v>
      </c>
      <c r="I811" s="78" t="s">
        <v>236</v>
      </c>
      <c r="J811" s="607"/>
      <c r="K811" s="608"/>
      <c r="L811" s="608"/>
      <c r="M811" s="608"/>
      <c r="N811" s="609"/>
    </row>
    <row r="812" spans="2:14" ht="13" hidden="1" customHeight="1" x14ac:dyDescent="0.25">
      <c r="B812" s="74" t="s">
        <v>817</v>
      </c>
      <c r="C812" s="75"/>
      <c r="D812" s="75" t="s">
        <v>1207</v>
      </c>
      <c r="E812" s="76" t="s">
        <v>1226</v>
      </c>
      <c r="F812" s="88"/>
      <c r="G812" s="77"/>
      <c r="H812" s="75" t="s">
        <v>235</v>
      </c>
      <c r="I812" s="78" t="s">
        <v>235</v>
      </c>
      <c r="J812" s="607"/>
      <c r="K812" s="608"/>
      <c r="L812" s="608"/>
      <c r="M812" s="608"/>
      <c r="N812" s="609"/>
    </row>
    <row r="813" spans="2:14" ht="13" hidden="1" customHeight="1" x14ac:dyDescent="0.25">
      <c r="B813" s="74" t="s">
        <v>804</v>
      </c>
      <c r="C813" s="75"/>
      <c r="D813" s="75" t="s">
        <v>940</v>
      </c>
      <c r="E813" s="76" t="s">
        <v>1227</v>
      </c>
      <c r="F813" s="88"/>
      <c r="G813" s="77"/>
      <c r="H813" s="75" t="s">
        <v>235</v>
      </c>
      <c r="I813" s="78" t="s">
        <v>236</v>
      </c>
      <c r="J813" s="607"/>
      <c r="K813" s="608"/>
      <c r="L813" s="608"/>
      <c r="M813" s="608"/>
      <c r="N813" s="609"/>
    </row>
    <row r="814" spans="2:14" ht="13" hidden="1" customHeight="1" x14ac:dyDescent="0.25">
      <c r="B814" s="74" t="s">
        <v>804</v>
      </c>
      <c r="C814" s="75"/>
      <c r="D814" s="75" t="s">
        <v>942</v>
      </c>
      <c r="E814" s="76" t="s">
        <v>1228</v>
      </c>
      <c r="F814" s="88"/>
      <c r="G814" s="77"/>
      <c r="H814" s="75" t="s">
        <v>235</v>
      </c>
      <c r="I814" s="78" t="s">
        <v>235</v>
      </c>
      <c r="J814" s="607"/>
      <c r="K814" s="608"/>
      <c r="L814" s="608"/>
      <c r="M814" s="608"/>
      <c r="N814" s="609"/>
    </row>
    <row r="815" spans="2:14" ht="13" hidden="1" customHeight="1" x14ac:dyDescent="0.25">
      <c r="B815" s="74" t="s">
        <v>804</v>
      </c>
      <c r="C815" s="75"/>
      <c r="D815" s="75" t="s">
        <v>944</v>
      </c>
      <c r="E815" s="76" t="s">
        <v>1229</v>
      </c>
      <c r="F815" s="88"/>
      <c r="G815" s="77"/>
      <c r="H815" s="75" t="s">
        <v>236</v>
      </c>
      <c r="I815" s="78" t="s">
        <v>236</v>
      </c>
      <c r="J815" s="607"/>
      <c r="K815" s="608"/>
      <c r="L815" s="608"/>
      <c r="M815" s="608"/>
      <c r="N815" s="609"/>
    </row>
    <row r="816" spans="2:14" ht="13" hidden="1" customHeight="1" x14ac:dyDescent="0.25">
      <c r="B816" s="74" t="s">
        <v>817</v>
      </c>
      <c r="C816" s="75"/>
      <c r="D816" s="75" t="s">
        <v>1197</v>
      </c>
      <c r="E816" s="76" t="s">
        <v>1230</v>
      </c>
      <c r="F816" s="88"/>
      <c r="G816" s="77"/>
      <c r="H816" s="75" t="s">
        <v>235</v>
      </c>
      <c r="I816" s="78" t="s">
        <v>236</v>
      </c>
      <c r="J816" s="607"/>
      <c r="K816" s="608"/>
      <c r="L816" s="608"/>
      <c r="M816" s="608"/>
      <c r="N816" s="609"/>
    </row>
    <row r="817" spans="2:14" ht="13" hidden="1" customHeight="1" x14ac:dyDescent="0.25">
      <c r="B817" s="74" t="s">
        <v>817</v>
      </c>
      <c r="C817" s="75"/>
      <c r="D817" s="75" t="s">
        <v>1199</v>
      </c>
      <c r="E817" s="76" t="s">
        <v>1231</v>
      </c>
      <c r="F817" s="88"/>
      <c r="G817" s="77"/>
      <c r="H817" s="75" t="s">
        <v>235</v>
      </c>
      <c r="I817" s="78" t="s">
        <v>235</v>
      </c>
      <c r="J817" s="607"/>
      <c r="K817" s="608"/>
      <c r="L817" s="608"/>
      <c r="M817" s="608"/>
      <c r="N817" s="609"/>
    </row>
    <row r="818" spans="2:14" ht="13" hidden="1" customHeight="1" x14ac:dyDescent="0.25">
      <c r="B818" s="74" t="s">
        <v>804</v>
      </c>
      <c r="C818" s="75"/>
      <c r="D818" s="75" t="s">
        <v>1006</v>
      </c>
      <c r="E818" s="76" t="s">
        <v>1232</v>
      </c>
      <c r="F818" s="88"/>
      <c r="G818" s="77"/>
      <c r="H818" s="75" t="s">
        <v>235</v>
      </c>
      <c r="I818" s="78" t="s">
        <v>236</v>
      </c>
      <c r="J818" s="607"/>
      <c r="K818" s="608"/>
      <c r="L818" s="608"/>
      <c r="M818" s="608"/>
      <c r="N818" s="609"/>
    </row>
    <row r="819" spans="2:14" ht="13" hidden="1" customHeight="1" x14ac:dyDescent="0.25">
      <c r="B819" s="74" t="s">
        <v>804</v>
      </c>
      <c r="C819" s="75"/>
      <c r="D819" s="75" t="s">
        <v>1008</v>
      </c>
      <c r="E819" s="76" t="s">
        <v>1233</v>
      </c>
      <c r="F819" s="88"/>
      <c r="G819" s="77"/>
      <c r="H819" s="75" t="s">
        <v>235</v>
      </c>
      <c r="I819" s="78" t="s">
        <v>235</v>
      </c>
      <c r="J819" s="607"/>
      <c r="K819" s="608"/>
      <c r="L819" s="608"/>
      <c r="M819" s="608"/>
      <c r="N819" s="609"/>
    </row>
    <row r="820" spans="2:14" ht="13" hidden="1" customHeight="1" x14ac:dyDescent="0.25">
      <c r="B820" s="74" t="s">
        <v>804</v>
      </c>
      <c r="C820" s="75"/>
      <c r="D820" s="75" t="s">
        <v>1010</v>
      </c>
      <c r="E820" s="76" t="s">
        <v>1234</v>
      </c>
      <c r="F820" s="88"/>
      <c r="G820" s="77"/>
      <c r="H820" s="75" t="s">
        <v>236</v>
      </c>
      <c r="I820" s="78" t="s">
        <v>236</v>
      </c>
      <c r="J820" s="607"/>
      <c r="K820" s="608"/>
      <c r="L820" s="608"/>
      <c r="M820" s="608"/>
      <c r="N820" s="609"/>
    </row>
    <row r="821" spans="2:14" ht="13" hidden="1" customHeight="1" x14ac:dyDescent="0.25">
      <c r="B821" s="74" t="s">
        <v>817</v>
      </c>
      <c r="C821" s="75"/>
      <c r="D821" s="75" t="s">
        <v>1235</v>
      </c>
      <c r="E821" s="76" t="s">
        <v>1236</v>
      </c>
      <c r="F821" s="88"/>
      <c r="G821" s="77"/>
      <c r="H821" s="75" t="s">
        <v>235</v>
      </c>
      <c r="I821" s="78" t="s">
        <v>236</v>
      </c>
      <c r="J821" s="607"/>
      <c r="K821" s="608"/>
      <c r="L821" s="608"/>
      <c r="M821" s="608"/>
      <c r="N821" s="609"/>
    </row>
    <row r="822" spans="2:14" ht="13" hidden="1" customHeight="1" x14ac:dyDescent="0.25">
      <c r="B822" s="74" t="s">
        <v>817</v>
      </c>
      <c r="C822" s="75"/>
      <c r="D822" s="75" t="s">
        <v>1095</v>
      </c>
      <c r="E822" s="76" t="s">
        <v>1237</v>
      </c>
      <c r="F822" s="88"/>
      <c r="G822" s="77"/>
      <c r="H822" s="75" t="s">
        <v>235</v>
      </c>
      <c r="I822" s="78" t="s">
        <v>235</v>
      </c>
      <c r="J822" s="607"/>
      <c r="K822" s="608"/>
      <c r="L822" s="608"/>
      <c r="M822" s="608"/>
      <c r="N822" s="609"/>
    </row>
    <row r="823" spans="2:14" ht="13" hidden="1" customHeight="1" x14ac:dyDescent="0.25">
      <c r="B823" s="74" t="s">
        <v>804</v>
      </c>
      <c r="C823" s="75"/>
      <c r="D823" s="75" t="s">
        <v>1006</v>
      </c>
      <c r="E823" s="76" t="s">
        <v>1238</v>
      </c>
      <c r="F823" s="88"/>
      <c r="G823" s="77"/>
      <c r="H823" s="75" t="s">
        <v>235</v>
      </c>
      <c r="I823" s="78" t="s">
        <v>236</v>
      </c>
      <c r="J823" s="607"/>
      <c r="K823" s="608"/>
      <c r="L823" s="608"/>
      <c r="M823" s="608"/>
      <c r="N823" s="609"/>
    </row>
    <row r="824" spans="2:14" ht="13" hidden="1" customHeight="1" x14ac:dyDescent="0.25">
      <c r="B824" s="74" t="s">
        <v>804</v>
      </c>
      <c r="C824" s="75"/>
      <c r="D824" s="75" t="s">
        <v>1008</v>
      </c>
      <c r="E824" s="76" t="s">
        <v>1239</v>
      </c>
      <c r="F824" s="88"/>
      <c r="G824" s="77"/>
      <c r="H824" s="75" t="s">
        <v>235</v>
      </c>
      <c r="I824" s="78" t="s">
        <v>235</v>
      </c>
      <c r="J824" s="607"/>
      <c r="K824" s="608"/>
      <c r="L824" s="608"/>
      <c r="M824" s="608"/>
      <c r="N824" s="609"/>
    </row>
    <row r="825" spans="2:14" ht="13" hidden="1" customHeight="1" x14ac:dyDescent="0.25">
      <c r="B825" s="74" t="s">
        <v>804</v>
      </c>
      <c r="C825" s="75"/>
      <c r="D825" s="75" t="s">
        <v>1010</v>
      </c>
      <c r="E825" s="76" t="s">
        <v>1240</v>
      </c>
      <c r="F825" s="88"/>
      <c r="G825" s="77"/>
      <c r="H825" s="75" t="s">
        <v>236</v>
      </c>
      <c r="I825" s="78" t="s">
        <v>236</v>
      </c>
      <c r="J825" s="607"/>
      <c r="K825" s="608"/>
      <c r="L825" s="608"/>
      <c r="M825" s="608"/>
      <c r="N825" s="609"/>
    </row>
    <row r="826" spans="2:14" ht="13" hidden="1" customHeight="1" x14ac:dyDescent="0.25">
      <c r="B826" s="74" t="s">
        <v>817</v>
      </c>
      <c r="C826" s="75"/>
      <c r="D826" s="75" t="s">
        <v>1235</v>
      </c>
      <c r="E826" s="76" t="s">
        <v>1241</v>
      </c>
      <c r="F826" s="88"/>
      <c r="G826" s="77"/>
      <c r="H826" s="75" t="s">
        <v>235</v>
      </c>
      <c r="I826" s="78" t="s">
        <v>236</v>
      </c>
      <c r="J826" s="607"/>
      <c r="K826" s="608"/>
      <c r="L826" s="608"/>
      <c r="M826" s="608"/>
      <c r="N826" s="609"/>
    </row>
    <row r="827" spans="2:14" ht="13" hidden="1" customHeight="1" x14ac:dyDescent="0.25">
      <c r="B827" s="74" t="s">
        <v>817</v>
      </c>
      <c r="C827" s="75"/>
      <c r="D827" s="75" t="s">
        <v>1095</v>
      </c>
      <c r="E827" s="76" t="s">
        <v>1242</v>
      </c>
      <c r="F827" s="88"/>
      <c r="G827" s="77"/>
      <c r="H827" s="75" t="s">
        <v>235</v>
      </c>
      <c r="I827" s="78" t="s">
        <v>235</v>
      </c>
      <c r="J827" s="607"/>
      <c r="K827" s="608"/>
      <c r="L827" s="608"/>
      <c r="M827" s="608"/>
      <c r="N827" s="609"/>
    </row>
    <row r="828" spans="2:14" ht="13" hidden="1" customHeight="1" x14ac:dyDescent="0.25">
      <c r="B828" s="74" t="s">
        <v>817</v>
      </c>
      <c r="C828" s="75"/>
      <c r="D828" s="75" t="s">
        <v>1235</v>
      </c>
      <c r="E828" s="76" t="s">
        <v>1241</v>
      </c>
      <c r="F828" s="88"/>
      <c r="G828" s="77"/>
      <c r="H828" s="75" t="s">
        <v>235</v>
      </c>
      <c r="I828" s="78" t="s">
        <v>236</v>
      </c>
      <c r="J828" s="607"/>
      <c r="K828" s="608"/>
      <c r="L828" s="608"/>
      <c r="M828" s="608"/>
      <c r="N828" s="609"/>
    </row>
    <row r="829" spans="2:14" ht="13" hidden="1" customHeight="1" x14ac:dyDescent="0.25">
      <c r="B829" s="74" t="s">
        <v>804</v>
      </c>
      <c r="C829" s="75"/>
      <c r="D829" s="75" t="s">
        <v>984</v>
      </c>
      <c r="E829" s="76" t="s">
        <v>1243</v>
      </c>
      <c r="F829" s="88"/>
      <c r="G829" s="77"/>
      <c r="H829" s="75" t="s">
        <v>235</v>
      </c>
      <c r="I829" s="78" t="s">
        <v>236</v>
      </c>
      <c r="J829" s="607"/>
      <c r="K829" s="608"/>
      <c r="L829" s="608"/>
      <c r="M829" s="608"/>
      <c r="N829" s="609"/>
    </row>
    <row r="830" spans="2:14" ht="13" hidden="1" customHeight="1" x14ac:dyDescent="0.25">
      <c r="B830" s="74" t="s">
        <v>804</v>
      </c>
      <c r="C830" s="75"/>
      <c r="D830" s="75" t="s">
        <v>986</v>
      </c>
      <c r="E830" s="76" t="s">
        <v>1244</v>
      </c>
      <c r="F830" s="88"/>
      <c r="G830" s="77"/>
      <c r="H830" s="75" t="s">
        <v>235</v>
      </c>
      <c r="I830" s="78" t="s">
        <v>235</v>
      </c>
      <c r="J830" s="607"/>
      <c r="K830" s="608"/>
      <c r="L830" s="608"/>
      <c r="M830" s="608"/>
      <c r="N830" s="609"/>
    </row>
    <row r="831" spans="2:14" ht="13" hidden="1" customHeight="1" x14ac:dyDescent="0.25">
      <c r="B831" s="74" t="s">
        <v>804</v>
      </c>
      <c r="C831" s="75"/>
      <c r="D831" s="75" t="s">
        <v>988</v>
      </c>
      <c r="E831" s="76" t="s">
        <v>1245</v>
      </c>
      <c r="F831" s="88"/>
      <c r="G831" s="77"/>
      <c r="H831" s="75" t="s">
        <v>236</v>
      </c>
      <c r="I831" s="78" t="s">
        <v>236</v>
      </c>
      <c r="J831" s="607"/>
      <c r="K831" s="608"/>
      <c r="L831" s="608"/>
      <c r="M831" s="608"/>
      <c r="N831" s="609"/>
    </row>
    <row r="832" spans="2:14" ht="13" hidden="1" customHeight="1" x14ac:dyDescent="0.25">
      <c r="B832" s="74" t="s">
        <v>817</v>
      </c>
      <c r="C832" s="75"/>
      <c r="D832" s="75" t="s">
        <v>1146</v>
      </c>
      <c r="E832" s="76" t="s">
        <v>1246</v>
      </c>
      <c r="F832" s="88"/>
      <c r="G832" s="77"/>
      <c r="H832" s="75" t="s">
        <v>235</v>
      </c>
      <c r="I832" s="78" t="s">
        <v>236</v>
      </c>
      <c r="J832" s="607"/>
      <c r="K832" s="608"/>
      <c r="L832" s="608"/>
      <c r="M832" s="608"/>
      <c r="N832" s="609"/>
    </row>
    <row r="833" spans="2:14" ht="13" hidden="1" customHeight="1" x14ac:dyDescent="0.25">
      <c r="B833" s="74" t="s">
        <v>817</v>
      </c>
      <c r="C833" s="75"/>
      <c r="D833" s="75" t="s">
        <v>1148</v>
      </c>
      <c r="E833" s="76" t="s">
        <v>1247</v>
      </c>
      <c r="F833" s="88"/>
      <c r="G833" s="77"/>
      <c r="H833" s="75" t="s">
        <v>235</v>
      </c>
      <c r="I833" s="78" t="s">
        <v>235</v>
      </c>
      <c r="J833" s="607"/>
      <c r="K833" s="608"/>
      <c r="L833" s="608"/>
      <c r="M833" s="608"/>
      <c r="N833" s="609"/>
    </row>
    <row r="834" spans="2:14" ht="13" hidden="1" customHeight="1" x14ac:dyDescent="0.25">
      <c r="B834" s="74" t="s">
        <v>804</v>
      </c>
      <c r="C834" s="75"/>
      <c r="D834" s="75" t="s">
        <v>984</v>
      </c>
      <c r="E834" s="76" t="s">
        <v>1248</v>
      </c>
      <c r="F834" s="88"/>
      <c r="G834" s="77"/>
      <c r="H834" s="75" t="s">
        <v>235</v>
      </c>
      <c r="I834" s="78" t="s">
        <v>236</v>
      </c>
      <c r="J834" s="607"/>
      <c r="K834" s="608"/>
      <c r="L834" s="608"/>
      <c r="M834" s="608"/>
      <c r="N834" s="609"/>
    </row>
    <row r="835" spans="2:14" ht="13" hidden="1" customHeight="1" x14ac:dyDescent="0.25">
      <c r="B835" s="74" t="s">
        <v>804</v>
      </c>
      <c r="C835" s="75"/>
      <c r="D835" s="75" t="s">
        <v>986</v>
      </c>
      <c r="E835" s="76" t="s">
        <v>1249</v>
      </c>
      <c r="F835" s="88"/>
      <c r="G835" s="77"/>
      <c r="H835" s="75" t="s">
        <v>235</v>
      </c>
      <c r="I835" s="78" t="s">
        <v>235</v>
      </c>
      <c r="J835" s="607"/>
      <c r="K835" s="608"/>
      <c r="L835" s="608"/>
      <c r="M835" s="608"/>
      <c r="N835" s="609"/>
    </row>
    <row r="836" spans="2:14" ht="13" hidden="1" customHeight="1" x14ac:dyDescent="0.25">
      <c r="B836" s="74" t="s">
        <v>804</v>
      </c>
      <c r="C836" s="75"/>
      <c r="D836" s="75" t="s">
        <v>988</v>
      </c>
      <c r="E836" s="76" t="s">
        <v>1250</v>
      </c>
      <c r="F836" s="88"/>
      <c r="G836" s="77"/>
      <c r="H836" s="75" t="s">
        <v>236</v>
      </c>
      <c r="I836" s="78" t="s">
        <v>236</v>
      </c>
      <c r="J836" s="607"/>
      <c r="K836" s="608"/>
      <c r="L836" s="608"/>
      <c r="M836" s="608"/>
      <c r="N836" s="609"/>
    </row>
    <row r="837" spans="2:14" ht="13" hidden="1" customHeight="1" x14ac:dyDescent="0.25">
      <c r="B837" s="74" t="s">
        <v>817</v>
      </c>
      <c r="C837" s="75"/>
      <c r="D837" s="75" t="s">
        <v>1146</v>
      </c>
      <c r="E837" s="76" t="s">
        <v>1251</v>
      </c>
      <c r="F837" s="88"/>
      <c r="G837" s="77"/>
      <c r="H837" s="75" t="s">
        <v>235</v>
      </c>
      <c r="I837" s="78" t="s">
        <v>236</v>
      </c>
      <c r="J837" s="607"/>
      <c r="K837" s="608"/>
      <c r="L837" s="608"/>
      <c r="M837" s="608"/>
      <c r="N837" s="609"/>
    </row>
    <row r="838" spans="2:14" ht="13" hidden="1" customHeight="1" x14ac:dyDescent="0.25">
      <c r="B838" s="74" t="s">
        <v>817</v>
      </c>
      <c r="C838" s="75"/>
      <c r="D838" s="75" t="s">
        <v>1148</v>
      </c>
      <c r="E838" s="76" t="s">
        <v>1252</v>
      </c>
      <c r="F838" s="88"/>
      <c r="G838" s="77"/>
      <c r="H838" s="75" t="s">
        <v>235</v>
      </c>
      <c r="I838" s="78" t="s">
        <v>235</v>
      </c>
      <c r="J838" s="607"/>
      <c r="K838" s="608"/>
      <c r="L838" s="608"/>
      <c r="M838" s="608"/>
      <c r="N838" s="609"/>
    </row>
    <row r="839" spans="2:14" ht="13" hidden="1" customHeight="1" x14ac:dyDescent="0.25">
      <c r="B839" s="74" t="s">
        <v>804</v>
      </c>
      <c r="C839" s="75"/>
      <c r="D839" s="75" t="s">
        <v>940</v>
      </c>
      <c r="E839" s="76" t="s">
        <v>1253</v>
      </c>
      <c r="F839" s="88"/>
      <c r="G839" s="77"/>
      <c r="H839" s="75" t="s">
        <v>235</v>
      </c>
      <c r="I839" s="78" t="s">
        <v>236</v>
      </c>
      <c r="J839" s="607"/>
      <c r="K839" s="608"/>
      <c r="L839" s="608"/>
      <c r="M839" s="608"/>
      <c r="N839" s="609"/>
    </row>
    <row r="840" spans="2:14" ht="13" hidden="1" customHeight="1" x14ac:dyDescent="0.25">
      <c r="B840" s="74" t="s">
        <v>804</v>
      </c>
      <c r="C840" s="75"/>
      <c r="D840" s="75" t="s">
        <v>942</v>
      </c>
      <c r="E840" s="76" t="s">
        <v>1254</v>
      </c>
      <c r="F840" s="88"/>
      <c r="G840" s="77"/>
      <c r="H840" s="75" t="s">
        <v>235</v>
      </c>
      <c r="I840" s="78" t="s">
        <v>235</v>
      </c>
      <c r="J840" s="607"/>
      <c r="K840" s="608"/>
      <c r="L840" s="608"/>
      <c r="M840" s="608"/>
      <c r="N840" s="609"/>
    </row>
    <row r="841" spans="2:14" ht="13" hidden="1" customHeight="1" x14ac:dyDescent="0.25">
      <c r="B841" s="74" t="s">
        <v>804</v>
      </c>
      <c r="C841" s="75"/>
      <c r="D841" s="75" t="s">
        <v>944</v>
      </c>
      <c r="E841" s="76" t="s">
        <v>1255</v>
      </c>
      <c r="F841" s="88"/>
      <c r="G841" s="77"/>
      <c r="H841" s="75" t="s">
        <v>236</v>
      </c>
      <c r="I841" s="78" t="s">
        <v>236</v>
      </c>
      <c r="J841" s="607"/>
      <c r="K841" s="608"/>
      <c r="L841" s="608"/>
      <c r="M841" s="608"/>
      <c r="N841" s="609"/>
    </row>
    <row r="842" spans="2:14" ht="13" hidden="1" customHeight="1" x14ac:dyDescent="0.25">
      <c r="B842" s="74" t="s">
        <v>817</v>
      </c>
      <c r="C842" s="75"/>
      <c r="D842" s="75" t="s">
        <v>1197</v>
      </c>
      <c r="E842" s="76" t="s">
        <v>1256</v>
      </c>
      <c r="F842" s="88"/>
      <c r="G842" s="77"/>
      <c r="H842" s="75" t="s">
        <v>235</v>
      </c>
      <c r="I842" s="78" t="s">
        <v>236</v>
      </c>
      <c r="J842" s="607"/>
      <c r="K842" s="608"/>
      <c r="L842" s="608"/>
      <c r="M842" s="608"/>
      <c r="N842" s="609"/>
    </row>
    <row r="843" spans="2:14" ht="13" hidden="1" customHeight="1" x14ac:dyDescent="0.25">
      <c r="B843" s="74" t="s">
        <v>817</v>
      </c>
      <c r="C843" s="75"/>
      <c r="D843" s="75" t="s">
        <v>1199</v>
      </c>
      <c r="E843" s="76" t="s">
        <v>1257</v>
      </c>
      <c r="F843" s="88"/>
      <c r="G843" s="77"/>
      <c r="H843" s="75" t="s">
        <v>235</v>
      </c>
      <c r="I843" s="78" t="s">
        <v>235</v>
      </c>
      <c r="J843" s="607"/>
      <c r="K843" s="608"/>
      <c r="L843" s="608"/>
      <c r="M843" s="608"/>
      <c r="N843" s="609"/>
    </row>
    <row r="844" spans="2:14" ht="13" hidden="1" customHeight="1" x14ac:dyDescent="0.25">
      <c r="B844" s="74" t="s">
        <v>804</v>
      </c>
      <c r="C844" s="75"/>
      <c r="D844" s="75" t="s">
        <v>940</v>
      </c>
      <c r="E844" s="76" t="s">
        <v>1258</v>
      </c>
      <c r="F844" s="88"/>
      <c r="G844" s="77"/>
      <c r="H844" s="75" t="s">
        <v>235</v>
      </c>
      <c r="I844" s="78" t="s">
        <v>236</v>
      </c>
      <c r="J844" s="607"/>
      <c r="K844" s="608"/>
      <c r="L844" s="608"/>
      <c r="M844" s="608"/>
      <c r="N844" s="609"/>
    </row>
    <row r="845" spans="2:14" ht="13" hidden="1" customHeight="1" x14ac:dyDescent="0.25">
      <c r="B845" s="74" t="s">
        <v>804</v>
      </c>
      <c r="C845" s="75"/>
      <c r="D845" s="75" t="s">
        <v>942</v>
      </c>
      <c r="E845" s="76" t="s">
        <v>1259</v>
      </c>
      <c r="F845" s="88"/>
      <c r="G845" s="77"/>
      <c r="H845" s="75" t="s">
        <v>235</v>
      </c>
      <c r="I845" s="78" t="s">
        <v>235</v>
      </c>
      <c r="J845" s="607"/>
      <c r="K845" s="608"/>
      <c r="L845" s="608"/>
      <c r="M845" s="608"/>
      <c r="N845" s="609"/>
    </row>
    <row r="846" spans="2:14" ht="13" hidden="1" customHeight="1" x14ac:dyDescent="0.25">
      <c r="B846" s="74" t="s">
        <v>804</v>
      </c>
      <c r="C846" s="75"/>
      <c r="D846" s="75" t="s">
        <v>944</v>
      </c>
      <c r="E846" s="76" t="s">
        <v>1260</v>
      </c>
      <c r="F846" s="88"/>
      <c r="G846" s="77"/>
      <c r="H846" s="75" t="s">
        <v>236</v>
      </c>
      <c r="I846" s="78" t="s">
        <v>236</v>
      </c>
      <c r="J846" s="607"/>
      <c r="K846" s="608"/>
      <c r="L846" s="608"/>
      <c r="M846" s="608"/>
      <c r="N846" s="609"/>
    </row>
    <row r="847" spans="2:14" ht="13" hidden="1" customHeight="1" x14ac:dyDescent="0.25">
      <c r="B847" s="74" t="s">
        <v>817</v>
      </c>
      <c r="C847" s="75"/>
      <c r="D847" s="75" t="s">
        <v>1197</v>
      </c>
      <c r="E847" s="76" t="s">
        <v>1261</v>
      </c>
      <c r="F847" s="88"/>
      <c r="G847" s="77"/>
      <c r="H847" s="75" t="s">
        <v>235</v>
      </c>
      <c r="I847" s="78" t="s">
        <v>236</v>
      </c>
      <c r="J847" s="607"/>
      <c r="K847" s="608"/>
      <c r="L847" s="608"/>
      <c r="M847" s="608"/>
      <c r="N847" s="609"/>
    </row>
    <row r="848" spans="2:14" ht="13" hidden="1" customHeight="1" x14ac:dyDescent="0.25">
      <c r="B848" s="74" t="s">
        <v>817</v>
      </c>
      <c r="C848" s="75"/>
      <c r="D848" s="75" t="s">
        <v>1199</v>
      </c>
      <c r="E848" s="76" t="s">
        <v>1262</v>
      </c>
      <c r="F848" s="88"/>
      <c r="G848" s="77"/>
      <c r="H848" s="75" t="s">
        <v>235</v>
      </c>
      <c r="I848" s="78" t="s">
        <v>235</v>
      </c>
      <c r="J848" s="607"/>
      <c r="K848" s="608"/>
      <c r="L848" s="608"/>
      <c r="M848" s="608"/>
      <c r="N848" s="609"/>
    </row>
    <row r="849" spans="2:14" ht="13" hidden="1" customHeight="1" x14ac:dyDescent="0.25">
      <c r="B849" s="74" t="s">
        <v>804</v>
      </c>
      <c r="C849" s="75"/>
      <c r="D849" s="75" t="s">
        <v>827</v>
      </c>
      <c r="E849" s="76" t="s">
        <v>1263</v>
      </c>
      <c r="F849" s="88"/>
      <c r="G849" s="77"/>
      <c r="H849" s="75" t="s">
        <v>235</v>
      </c>
      <c r="I849" s="78" t="s">
        <v>235</v>
      </c>
      <c r="J849" s="607"/>
      <c r="K849" s="608"/>
      <c r="L849" s="608"/>
      <c r="M849" s="608"/>
      <c r="N849" s="609"/>
    </row>
    <row r="850" spans="2:14" ht="13" hidden="1" customHeight="1" x14ac:dyDescent="0.25">
      <c r="B850" s="74" t="s">
        <v>804</v>
      </c>
      <c r="C850" s="75"/>
      <c r="D850" s="75" t="s">
        <v>841</v>
      </c>
      <c r="E850" s="76" t="s">
        <v>1264</v>
      </c>
      <c r="F850" s="88"/>
      <c r="G850" s="77"/>
      <c r="H850" s="75" t="s">
        <v>235</v>
      </c>
      <c r="I850" s="78" t="s">
        <v>236</v>
      </c>
      <c r="J850" s="607"/>
      <c r="K850" s="608"/>
      <c r="L850" s="608"/>
      <c r="M850" s="608"/>
      <c r="N850" s="609"/>
    </row>
    <row r="851" spans="2:14" ht="13" hidden="1" customHeight="1" x14ac:dyDescent="0.25">
      <c r="B851" s="74" t="s">
        <v>804</v>
      </c>
      <c r="C851" s="75"/>
      <c r="D851" s="75" t="s">
        <v>827</v>
      </c>
      <c r="E851" s="76" t="s">
        <v>1265</v>
      </c>
      <c r="F851" s="88"/>
      <c r="G851" s="77"/>
      <c r="H851" s="75" t="s">
        <v>235</v>
      </c>
      <c r="I851" s="78" t="s">
        <v>235</v>
      </c>
      <c r="J851" s="607"/>
      <c r="K851" s="608"/>
      <c r="L851" s="608"/>
      <c r="M851" s="608"/>
      <c r="N851" s="609"/>
    </row>
    <row r="852" spans="2:14" ht="13" hidden="1" customHeight="1" x14ac:dyDescent="0.25">
      <c r="B852" s="74" t="s">
        <v>804</v>
      </c>
      <c r="C852" s="75"/>
      <c r="D852" s="75" t="s">
        <v>906</v>
      </c>
      <c r="E852" s="76" t="s">
        <v>1266</v>
      </c>
      <c r="F852" s="88"/>
      <c r="G852" s="77"/>
      <c r="H852" s="75" t="s">
        <v>235</v>
      </c>
      <c r="I852" s="78" t="s">
        <v>235</v>
      </c>
      <c r="J852" s="607"/>
      <c r="K852" s="608"/>
      <c r="L852" s="608"/>
      <c r="M852" s="608"/>
      <c r="N852" s="609"/>
    </row>
    <row r="853" spans="2:14" ht="13" hidden="1" customHeight="1" x14ac:dyDescent="0.25">
      <c r="B853" s="74" t="s">
        <v>804</v>
      </c>
      <c r="C853" s="75"/>
      <c r="D853" s="75" t="s">
        <v>906</v>
      </c>
      <c r="E853" s="76" t="s">
        <v>1267</v>
      </c>
      <c r="F853" s="88"/>
      <c r="G853" s="77"/>
      <c r="H853" s="75" t="s">
        <v>235</v>
      </c>
      <c r="I853" s="78" t="s">
        <v>235</v>
      </c>
      <c r="J853" s="607"/>
      <c r="K853" s="608"/>
      <c r="L853" s="608"/>
      <c r="M853" s="608"/>
      <c r="N853" s="609"/>
    </row>
    <row r="854" spans="2:14" ht="13" hidden="1" customHeight="1" x14ac:dyDescent="0.25">
      <c r="B854" s="74" t="s">
        <v>804</v>
      </c>
      <c r="C854" s="75"/>
      <c r="D854" s="75" t="s">
        <v>827</v>
      </c>
      <c r="E854" s="76" t="s">
        <v>1268</v>
      </c>
      <c r="F854" s="88"/>
      <c r="G854" s="77"/>
      <c r="H854" s="75" t="s">
        <v>235</v>
      </c>
      <c r="I854" s="78" t="s">
        <v>235</v>
      </c>
      <c r="J854" s="607"/>
      <c r="K854" s="608"/>
      <c r="L854" s="608"/>
      <c r="M854" s="608"/>
      <c r="N854" s="609"/>
    </row>
    <row r="855" spans="2:14" ht="13" hidden="1" customHeight="1" x14ac:dyDescent="0.25">
      <c r="B855" s="74" t="s">
        <v>804</v>
      </c>
      <c r="C855" s="75"/>
      <c r="D855" s="75" t="s">
        <v>827</v>
      </c>
      <c r="E855" s="76" t="s">
        <v>1269</v>
      </c>
      <c r="F855" s="88"/>
      <c r="G855" s="77"/>
      <c r="H855" s="75" t="s">
        <v>235</v>
      </c>
      <c r="I855" s="78" t="s">
        <v>235</v>
      </c>
      <c r="J855" s="607"/>
      <c r="K855" s="608"/>
      <c r="L855" s="608"/>
      <c r="M855" s="608"/>
      <c r="N855" s="609"/>
    </row>
    <row r="856" spans="2:14" ht="13" hidden="1" customHeight="1" x14ac:dyDescent="0.25">
      <c r="B856" s="74" t="s">
        <v>804</v>
      </c>
      <c r="C856" s="75"/>
      <c r="D856" s="75" t="s">
        <v>827</v>
      </c>
      <c r="E856" s="76" t="s">
        <v>1270</v>
      </c>
      <c r="F856" s="88"/>
      <c r="G856" s="77"/>
      <c r="H856" s="75" t="s">
        <v>235</v>
      </c>
      <c r="I856" s="78" t="s">
        <v>235</v>
      </c>
      <c r="J856" s="607"/>
      <c r="K856" s="608"/>
      <c r="L856" s="608"/>
      <c r="M856" s="608"/>
      <c r="N856" s="609"/>
    </row>
    <row r="857" spans="2:14" ht="13" hidden="1" customHeight="1" x14ac:dyDescent="0.25">
      <c r="B857" s="74" t="s">
        <v>804</v>
      </c>
      <c r="C857" s="75"/>
      <c r="D857" s="75" t="s">
        <v>827</v>
      </c>
      <c r="E857" s="76" t="s">
        <v>1271</v>
      </c>
      <c r="F857" s="88"/>
      <c r="G857" s="77"/>
      <c r="H857" s="75" t="s">
        <v>235</v>
      </c>
      <c r="I857" s="78" t="s">
        <v>235</v>
      </c>
      <c r="J857" s="607"/>
      <c r="K857" s="608"/>
      <c r="L857" s="608"/>
      <c r="M857" s="608"/>
      <c r="N857" s="609"/>
    </row>
    <row r="858" spans="2:14" ht="13" hidden="1" customHeight="1" x14ac:dyDescent="0.25">
      <c r="B858" s="74" t="s">
        <v>804</v>
      </c>
      <c r="C858" s="75"/>
      <c r="D858" s="75" t="s">
        <v>1272</v>
      </c>
      <c r="E858" s="76" t="s">
        <v>1273</v>
      </c>
      <c r="F858" s="88"/>
      <c r="G858" s="77"/>
      <c r="H858" s="75" t="s">
        <v>236</v>
      </c>
      <c r="I858" s="78" t="s">
        <v>236</v>
      </c>
      <c r="J858" s="607"/>
      <c r="K858" s="608"/>
      <c r="L858" s="608"/>
      <c r="M858" s="608"/>
      <c r="N858" s="609"/>
    </row>
    <row r="859" spans="2:14" ht="13" hidden="1" customHeight="1" x14ac:dyDescent="0.25">
      <c r="B859" s="74" t="s">
        <v>804</v>
      </c>
      <c r="C859" s="75"/>
      <c r="D859" s="75" t="s">
        <v>1272</v>
      </c>
      <c r="E859" s="76" t="s">
        <v>1274</v>
      </c>
      <c r="F859" s="88"/>
      <c r="G859" s="77"/>
      <c r="H859" s="75" t="s">
        <v>236</v>
      </c>
      <c r="I859" s="78" t="s">
        <v>236</v>
      </c>
      <c r="J859" s="607"/>
      <c r="K859" s="608"/>
      <c r="L859" s="608"/>
      <c r="M859" s="608"/>
      <c r="N859" s="609"/>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07"/>
      <c r="K877" s="608"/>
      <c r="L877" s="608"/>
      <c r="M877" s="608"/>
      <c r="N877" s="609"/>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07"/>
      <c r="K878" s="608"/>
      <c r="L878" s="608"/>
      <c r="M878" s="608"/>
      <c r="N878" s="609"/>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07"/>
      <c r="K879" s="608"/>
      <c r="L879" s="608"/>
      <c r="M879" s="608"/>
      <c r="N879" s="609"/>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07"/>
      <c r="K880" s="608"/>
      <c r="L880" s="608"/>
      <c r="M880" s="608"/>
      <c r="N880" s="609"/>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07"/>
      <c r="K881" s="608"/>
      <c r="L881" s="608"/>
      <c r="M881" s="608"/>
      <c r="N881" s="609"/>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07"/>
      <c r="K882" s="608"/>
      <c r="L882" s="608"/>
      <c r="M882" s="608"/>
      <c r="N882" s="609"/>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07"/>
      <c r="K883" s="608"/>
      <c r="L883" s="608"/>
      <c r="M883" s="608"/>
      <c r="N883" s="609"/>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07"/>
      <c r="K884" s="608"/>
      <c r="L884" s="608"/>
      <c r="M884" s="608"/>
      <c r="N884" s="609"/>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30" t="s">
        <v>1312</v>
      </c>
      <c r="K885" s="630"/>
      <c r="L885" s="630"/>
      <c r="M885" s="630"/>
      <c r="N885" s="631"/>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30" t="s">
        <v>1312</v>
      </c>
      <c r="K886" s="630"/>
      <c r="L886" s="630"/>
      <c r="M886" s="630"/>
      <c r="N886" s="631"/>
    </row>
    <row r="887" spans="2:30" ht="13" hidden="1" customHeight="1" x14ac:dyDescent="0.25">
      <c r="B887" s="74" t="s">
        <v>1313</v>
      </c>
      <c r="C887" s="96" t="s">
        <v>1317</v>
      </c>
      <c r="D887" s="92" t="s">
        <v>1318</v>
      </c>
      <c r="E887" s="97" t="s">
        <v>1319</v>
      </c>
      <c r="F887" s="98" t="s">
        <v>1312</v>
      </c>
      <c r="G887" s="98" t="s">
        <v>1312</v>
      </c>
      <c r="H887" s="99" t="s">
        <v>235</v>
      </c>
      <c r="I887" s="99" t="s">
        <v>235</v>
      </c>
      <c r="J887" s="630"/>
      <c r="K887" s="630"/>
      <c r="L887" s="630"/>
      <c r="M887" s="630"/>
      <c r="N887" s="631"/>
    </row>
    <row r="888" spans="2:30" ht="13" hidden="1" customHeight="1" x14ac:dyDescent="0.25">
      <c r="B888" s="74" t="s">
        <v>1313</v>
      </c>
      <c r="C888" s="96" t="s">
        <v>1320</v>
      </c>
      <c r="D888" s="96" t="s">
        <v>1321</v>
      </c>
      <c r="E888" s="97" t="s">
        <v>1322</v>
      </c>
      <c r="F888" s="98" t="s">
        <v>1312</v>
      </c>
      <c r="G888" s="98" t="s">
        <v>1312</v>
      </c>
      <c r="H888" s="99" t="s">
        <v>235</v>
      </c>
      <c r="I888" s="99" t="s">
        <v>235</v>
      </c>
      <c r="J888" s="630"/>
      <c r="K888" s="630"/>
      <c r="L888" s="630"/>
      <c r="M888" s="630"/>
      <c r="N888" s="631"/>
    </row>
    <row r="889" spans="2:30" ht="13" hidden="1" customHeight="1" x14ac:dyDescent="0.25">
      <c r="B889" s="74" t="s">
        <v>1313</v>
      </c>
      <c r="C889" s="96" t="s">
        <v>1323</v>
      </c>
      <c r="D889" s="96" t="s">
        <v>1324</v>
      </c>
      <c r="E889" s="97" t="s">
        <v>1325</v>
      </c>
      <c r="F889" s="98" t="s">
        <v>1312</v>
      </c>
      <c r="G889" s="98" t="s">
        <v>1312</v>
      </c>
      <c r="H889" s="99" t="s">
        <v>235</v>
      </c>
      <c r="I889" s="99" t="s">
        <v>235</v>
      </c>
      <c r="J889" s="630"/>
      <c r="K889" s="630"/>
      <c r="L889" s="630"/>
      <c r="M889" s="630"/>
      <c r="N889" s="631"/>
    </row>
    <row r="890" spans="2:30" ht="13" hidden="1" customHeight="1" x14ac:dyDescent="0.25">
      <c r="B890" s="74" t="s">
        <v>1313</v>
      </c>
      <c r="C890" s="96" t="s">
        <v>1326</v>
      </c>
      <c r="D890" s="96" t="s">
        <v>1327</v>
      </c>
      <c r="E890" s="97" t="s">
        <v>1328</v>
      </c>
      <c r="F890" s="98" t="s">
        <v>1312</v>
      </c>
      <c r="G890" s="98" t="s">
        <v>1312</v>
      </c>
      <c r="H890" s="99" t="s">
        <v>235</v>
      </c>
      <c r="I890" s="99" t="s">
        <v>235</v>
      </c>
      <c r="J890" s="630"/>
      <c r="K890" s="630"/>
      <c r="L890" s="630"/>
      <c r="M890" s="630"/>
      <c r="N890" s="631"/>
    </row>
    <row r="891" spans="2:30" ht="13" hidden="1" customHeight="1" x14ac:dyDescent="0.25">
      <c r="B891" s="74" t="s">
        <v>1313</v>
      </c>
      <c r="C891" s="96" t="s">
        <v>1329</v>
      </c>
      <c r="D891" s="96" t="s">
        <v>1330</v>
      </c>
      <c r="E891" s="97" t="s">
        <v>1331</v>
      </c>
      <c r="F891" s="98" t="s">
        <v>1312</v>
      </c>
      <c r="G891" s="98" t="s">
        <v>1312</v>
      </c>
      <c r="H891" s="99" t="s">
        <v>235</v>
      </c>
      <c r="I891" s="99" t="s">
        <v>235</v>
      </c>
      <c r="J891" s="630"/>
      <c r="K891" s="630"/>
      <c r="L891" s="630"/>
      <c r="M891" s="630"/>
      <c r="N891" s="631"/>
    </row>
    <row r="892" spans="2:30" ht="13" hidden="1" customHeight="1" x14ac:dyDescent="0.25">
      <c r="B892" s="74" t="s">
        <v>1313</v>
      </c>
      <c r="C892" s="96" t="s">
        <v>1332</v>
      </c>
      <c r="D892" s="96" t="s">
        <v>1333</v>
      </c>
      <c r="E892" s="97" t="s">
        <v>1334</v>
      </c>
      <c r="F892" s="98" t="s">
        <v>1312</v>
      </c>
      <c r="G892" s="98" t="s">
        <v>1312</v>
      </c>
      <c r="H892" s="99" t="s">
        <v>235</v>
      </c>
      <c r="I892" s="99" t="s">
        <v>235</v>
      </c>
      <c r="J892" s="630"/>
      <c r="K892" s="630"/>
      <c r="L892" s="630"/>
      <c r="M892" s="630"/>
      <c r="N892" s="631"/>
    </row>
    <row r="893" spans="2:30" ht="13" hidden="1" customHeight="1" x14ac:dyDescent="0.25">
      <c r="B893" s="74" t="s">
        <v>1313</v>
      </c>
      <c r="C893" s="96" t="s">
        <v>1335</v>
      </c>
      <c r="D893" s="96" t="s">
        <v>1336</v>
      </c>
      <c r="E893" s="97" t="s">
        <v>1337</v>
      </c>
      <c r="F893" s="98" t="s">
        <v>1312</v>
      </c>
      <c r="G893" s="98" t="s">
        <v>1312</v>
      </c>
      <c r="H893" s="99" t="s">
        <v>235</v>
      </c>
      <c r="I893" s="99" t="s">
        <v>235</v>
      </c>
      <c r="J893" s="630"/>
      <c r="K893" s="630"/>
      <c r="L893" s="630"/>
      <c r="M893" s="630"/>
      <c r="N893" s="631"/>
    </row>
    <row r="894" spans="2:30" ht="13" hidden="1" customHeight="1" x14ac:dyDescent="0.25">
      <c r="B894" s="74" t="s">
        <v>1313</v>
      </c>
      <c r="C894" s="96" t="s">
        <v>1338</v>
      </c>
      <c r="D894" s="96" t="s">
        <v>1339</v>
      </c>
      <c r="E894" s="97" t="s">
        <v>1340</v>
      </c>
      <c r="F894" s="98" t="s">
        <v>1312</v>
      </c>
      <c r="G894" s="98" t="s">
        <v>1312</v>
      </c>
      <c r="H894" s="99" t="s">
        <v>235</v>
      </c>
      <c r="I894" s="99" t="s">
        <v>235</v>
      </c>
      <c r="J894" s="630"/>
      <c r="K894" s="630"/>
      <c r="L894" s="630"/>
      <c r="M894" s="630"/>
      <c r="N894" s="631"/>
    </row>
    <row r="895" spans="2:30" ht="13" hidden="1" customHeight="1" x14ac:dyDescent="0.25">
      <c r="B895" s="74" t="s">
        <v>1313</v>
      </c>
      <c r="C895" s="96" t="s">
        <v>1341</v>
      </c>
      <c r="D895" s="96" t="s">
        <v>1342</v>
      </c>
      <c r="E895" s="97" t="s">
        <v>1343</v>
      </c>
      <c r="F895" s="98" t="s">
        <v>1312</v>
      </c>
      <c r="G895" s="98" t="s">
        <v>1312</v>
      </c>
      <c r="H895" s="99" t="s">
        <v>235</v>
      </c>
      <c r="I895" s="99" t="s">
        <v>235</v>
      </c>
      <c r="J895" s="630"/>
      <c r="K895" s="630"/>
      <c r="L895" s="630"/>
      <c r="M895" s="630"/>
      <c r="N895" s="631"/>
    </row>
    <row r="896" spans="2:30" ht="13" hidden="1" customHeight="1" x14ac:dyDescent="0.25">
      <c r="B896" s="74" t="s">
        <v>1313</v>
      </c>
      <c r="C896" s="96" t="s">
        <v>1344</v>
      </c>
      <c r="D896" s="96" t="s">
        <v>1345</v>
      </c>
      <c r="E896" s="97" t="s">
        <v>1346</v>
      </c>
      <c r="F896" s="98" t="s">
        <v>1312</v>
      </c>
      <c r="G896" s="98" t="s">
        <v>1312</v>
      </c>
      <c r="H896" s="99" t="s">
        <v>235</v>
      </c>
      <c r="I896" s="99" t="s">
        <v>235</v>
      </c>
      <c r="J896" s="630"/>
      <c r="K896" s="630"/>
      <c r="L896" s="630"/>
      <c r="M896" s="630"/>
      <c r="N896" s="631"/>
    </row>
    <row r="897" spans="2:14" ht="13" hidden="1" customHeight="1" x14ac:dyDescent="0.25">
      <c r="B897" s="74" t="s">
        <v>1313</v>
      </c>
      <c r="C897" s="96" t="s">
        <v>1347</v>
      </c>
      <c r="D897" s="96" t="s">
        <v>1348</v>
      </c>
      <c r="E897" s="97" t="s">
        <v>1349</v>
      </c>
      <c r="F897" s="98" t="s">
        <v>1312</v>
      </c>
      <c r="G897" s="98" t="s">
        <v>1312</v>
      </c>
      <c r="H897" s="99" t="s">
        <v>235</v>
      </c>
      <c r="I897" s="99" t="s">
        <v>235</v>
      </c>
      <c r="J897" s="630"/>
      <c r="K897" s="630"/>
      <c r="L897" s="630"/>
      <c r="M897" s="630"/>
      <c r="N897" s="631"/>
    </row>
    <row r="898" spans="2:14" ht="13" hidden="1" customHeight="1" x14ac:dyDescent="0.25">
      <c r="B898" s="74" t="s">
        <v>1313</v>
      </c>
      <c r="C898" s="96" t="s">
        <v>1350</v>
      </c>
      <c r="D898" s="96" t="s">
        <v>1351</v>
      </c>
      <c r="E898" s="97" t="s">
        <v>1352</v>
      </c>
      <c r="F898" s="98" t="s">
        <v>1312</v>
      </c>
      <c r="G898" s="98" t="s">
        <v>1312</v>
      </c>
      <c r="H898" s="99" t="s">
        <v>235</v>
      </c>
      <c r="I898" s="99" t="s">
        <v>235</v>
      </c>
      <c r="J898" s="630"/>
      <c r="K898" s="630"/>
      <c r="L898" s="630"/>
      <c r="M898" s="630"/>
      <c r="N898" s="631"/>
    </row>
    <row r="899" spans="2:14" ht="13" hidden="1" customHeight="1" x14ac:dyDescent="0.25">
      <c r="B899" s="74" t="s">
        <v>1313</v>
      </c>
      <c r="C899" s="96" t="s">
        <v>1353</v>
      </c>
      <c r="D899" s="96" t="s">
        <v>1354</v>
      </c>
      <c r="E899" s="97" t="s">
        <v>1355</v>
      </c>
      <c r="F899" s="98" t="s">
        <v>1312</v>
      </c>
      <c r="G899" s="98" t="s">
        <v>1312</v>
      </c>
      <c r="H899" s="99" t="s">
        <v>235</v>
      </c>
      <c r="I899" s="99" t="s">
        <v>235</v>
      </c>
      <c r="J899" s="630"/>
      <c r="K899" s="630"/>
      <c r="L899" s="630"/>
      <c r="M899" s="630"/>
      <c r="N899" s="631"/>
    </row>
    <row r="900" spans="2:14" ht="13" hidden="1" customHeight="1" x14ac:dyDescent="0.25">
      <c r="B900" s="74" t="s">
        <v>1313</v>
      </c>
      <c r="C900" s="96" t="s">
        <v>1356</v>
      </c>
      <c r="D900" s="96" t="s">
        <v>1357</v>
      </c>
      <c r="E900" s="97" t="s">
        <v>1358</v>
      </c>
      <c r="F900" s="98" t="s">
        <v>1312</v>
      </c>
      <c r="G900" s="98" t="s">
        <v>1312</v>
      </c>
      <c r="H900" s="99" t="s">
        <v>235</v>
      </c>
      <c r="I900" s="99" t="s">
        <v>235</v>
      </c>
      <c r="J900" s="630"/>
      <c r="K900" s="630"/>
      <c r="L900" s="630"/>
      <c r="M900" s="630"/>
      <c r="N900" s="631"/>
    </row>
    <row r="901" spans="2:14" ht="13" hidden="1" customHeight="1" x14ac:dyDescent="0.25">
      <c r="B901" s="74" t="s">
        <v>1313</v>
      </c>
      <c r="C901" s="96" t="s">
        <v>1359</v>
      </c>
      <c r="D901" s="96" t="s">
        <v>1360</v>
      </c>
      <c r="E901" s="97" t="s">
        <v>1361</v>
      </c>
      <c r="F901" s="98" t="s">
        <v>1312</v>
      </c>
      <c r="G901" s="98" t="s">
        <v>1312</v>
      </c>
      <c r="H901" s="99" t="s">
        <v>235</v>
      </c>
      <c r="I901" s="99" t="s">
        <v>235</v>
      </c>
      <c r="J901" s="630"/>
      <c r="K901" s="630"/>
      <c r="L901" s="630"/>
      <c r="M901" s="630"/>
      <c r="N901" s="631"/>
    </row>
    <row r="902" spans="2:14" ht="13" hidden="1" customHeight="1" x14ac:dyDescent="0.25">
      <c r="B902" s="74" t="s">
        <v>1313</v>
      </c>
      <c r="C902" s="96" t="s">
        <v>1362</v>
      </c>
      <c r="D902" s="96" t="s">
        <v>1363</v>
      </c>
      <c r="E902" s="97" t="s">
        <v>1364</v>
      </c>
      <c r="F902" s="98" t="s">
        <v>1312</v>
      </c>
      <c r="G902" s="98" t="s">
        <v>1312</v>
      </c>
      <c r="H902" s="99" t="s">
        <v>235</v>
      </c>
      <c r="I902" s="99" t="s">
        <v>235</v>
      </c>
      <c r="J902" s="630"/>
      <c r="K902" s="630"/>
      <c r="L902" s="630"/>
      <c r="M902" s="630"/>
      <c r="N902" s="631"/>
    </row>
    <row r="903" spans="2:14" ht="13" hidden="1" customHeight="1" x14ac:dyDescent="0.25">
      <c r="B903" s="74" t="s">
        <v>1313</v>
      </c>
      <c r="C903" s="96" t="s">
        <v>1365</v>
      </c>
      <c r="D903" s="96" t="s">
        <v>1366</v>
      </c>
      <c r="E903" s="97" t="s">
        <v>1367</v>
      </c>
      <c r="F903" s="98" t="s">
        <v>1312</v>
      </c>
      <c r="G903" s="98" t="s">
        <v>1312</v>
      </c>
      <c r="H903" s="99" t="s">
        <v>235</v>
      </c>
      <c r="I903" s="99" t="s">
        <v>235</v>
      </c>
      <c r="J903" s="630"/>
      <c r="K903" s="630"/>
      <c r="L903" s="630"/>
      <c r="M903" s="630"/>
      <c r="N903" s="631"/>
    </row>
    <row r="904" spans="2:14" ht="13" hidden="1" customHeight="1" x14ac:dyDescent="0.25">
      <c r="B904" s="74" t="s">
        <v>1313</v>
      </c>
      <c r="C904" s="96" t="s">
        <v>1368</v>
      </c>
      <c r="D904" s="96" t="s">
        <v>1369</v>
      </c>
      <c r="E904" s="97" t="s">
        <v>1370</v>
      </c>
      <c r="F904" s="98" t="s">
        <v>1312</v>
      </c>
      <c r="G904" s="98" t="s">
        <v>1312</v>
      </c>
      <c r="H904" s="99" t="s">
        <v>235</v>
      </c>
      <c r="I904" s="99" t="s">
        <v>235</v>
      </c>
      <c r="J904" s="630"/>
      <c r="K904" s="630"/>
      <c r="L904" s="630"/>
      <c r="M904" s="630"/>
      <c r="N904" s="631"/>
    </row>
    <row r="905" spans="2:14" ht="13" hidden="1" customHeight="1" x14ac:dyDescent="0.25">
      <c r="B905" s="74" t="s">
        <v>1313</v>
      </c>
      <c r="C905" s="96" t="s">
        <v>1371</v>
      </c>
      <c r="D905" s="96" t="s">
        <v>1372</v>
      </c>
      <c r="E905" s="97" t="s">
        <v>1373</v>
      </c>
      <c r="F905" s="98" t="s">
        <v>1312</v>
      </c>
      <c r="G905" s="98" t="s">
        <v>1312</v>
      </c>
      <c r="H905" s="99" t="s">
        <v>235</v>
      </c>
      <c r="I905" s="99" t="s">
        <v>235</v>
      </c>
      <c r="J905" s="630"/>
      <c r="K905" s="630"/>
      <c r="L905" s="630"/>
      <c r="M905" s="630"/>
      <c r="N905" s="631"/>
    </row>
    <row r="906" spans="2:14" ht="13" hidden="1" customHeight="1" x14ac:dyDescent="0.25">
      <c r="B906" s="74" t="s">
        <v>1313</v>
      </c>
      <c r="C906" s="96" t="s">
        <v>1374</v>
      </c>
      <c r="D906" s="96" t="s">
        <v>1375</v>
      </c>
      <c r="E906" s="97" t="s">
        <v>1376</v>
      </c>
      <c r="F906" s="98" t="s">
        <v>1312</v>
      </c>
      <c r="G906" s="98" t="s">
        <v>1312</v>
      </c>
      <c r="H906" s="99" t="s">
        <v>235</v>
      </c>
      <c r="I906" s="99" t="s">
        <v>235</v>
      </c>
      <c r="J906" s="630"/>
      <c r="K906" s="630"/>
      <c r="L906" s="630"/>
      <c r="M906" s="630"/>
      <c r="N906" s="631"/>
    </row>
    <row r="907" spans="2:14" ht="13" hidden="1" customHeight="1" x14ac:dyDescent="0.25">
      <c r="B907" s="74" t="s">
        <v>1313</v>
      </c>
      <c r="C907" s="96" t="s">
        <v>1377</v>
      </c>
      <c r="D907" s="96" t="s">
        <v>1378</v>
      </c>
      <c r="E907" s="97" t="s">
        <v>1379</v>
      </c>
      <c r="F907" s="98" t="s">
        <v>1312</v>
      </c>
      <c r="G907" s="98" t="s">
        <v>1312</v>
      </c>
      <c r="H907" s="99" t="s">
        <v>235</v>
      </c>
      <c r="I907" s="99" t="s">
        <v>235</v>
      </c>
      <c r="J907" s="630"/>
      <c r="K907" s="630"/>
      <c r="L907" s="630"/>
      <c r="M907" s="630"/>
      <c r="N907" s="631"/>
    </row>
    <row r="908" spans="2:14" ht="13" hidden="1" customHeight="1" x14ac:dyDescent="0.25">
      <c r="B908" s="74" t="s">
        <v>1313</v>
      </c>
      <c r="C908" s="96" t="s">
        <v>1380</v>
      </c>
      <c r="D908" s="96" t="s">
        <v>1381</v>
      </c>
      <c r="E908" s="97" t="s">
        <v>1382</v>
      </c>
      <c r="F908" s="98" t="s">
        <v>1312</v>
      </c>
      <c r="G908" s="98" t="s">
        <v>1312</v>
      </c>
      <c r="H908" s="99" t="s">
        <v>235</v>
      </c>
      <c r="I908" s="99" t="s">
        <v>235</v>
      </c>
      <c r="J908" s="630"/>
      <c r="K908" s="630"/>
      <c r="L908" s="630"/>
      <c r="M908" s="630"/>
      <c r="N908" s="631"/>
    </row>
    <row r="909" spans="2:14" ht="13" hidden="1" customHeight="1" x14ac:dyDescent="0.25">
      <c r="B909" s="74" t="s">
        <v>1313</v>
      </c>
      <c r="C909" s="96" t="s">
        <v>1383</v>
      </c>
      <c r="D909" s="96" t="s">
        <v>1384</v>
      </c>
      <c r="E909" s="97" t="s">
        <v>1385</v>
      </c>
      <c r="F909" s="98" t="s">
        <v>1312</v>
      </c>
      <c r="G909" s="98" t="s">
        <v>1312</v>
      </c>
      <c r="H909" s="99" t="s">
        <v>235</v>
      </c>
      <c r="I909" s="99" t="s">
        <v>235</v>
      </c>
      <c r="J909" s="630"/>
      <c r="K909" s="630"/>
      <c r="L909" s="630"/>
      <c r="M909" s="630"/>
      <c r="N909" s="631"/>
    </row>
    <row r="910" spans="2:14" ht="13" hidden="1" customHeight="1" x14ac:dyDescent="0.25">
      <c r="B910" s="74" t="s">
        <v>1313</v>
      </c>
      <c r="C910" s="96" t="s">
        <v>1386</v>
      </c>
      <c r="D910" s="96" t="s">
        <v>1387</v>
      </c>
      <c r="E910" s="97" t="s">
        <v>1388</v>
      </c>
      <c r="F910" s="98" t="s">
        <v>1312</v>
      </c>
      <c r="G910" s="98" t="s">
        <v>1312</v>
      </c>
      <c r="H910" s="99" t="s">
        <v>235</v>
      </c>
      <c r="I910" s="99" t="s">
        <v>235</v>
      </c>
      <c r="J910" s="630"/>
      <c r="K910" s="630"/>
      <c r="L910" s="630"/>
      <c r="M910" s="630"/>
      <c r="N910" s="631"/>
    </row>
    <row r="911" spans="2:14" ht="13" hidden="1" customHeight="1" x14ac:dyDescent="0.25">
      <c r="B911" s="74" t="s">
        <v>1313</v>
      </c>
      <c r="C911" s="96" t="s">
        <v>1389</v>
      </c>
      <c r="D911" s="96" t="s">
        <v>1390</v>
      </c>
      <c r="E911" s="97" t="s">
        <v>1391</v>
      </c>
      <c r="F911" s="98" t="s">
        <v>1312</v>
      </c>
      <c r="G911" s="98" t="s">
        <v>1312</v>
      </c>
      <c r="H911" s="99" t="s">
        <v>235</v>
      </c>
      <c r="I911" s="99" t="s">
        <v>235</v>
      </c>
      <c r="J911" s="630"/>
      <c r="K911" s="630"/>
      <c r="L911" s="630"/>
      <c r="M911" s="630"/>
      <c r="N911" s="631"/>
    </row>
    <row r="912" spans="2:14" ht="13" hidden="1" customHeight="1" x14ac:dyDescent="0.25">
      <c r="B912" s="74" t="s">
        <v>1313</v>
      </c>
      <c r="C912" s="96" t="s">
        <v>1392</v>
      </c>
      <c r="D912" s="96" t="s">
        <v>1393</v>
      </c>
      <c r="E912" s="97" t="s">
        <v>1394</v>
      </c>
      <c r="F912" s="98" t="s">
        <v>1312</v>
      </c>
      <c r="G912" s="98" t="s">
        <v>1312</v>
      </c>
      <c r="H912" s="99" t="s">
        <v>235</v>
      </c>
      <c r="I912" s="99" t="s">
        <v>235</v>
      </c>
      <c r="J912" s="630"/>
      <c r="K912" s="630"/>
      <c r="L912" s="630"/>
      <c r="M912" s="630"/>
      <c r="N912" s="631"/>
    </row>
    <row r="913" spans="2:14" ht="13" hidden="1" customHeight="1" x14ac:dyDescent="0.25">
      <c r="B913" s="74" t="s">
        <v>1313</v>
      </c>
      <c r="C913" s="96" t="s">
        <v>1395</v>
      </c>
      <c r="D913" s="96" t="s">
        <v>1396</v>
      </c>
      <c r="E913" s="97" t="s">
        <v>1397</v>
      </c>
      <c r="F913" s="98" t="s">
        <v>1312</v>
      </c>
      <c r="G913" s="98" t="s">
        <v>1312</v>
      </c>
      <c r="H913" s="99" t="s">
        <v>235</v>
      </c>
      <c r="I913" s="99" t="s">
        <v>235</v>
      </c>
      <c r="J913" s="630"/>
      <c r="K913" s="630"/>
      <c r="L913" s="630"/>
      <c r="M913" s="630"/>
      <c r="N913" s="631"/>
    </row>
    <row r="914" spans="2:14" ht="13" hidden="1" customHeight="1" x14ac:dyDescent="0.25">
      <c r="B914" s="74" t="s">
        <v>1313</v>
      </c>
      <c r="C914" s="96" t="s">
        <v>1398</v>
      </c>
      <c r="D914" s="96" t="s">
        <v>1399</v>
      </c>
      <c r="E914" s="97" t="s">
        <v>1400</v>
      </c>
      <c r="F914" s="98" t="s">
        <v>1312</v>
      </c>
      <c r="G914" s="98" t="s">
        <v>1312</v>
      </c>
      <c r="H914" s="99" t="s">
        <v>235</v>
      </c>
      <c r="I914" s="99" t="s">
        <v>235</v>
      </c>
      <c r="J914" s="630"/>
      <c r="K914" s="630"/>
      <c r="L914" s="630"/>
      <c r="M914" s="630"/>
      <c r="N914" s="631"/>
    </row>
    <row r="915" spans="2:14" ht="13" hidden="1" customHeight="1" x14ac:dyDescent="0.25">
      <c r="B915" s="74" t="s">
        <v>1313</v>
      </c>
      <c r="C915" s="96" t="s">
        <v>1401</v>
      </c>
      <c r="D915" s="96" t="s">
        <v>1402</v>
      </c>
      <c r="E915" s="97" t="s">
        <v>1403</v>
      </c>
      <c r="F915" s="98" t="s">
        <v>1312</v>
      </c>
      <c r="G915" s="98" t="s">
        <v>1312</v>
      </c>
      <c r="H915" s="99" t="s">
        <v>235</v>
      </c>
      <c r="I915" s="99" t="s">
        <v>235</v>
      </c>
      <c r="J915" s="630"/>
      <c r="K915" s="630"/>
      <c r="L915" s="630"/>
      <c r="M915" s="630"/>
      <c r="N915" s="631"/>
    </row>
    <row r="916" spans="2:14" ht="13" hidden="1" customHeight="1" x14ac:dyDescent="0.25">
      <c r="B916" s="74" t="s">
        <v>1313</v>
      </c>
      <c r="C916" s="96" t="s">
        <v>1404</v>
      </c>
      <c r="D916" s="96" t="s">
        <v>1405</v>
      </c>
      <c r="E916" s="97" t="s">
        <v>1406</v>
      </c>
      <c r="F916" s="98" t="s">
        <v>1312</v>
      </c>
      <c r="G916" s="98" t="s">
        <v>1312</v>
      </c>
      <c r="H916" s="99" t="s">
        <v>235</v>
      </c>
      <c r="I916" s="99" t="s">
        <v>235</v>
      </c>
      <c r="J916" s="630"/>
      <c r="K916" s="630"/>
      <c r="L916" s="630"/>
      <c r="M916" s="630"/>
      <c r="N916" s="631"/>
    </row>
    <row r="917" spans="2:14" ht="13" hidden="1" customHeight="1" x14ac:dyDescent="0.25">
      <c r="B917" s="74" t="s">
        <v>1313</v>
      </c>
      <c r="C917" s="96" t="s">
        <v>1407</v>
      </c>
      <c r="D917" s="96" t="s">
        <v>1408</v>
      </c>
      <c r="E917" s="97" t="s">
        <v>1409</v>
      </c>
      <c r="F917" s="98" t="s">
        <v>1312</v>
      </c>
      <c r="G917" s="98" t="s">
        <v>1312</v>
      </c>
      <c r="H917" s="99" t="s">
        <v>235</v>
      </c>
      <c r="I917" s="99" t="s">
        <v>235</v>
      </c>
      <c r="J917" s="630"/>
      <c r="K917" s="630"/>
      <c r="L917" s="630"/>
      <c r="M917" s="630"/>
      <c r="N917" s="631"/>
    </row>
    <row r="918" spans="2:14" ht="13" hidden="1" customHeight="1" x14ac:dyDescent="0.25">
      <c r="B918" s="74" t="s">
        <v>1313</v>
      </c>
      <c r="C918" s="96" t="s">
        <v>1410</v>
      </c>
      <c r="D918" s="96" t="s">
        <v>1411</v>
      </c>
      <c r="E918" s="97" t="s">
        <v>1412</v>
      </c>
      <c r="F918" s="98" t="s">
        <v>1312</v>
      </c>
      <c r="G918" s="98" t="s">
        <v>1312</v>
      </c>
      <c r="H918" s="99" t="s">
        <v>235</v>
      </c>
      <c r="I918" s="99" t="s">
        <v>235</v>
      </c>
      <c r="J918" s="630"/>
      <c r="K918" s="630"/>
      <c r="L918" s="630"/>
      <c r="M918" s="630"/>
      <c r="N918" s="631"/>
    </row>
    <row r="919" spans="2:14" ht="13" hidden="1" customHeight="1" x14ac:dyDescent="0.25">
      <c r="B919" s="74" t="s">
        <v>1313</v>
      </c>
      <c r="C919" s="96" t="s">
        <v>1413</v>
      </c>
      <c r="D919" s="96" t="s">
        <v>1414</v>
      </c>
      <c r="E919" s="97" t="s">
        <v>1415</v>
      </c>
      <c r="F919" s="98" t="s">
        <v>1312</v>
      </c>
      <c r="G919" s="98" t="s">
        <v>1312</v>
      </c>
      <c r="H919" s="99" t="s">
        <v>235</v>
      </c>
      <c r="I919" s="99" t="s">
        <v>235</v>
      </c>
      <c r="J919" s="630"/>
      <c r="K919" s="630"/>
      <c r="L919" s="630"/>
      <c r="M919" s="630"/>
      <c r="N919" s="631"/>
    </row>
    <row r="920" spans="2:14" ht="13" hidden="1" customHeight="1" x14ac:dyDescent="0.25">
      <c r="B920" s="74" t="s">
        <v>1313</v>
      </c>
      <c r="C920" s="96" t="s">
        <v>1416</v>
      </c>
      <c r="D920" s="96" t="s">
        <v>1417</v>
      </c>
      <c r="E920" s="97" t="s">
        <v>1418</v>
      </c>
      <c r="F920" s="98" t="s">
        <v>1312</v>
      </c>
      <c r="G920" s="98" t="s">
        <v>1312</v>
      </c>
      <c r="H920" s="99" t="s">
        <v>235</v>
      </c>
      <c r="I920" s="99" t="s">
        <v>235</v>
      </c>
      <c r="J920" s="630"/>
      <c r="K920" s="630"/>
      <c r="L920" s="630"/>
      <c r="M920" s="630"/>
      <c r="N920" s="631"/>
    </row>
    <row r="921" spans="2:14" ht="13" hidden="1" customHeight="1" x14ac:dyDescent="0.25">
      <c r="B921" s="74" t="s">
        <v>1313</v>
      </c>
      <c r="C921" s="96" t="s">
        <v>1419</v>
      </c>
      <c r="D921" s="96" t="s">
        <v>1420</v>
      </c>
      <c r="E921" s="97" t="s">
        <v>1421</v>
      </c>
      <c r="F921" s="98" t="s">
        <v>1312</v>
      </c>
      <c r="G921" s="98" t="s">
        <v>1312</v>
      </c>
      <c r="H921" s="99" t="s">
        <v>235</v>
      </c>
      <c r="I921" s="99" t="s">
        <v>235</v>
      </c>
      <c r="J921" s="630"/>
      <c r="K921" s="630"/>
      <c r="L921" s="630"/>
      <c r="M921" s="630"/>
      <c r="N921" s="631"/>
    </row>
    <row r="922" spans="2:14" ht="13" hidden="1" customHeight="1" x14ac:dyDescent="0.25">
      <c r="B922" s="74" t="s">
        <v>1313</v>
      </c>
      <c r="C922" s="96" t="s">
        <v>1422</v>
      </c>
      <c r="D922" s="96" t="s">
        <v>1423</v>
      </c>
      <c r="E922" s="97" t="s">
        <v>1424</v>
      </c>
      <c r="F922" s="98" t="s">
        <v>1312</v>
      </c>
      <c r="G922" s="98" t="s">
        <v>1312</v>
      </c>
      <c r="H922" s="99" t="s">
        <v>235</v>
      </c>
      <c r="I922" s="99" t="s">
        <v>235</v>
      </c>
      <c r="J922" s="630"/>
      <c r="K922" s="630"/>
      <c r="L922" s="630"/>
      <c r="M922" s="630"/>
      <c r="N922" s="631"/>
    </row>
    <row r="923" spans="2:14" ht="13" hidden="1" customHeight="1" x14ac:dyDescent="0.25">
      <c r="B923" s="74" t="s">
        <v>1313</v>
      </c>
      <c r="C923" s="96" t="s">
        <v>1425</v>
      </c>
      <c r="D923" s="96" t="s">
        <v>1426</v>
      </c>
      <c r="E923" s="97" t="s">
        <v>1427</v>
      </c>
      <c r="F923" s="98" t="s">
        <v>1312</v>
      </c>
      <c r="G923" s="98" t="s">
        <v>1312</v>
      </c>
      <c r="H923" s="99" t="s">
        <v>235</v>
      </c>
      <c r="I923" s="99" t="s">
        <v>235</v>
      </c>
      <c r="J923" s="630"/>
      <c r="K923" s="630"/>
      <c r="L923" s="630"/>
      <c r="M923" s="630"/>
      <c r="N923" s="631"/>
    </row>
    <row r="924" spans="2:14" ht="13" hidden="1" customHeight="1" x14ac:dyDescent="0.25">
      <c r="B924" s="74" t="s">
        <v>1313</v>
      </c>
      <c r="C924" s="96" t="s">
        <v>1428</v>
      </c>
      <c r="D924" s="96" t="s">
        <v>1429</v>
      </c>
      <c r="E924" s="97" t="s">
        <v>1430</v>
      </c>
      <c r="F924" s="98" t="s">
        <v>1312</v>
      </c>
      <c r="G924" s="98" t="s">
        <v>1312</v>
      </c>
      <c r="H924" s="99" t="s">
        <v>235</v>
      </c>
      <c r="I924" s="99" t="s">
        <v>235</v>
      </c>
      <c r="J924" s="630"/>
      <c r="K924" s="630"/>
      <c r="L924" s="630"/>
      <c r="M924" s="630"/>
      <c r="N924" s="631"/>
    </row>
    <row r="925" spans="2:14" ht="13" hidden="1" customHeight="1" x14ac:dyDescent="0.25">
      <c r="B925" s="74" t="s">
        <v>1313</v>
      </c>
      <c r="C925" s="96" t="s">
        <v>1431</v>
      </c>
      <c r="D925" s="96" t="s">
        <v>1432</v>
      </c>
      <c r="E925" s="97" t="s">
        <v>1433</v>
      </c>
      <c r="F925" s="98" t="s">
        <v>1312</v>
      </c>
      <c r="G925" s="98" t="s">
        <v>1312</v>
      </c>
      <c r="H925" s="99" t="s">
        <v>235</v>
      </c>
      <c r="I925" s="99" t="s">
        <v>235</v>
      </c>
      <c r="J925" s="630"/>
      <c r="K925" s="630"/>
      <c r="L925" s="630"/>
      <c r="M925" s="630"/>
      <c r="N925" s="631"/>
    </row>
    <row r="926" spans="2:14" ht="13" hidden="1" customHeight="1" x14ac:dyDescent="0.25">
      <c r="B926" s="74" t="s">
        <v>1313</v>
      </c>
      <c r="C926" s="96" t="s">
        <v>1434</v>
      </c>
      <c r="D926" s="96" t="s">
        <v>1435</v>
      </c>
      <c r="E926" s="97" t="s">
        <v>1436</v>
      </c>
      <c r="F926" s="98" t="s">
        <v>1312</v>
      </c>
      <c r="G926" s="98" t="s">
        <v>1312</v>
      </c>
      <c r="H926" s="99" t="s">
        <v>235</v>
      </c>
      <c r="I926" s="99" t="s">
        <v>235</v>
      </c>
      <c r="J926" s="630"/>
      <c r="K926" s="630"/>
      <c r="L926" s="630"/>
      <c r="M926" s="630"/>
      <c r="N926" s="631"/>
    </row>
    <row r="927" spans="2:14" ht="13" hidden="1" customHeight="1" x14ac:dyDescent="0.25">
      <c r="B927" s="74" t="s">
        <v>1313</v>
      </c>
      <c r="C927" s="96" t="s">
        <v>1437</v>
      </c>
      <c r="D927" s="96" t="s">
        <v>1438</v>
      </c>
      <c r="E927" s="97" t="s">
        <v>1439</v>
      </c>
      <c r="F927" s="98" t="s">
        <v>1312</v>
      </c>
      <c r="G927" s="98" t="s">
        <v>1312</v>
      </c>
      <c r="H927" s="85" t="s">
        <v>236</v>
      </c>
      <c r="I927" s="85" t="s">
        <v>236</v>
      </c>
      <c r="J927" s="630"/>
      <c r="K927" s="630"/>
      <c r="L927" s="630"/>
      <c r="M927" s="630"/>
      <c r="N927" s="631"/>
    </row>
    <row r="928" spans="2:14" ht="13" hidden="1" customHeight="1" x14ac:dyDescent="0.25">
      <c r="B928" s="74" t="s">
        <v>1313</v>
      </c>
      <c r="C928" s="96" t="s">
        <v>1440</v>
      </c>
      <c r="D928" s="96" t="s">
        <v>1441</v>
      </c>
      <c r="E928" s="97" t="s">
        <v>1442</v>
      </c>
      <c r="F928" s="98" t="s">
        <v>1312</v>
      </c>
      <c r="G928" s="98" t="s">
        <v>1312</v>
      </c>
      <c r="H928" s="85" t="s">
        <v>236</v>
      </c>
      <c r="I928" s="85" t="s">
        <v>236</v>
      </c>
      <c r="J928" s="630"/>
      <c r="K928" s="630"/>
      <c r="L928" s="630"/>
      <c r="M928" s="630"/>
      <c r="N928" s="631"/>
    </row>
    <row r="929" spans="2:14" ht="13" hidden="1" customHeight="1" x14ac:dyDescent="0.25">
      <c r="B929" s="74" t="s">
        <v>1313</v>
      </c>
      <c r="C929" s="96" t="s">
        <v>1443</v>
      </c>
      <c r="D929" s="96" t="s">
        <v>1444</v>
      </c>
      <c r="E929" s="97" t="s">
        <v>1445</v>
      </c>
      <c r="F929" s="98" t="s">
        <v>1312</v>
      </c>
      <c r="G929" s="98" t="s">
        <v>1312</v>
      </c>
      <c r="H929" s="85" t="s">
        <v>236</v>
      </c>
      <c r="I929" s="85" t="s">
        <v>236</v>
      </c>
      <c r="J929" s="630"/>
      <c r="K929" s="630"/>
      <c r="L929" s="630"/>
      <c r="M929" s="630"/>
      <c r="N929" s="631"/>
    </row>
    <row r="930" spans="2:14" ht="13" hidden="1" customHeight="1" x14ac:dyDescent="0.25">
      <c r="B930" s="74" t="s">
        <v>1313</v>
      </c>
      <c r="C930" s="96" t="s">
        <v>1446</v>
      </c>
      <c r="D930" s="96" t="s">
        <v>1447</v>
      </c>
      <c r="E930" s="97" t="s">
        <v>1448</v>
      </c>
      <c r="F930" s="98" t="s">
        <v>1312</v>
      </c>
      <c r="G930" s="98" t="s">
        <v>1312</v>
      </c>
      <c r="H930" s="85" t="s">
        <v>236</v>
      </c>
      <c r="I930" s="85" t="s">
        <v>236</v>
      </c>
      <c r="J930" s="630"/>
      <c r="K930" s="630"/>
      <c r="L930" s="630"/>
      <c r="M930" s="630"/>
      <c r="N930" s="631"/>
    </row>
    <row r="931" spans="2:14" ht="13" hidden="1" customHeight="1" x14ac:dyDescent="0.25">
      <c r="B931" s="74" t="s">
        <v>1313</v>
      </c>
      <c r="C931" s="96" t="s">
        <v>1449</v>
      </c>
      <c r="D931" s="96" t="s">
        <v>1450</v>
      </c>
      <c r="E931" s="97" t="s">
        <v>1451</v>
      </c>
      <c r="F931" s="98" t="s">
        <v>1312</v>
      </c>
      <c r="G931" s="98" t="s">
        <v>1312</v>
      </c>
      <c r="H931" s="100" t="s">
        <v>235</v>
      </c>
      <c r="I931" s="101" t="s">
        <v>235</v>
      </c>
      <c r="J931" s="630"/>
      <c r="K931" s="630"/>
      <c r="L931" s="630"/>
      <c r="M931" s="630"/>
      <c r="N931" s="631"/>
    </row>
    <row r="932" spans="2:14" ht="13" hidden="1" customHeight="1" x14ac:dyDescent="0.25">
      <c r="B932" s="74" t="s">
        <v>1313</v>
      </c>
      <c r="C932" s="96" t="s">
        <v>1452</v>
      </c>
      <c r="D932" s="96" t="s">
        <v>1453</v>
      </c>
      <c r="E932" s="97" t="s">
        <v>1454</v>
      </c>
      <c r="F932" s="98" t="s">
        <v>1312</v>
      </c>
      <c r="G932" s="98" t="s">
        <v>1312</v>
      </c>
      <c r="H932" s="100" t="s">
        <v>235</v>
      </c>
      <c r="I932" s="101" t="s">
        <v>235</v>
      </c>
      <c r="J932" s="630"/>
      <c r="K932" s="630"/>
      <c r="L932" s="630"/>
      <c r="M932" s="630"/>
      <c r="N932" s="631"/>
    </row>
    <row r="933" spans="2:14" ht="13" hidden="1" customHeight="1" x14ac:dyDescent="0.25">
      <c r="B933" s="74" t="s">
        <v>1313</v>
      </c>
      <c r="C933" s="96" t="s">
        <v>1455</v>
      </c>
      <c r="D933" s="96" t="s">
        <v>1456</v>
      </c>
      <c r="E933" s="97" t="s">
        <v>1457</v>
      </c>
      <c r="F933" s="98" t="s">
        <v>1312</v>
      </c>
      <c r="G933" s="98" t="s">
        <v>1312</v>
      </c>
      <c r="H933" s="85" t="s">
        <v>236</v>
      </c>
      <c r="I933" s="85" t="s">
        <v>236</v>
      </c>
      <c r="J933" s="630"/>
      <c r="K933" s="630"/>
      <c r="L933" s="630"/>
      <c r="M933" s="630"/>
      <c r="N933" s="631"/>
    </row>
    <row r="934" spans="2:14" ht="13" hidden="1" customHeight="1" x14ac:dyDescent="0.25">
      <c r="B934" s="74" t="s">
        <v>1313</v>
      </c>
      <c r="C934" s="96" t="s">
        <v>1458</v>
      </c>
      <c r="D934" s="96" t="s">
        <v>1459</v>
      </c>
      <c r="E934" s="97" t="s">
        <v>1460</v>
      </c>
      <c r="F934" s="98" t="s">
        <v>1312</v>
      </c>
      <c r="G934" s="98" t="s">
        <v>1312</v>
      </c>
      <c r="H934" s="85" t="s">
        <v>236</v>
      </c>
      <c r="I934" s="85" t="s">
        <v>236</v>
      </c>
      <c r="J934" s="630"/>
      <c r="K934" s="630"/>
      <c r="L934" s="630"/>
      <c r="M934" s="630"/>
      <c r="N934" s="631"/>
    </row>
    <row r="935" spans="2:14" ht="13" hidden="1" customHeight="1" x14ac:dyDescent="0.25">
      <c r="B935" s="74" t="s">
        <v>1313</v>
      </c>
      <c r="C935" s="96" t="s">
        <v>1461</v>
      </c>
      <c r="D935" s="96" t="s">
        <v>1462</v>
      </c>
      <c r="E935" s="97" t="s">
        <v>1463</v>
      </c>
      <c r="F935" s="98" t="s">
        <v>1312</v>
      </c>
      <c r="G935" s="98" t="s">
        <v>1312</v>
      </c>
      <c r="H935" s="85" t="s">
        <v>236</v>
      </c>
      <c r="I935" s="85" t="s">
        <v>236</v>
      </c>
      <c r="J935" s="630" t="s">
        <v>1312</v>
      </c>
      <c r="K935" s="630"/>
      <c r="L935" s="630"/>
      <c r="M935" s="630"/>
      <c r="N935" s="631"/>
    </row>
    <row r="936" spans="2:14" ht="13" hidden="1" customHeight="1" x14ac:dyDescent="0.25">
      <c r="B936" s="74" t="s">
        <v>1313</v>
      </c>
      <c r="C936" s="96" t="s">
        <v>1458</v>
      </c>
      <c r="D936" s="96" t="s">
        <v>1464</v>
      </c>
      <c r="E936" s="97" t="s">
        <v>1465</v>
      </c>
      <c r="F936" s="98" t="s">
        <v>1312</v>
      </c>
      <c r="G936" s="98" t="s">
        <v>1312</v>
      </c>
      <c r="H936" s="85" t="s">
        <v>236</v>
      </c>
      <c r="I936" s="85" t="s">
        <v>236</v>
      </c>
      <c r="J936" s="630" t="s">
        <v>1312</v>
      </c>
      <c r="K936" s="630"/>
      <c r="L936" s="630"/>
      <c r="M936" s="630"/>
      <c r="N936" s="631"/>
    </row>
    <row r="937" spans="2:14" ht="13" hidden="1" customHeight="1" x14ac:dyDescent="0.25">
      <c r="B937" s="74" t="s">
        <v>1313</v>
      </c>
      <c r="C937" s="96" t="s">
        <v>1466</v>
      </c>
      <c r="D937" s="96" t="s">
        <v>1467</v>
      </c>
      <c r="E937" s="97" t="s">
        <v>1468</v>
      </c>
      <c r="F937" s="98" t="s">
        <v>1312</v>
      </c>
      <c r="G937" s="98" t="s">
        <v>1312</v>
      </c>
      <c r="H937" s="85" t="s">
        <v>236</v>
      </c>
      <c r="I937" s="85" t="s">
        <v>236</v>
      </c>
      <c r="J937" s="630" t="s">
        <v>1312</v>
      </c>
      <c r="K937" s="630"/>
      <c r="L937" s="630"/>
      <c r="M937" s="630"/>
      <c r="N937" s="631"/>
    </row>
    <row r="938" spans="2:14" ht="13" hidden="1" customHeight="1" x14ac:dyDescent="0.25">
      <c r="B938" s="74" t="s">
        <v>1313</v>
      </c>
      <c r="C938" s="96" t="s">
        <v>1466</v>
      </c>
      <c r="D938" s="96" t="s">
        <v>1469</v>
      </c>
      <c r="E938" s="97" t="s">
        <v>1470</v>
      </c>
      <c r="F938" s="98" t="s">
        <v>1312</v>
      </c>
      <c r="G938" s="98" t="s">
        <v>1312</v>
      </c>
      <c r="H938" s="85" t="s">
        <v>236</v>
      </c>
      <c r="I938" s="85" t="s">
        <v>236</v>
      </c>
      <c r="J938" s="630" t="s">
        <v>1312</v>
      </c>
      <c r="K938" s="630"/>
      <c r="L938" s="630"/>
      <c r="M938" s="630"/>
      <c r="N938" s="631"/>
    </row>
    <row r="939" spans="2:14" ht="13" hidden="1" customHeight="1" x14ac:dyDescent="0.25">
      <c r="B939" s="74" t="s">
        <v>1313</v>
      </c>
      <c r="C939" s="96" t="s">
        <v>1466</v>
      </c>
      <c r="D939" s="96" t="s">
        <v>1471</v>
      </c>
      <c r="E939" s="97" t="s">
        <v>1472</v>
      </c>
      <c r="F939" s="98" t="s">
        <v>1312</v>
      </c>
      <c r="G939" s="98" t="s">
        <v>1312</v>
      </c>
      <c r="H939" s="85" t="s">
        <v>236</v>
      </c>
      <c r="I939" s="85" t="s">
        <v>236</v>
      </c>
      <c r="J939" s="630" t="s">
        <v>1312</v>
      </c>
      <c r="K939" s="630"/>
      <c r="L939" s="630"/>
      <c r="M939" s="630"/>
      <c r="N939" s="631"/>
    </row>
    <row r="940" spans="2:14" ht="13" hidden="1" customHeight="1" x14ac:dyDescent="0.25">
      <c r="B940" s="74" t="s">
        <v>1313</v>
      </c>
      <c r="C940" s="96" t="s">
        <v>1466</v>
      </c>
      <c r="D940" s="96" t="s">
        <v>1473</v>
      </c>
      <c r="E940" s="97" t="s">
        <v>1474</v>
      </c>
      <c r="F940" s="98" t="s">
        <v>1312</v>
      </c>
      <c r="G940" s="98" t="s">
        <v>1312</v>
      </c>
      <c r="H940" s="85" t="s">
        <v>236</v>
      </c>
      <c r="I940" s="85" t="s">
        <v>236</v>
      </c>
      <c r="J940" s="630" t="s">
        <v>1312</v>
      </c>
      <c r="K940" s="630"/>
      <c r="L940" s="630"/>
      <c r="M940" s="630"/>
      <c r="N940" s="631"/>
    </row>
    <row r="941" spans="2:14" ht="13" hidden="1" customHeight="1" x14ac:dyDescent="0.25">
      <c r="B941" s="74" t="s">
        <v>1313</v>
      </c>
      <c r="C941" s="96" t="s">
        <v>1466</v>
      </c>
      <c r="D941" s="96" t="s">
        <v>1475</v>
      </c>
      <c r="E941" s="97" t="s">
        <v>1476</v>
      </c>
      <c r="F941" s="98" t="s">
        <v>1312</v>
      </c>
      <c r="G941" s="98" t="s">
        <v>1312</v>
      </c>
      <c r="H941" s="85" t="s">
        <v>236</v>
      </c>
      <c r="I941" s="85" t="s">
        <v>236</v>
      </c>
      <c r="J941" s="630" t="s">
        <v>1312</v>
      </c>
      <c r="K941" s="630"/>
      <c r="L941" s="630"/>
      <c r="M941" s="630"/>
      <c r="N941" s="631"/>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30" t="s">
        <v>1312</v>
      </c>
      <c r="K943" s="630"/>
      <c r="L943" s="630"/>
      <c r="M943" s="630"/>
      <c r="N943" s="631"/>
    </row>
    <row r="944" spans="2:14" ht="13" hidden="1" customHeight="1" x14ac:dyDescent="0.25">
      <c r="B944" s="74" t="s">
        <v>1313</v>
      </c>
      <c r="C944" s="96" t="s">
        <v>1466</v>
      </c>
      <c r="D944" s="96" t="s">
        <v>1481</v>
      </c>
      <c r="E944" s="97" t="s">
        <v>1482</v>
      </c>
      <c r="F944" s="98" t="s">
        <v>1312</v>
      </c>
      <c r="G944" s="98" t="s">
        <v>1312</v>
      </c>
      <c r="H944" s="85" t="s">
        <v>236</v>
      </c>
      <c r="I944" s="85" t="s">
        <v>236</v>
      </c>
      <c r="J944" s="630" t="s">
        <v>1312</v>
      </c>
      <c r="K944" s="630"/>
      <c r="L944" s="630"/>
      <c r="M944" s="630"/>
      <c r="N944" s="631"/>
    </row>
    <row r="945" spans="2:14" ht="13" hidden="1" customHeight="1" x14ac:dyDescent="0.25">
      <c r="B945" s="74" t="s">
        <v>1313</v>
      </c>
      <c r="C945" s="96" t="s">
        <v>1466</v>
      </c>
      <c r="D945" s="96" t="s">
        <v>1483</v>
      </c>
      <c r="E945" s="97" t="s">
        <v>1484</v>
      </c>
      <c r="F945" s="98" t="s">
        <v>1312</v>
      </c>
      <c r="G945" s="98" t="s">
        <v>1312</v>
      </c>
      <c r="H945" s="85" t="s">
        <v>236</v>
      </c>
      <c r="I945" s="85" t="s">
        <v>236</v>
      </c>
      <c r="J945" s="630" t="s">
        <v>1312</v>
      </c>
      <c r="K945" s="630"/>
      <c r="L945" s="630"/>
      <c r="M945" s="630"/>
      <c r="N945" s="631"/>
    </row>
    <row r="946" spans="2:14" ht="13" hidden="1" customHeight="1" x14ac:dyDescent="0.25">
      <c r="B946" s="74" t="s">
        <v>1313</v>
      </c>
      <c r="C946" s="96" t="s">
        <v>1466</v>
      </c>
      <c r="D946" s="96" t="s">
        <v>1485</v>
      </c>
      <c r="E946" s="97" t="s">
        <v>1486</v>
      </c>
      <c r="F946" s="98" t="s">
        <v>1312</v>
      </c>
      <c r="G946" s="98" t="s">
        <v>1312</v>
      </c>
      <c r="H946" s="85" t="s">
        <v>236</v>
      </c>
      <c r="I946" s="85" t="s">
        <v>236</v>
      </c>
      <c r="J946" s="630" t="s">
        <v>1312</v>
      </c>
      <c r="K946" s="630"/>
      <c r="L946" s="630"/>
      <c r="M946" s="630"/>
      <c r="N946" s="631"/>
    </row>
    <row r="947" spans="2:14" ht="13" hidden="1" customHeight="1" x14ac:dyDescent="0.25">
      <c r="B947" s="74" t="s">
        <v>1313</v>
      </c>
      <c r="C947" s="96" t="s">
        <v>1466</v>
      </c>
      <c r="D947" s="96" t="s">
        <v>1487</v>
      </c>
      <c r="E947" s="97" t="s">
        <v>1488</v>
      </c>
      <c r="F947" s="98" t="s">
        <v>1312</v>
      </c>
      <c r="G947" s="98" t="s">
        <v>1312</v>
      </c>
      <c r="H947" s="85" t="s">
        <v>236</v>
      </c>
      <c r="I947" s="85" t="s">
        <v>236</v>
      </c>
      <c r="J947" s="630" t="s">
        <v>1312</v>
      </c>
      <c r="K947" s="630"/>
      <c r="L947" s="630"/>
      <c r="M947" s="630"/>
      <c r="N947" s="631"/>
    </row>
    <row r="948" spans="2:14" ht="13" hidden="1" customHeight="1" x14ac:dyDescent="0.25">
      <c r="B948" s="74" t="s">
        <v>1313</v>
      </c>
      <c r="C948" s="96" t="s">
        <v>1466</v>
      </c>
      <c r="D948" s="96" t="s">
        <v>1489</v>
      </c>
      <c r="E948" s="97" t="s">
        <v>1490</v>
      </c>
      <c r="F948" s="98" t="s">
        <v>1312</v>
      </c>
      <c r="G948" s="98" t="s">
        <v>1312</v>
      </c>
      <c r="H948" s="85" t="s">
        <v>236</v>
      </c>
      <c r="I948" s="85" t="s">
        <v>236</v>
      </c>
      <c r="J948" s="630" t="s">
        <v>1312</v>
      </c>
      <c r="K948" s="630"/>
      <c r="L948" s="630"/>
      <c r="M948" s="630"/>
      <c r="N948" s="631"/>
    </row>
    <row r="949" spans="2:14" ht="13" hidden="1" customHeight="1" x14ac:dyDescent="0.25">
      <c r="B949" s="74" t="s">
        <v>1313</v>
      </c>
      <c r="C949" s="96" t="s">
        <v>1491</v>
      </c>
      <c r="D949" s="96" t="s">
        <v>1492</v>
      </c>
      <c r="E949" s="97" t="s">
        <v>1493</v>
      </c>
      <c r="F949" s="98" t="s">
        <v>1312</v>
      </c>
      <c r="G949" s="98" t="s">
        <v>1312</v>
      </c>
      <c r="H949" s="85" t="s">
        <v>236</v>
      </c>
      <c r="I949" s="85" t="s">
        <v>236</v>
      </c>
      <c r="J949" s="630" t="s">
        <v>1312</v>
      </c>
      <c r="K949" s="630"/>
      <c r="L949" s="630"/>
      <c r="M949" s="630"/>
      <c r="N949" s="631"/>
    </row>
    <row r="950" spans="2:14" ht="13" hidden="1" customHeight="1" x14ac:dyDescent="0.25">
      <c r="B950" s="74" t="s">
        <v>1313</v>
      </c>
      <c r="C950" s="96" t="s">
        <v>1491</v>
      </c>
      <c r="D950" s="96" t="s">
        <v>1494</v>
      </c>
      <c r="E950" s="97" t="s">
        <v>1495</v>
      </c>
      <c r="F950" s="98" t="s">
        <v>1312</v>
      </c>
      <c r="G950" s="98" t="s">
        <v>1312</v>
      </c>
      <c r="H950" s="85" t="s">
        <v>236</v>
      </c>
      <c r="I950" s="85" t="s">
        <v>236</v>
      </c>
      <c r="J950" s="630" t="s">
        <v>1312</v>
      </c>
      <c r="K950" s="630"/>
      <c r="L950" s="630"/>
      <c r="M950" s="630"/>
      <c r="N950" s="631"/>
    </row>
    <row r="951" spans="2:14" ht="13" hidden="1" customHeight="1" x14ac:dyDescent="0.25">
      <c r="B951" s="74" t="s">
        <v>1313</v>
      </c>
      <c r="C951" s="96" t="s">
        <v>1496</v>
      </c>
      <c r="D951" s="96" t="s">
        <v>1497</v>
      </c>
      <c r="E951" s="97" t="s">
        <v>1498</v>
      </c>
      <c r="F951" s="98" t="s">
        <v>1312</v>
      </c>
      <c r="G951" s="98" t="s">
        <v>1312</v>
      </c>
      <c r="H951" s="85" t="s">
        <v>236</v>
      </c>
      <c r="I951" s="85" t="s">
        <v>236</v>
      </c>
      <c r="J951" s="630" t="s">
        <v>1312</v>
      </c>
      <c r="K951" s="630"/>
      <c r="L951" s="630"/>
      <c r="M951" s="630"/>
      <c r="N951" s="631"/>
    </row>
    <row r="952" spans="2:14" ht="13" hidden="1" customHeight="1" x14ac:dyDescent="0.25">
      <c r="B952" s="74" t="s">
        <v>1313</v>
      </c>
      <c r="C952" s="96" t="s">
        <v>1499</v>
      </c>
      <c r="D952" s="96" t="s">
        <v>1500</v>
      </c>
      <c r="E952" s="97" t="s">
        <v>1501</v>
      </c>
      <c r="F952" s="98" t="s">
        <v>1312</v>
      </c>
      <c r="G952" s="98" t="s">
        <v>1312</v>
      </c>
      <c r="H952" s="85" t="s">
        <v>236</v>
      </c>
      <c r="I952" s="85" t="s">
        <v>236</v>
      </c>
      <c r="J952" s="630" t="s">
        <v>1312</v>
      </c>
      <c r="K952" s="630"/>
      <c r="L952" s="630"/>
      <c r="M952" s="630"/>
      <c r="N952" s="631"/>
    </row>
    <row r="953" spans="2:14" ht="13" hidden="1" customHeight="1" x14ac:dyDescent="0.25">
      <c r="B953" s="74" t="s">
        <v>1313</v>
      </c>
      <c r="C953" s="96" t="s">
        <v>1502</v>
      </c>
      <c r="D953" s="96" t="s">
        <v>1503</v>
      </c>
      <c r="E953" s="97" t="s">
        <v>1504</v>
      </c>
      <c r="F953" s="98" t="s">
        <v>1312</v>
      </c>
      <c r="G953" s="98" t="s">
        <v>1312</v>
      </c>
      <c r="H953" s="85" t="s">
        <v>236</v>
      </c>
      <c r="I953" s="85" t="s">
        <v>236</v>
      </c>
      <c r="J953" s="630" t="s">
        <v>1312</v>
      </c>
      <c r="K953" s="630"/>
      <c r="L953" s="630"/>
      <c r="M953" s="630"/>
      <c r="N953" s="631"/>
    </row>
    <row r="954" spans="2:14" ht="13" hidden="1" customHeight="1" x14ac:dyDescent="0.25">
      <c r="B954" s="74" t="s">
        <v>1313</v>
      </c>
      <c r="C954" s="96" t="s">
        <v>1505</v>
      </c>
      <c r="D954" s="96" t="s">
        <v>1506</v>
      </c>
      <c r="E954" s="97" t="s">
        <v>1507</v>
      </c>
      <c r="F954" s="98" t="s">
        <v>1312</v>
      </c>
      <c r="G954" s="98" t="s">
        <v>1312</v>
      </c>
      <c r="H954" s="85" t="s">
        <v>236</v>
      </c>
      <c r="I954" s="85" t="s">
        <v>236</v>
      </c>
      <c r="J954" s="630" t="s">
        <v>1312</v>
      </c>
      <c r="K954" s="630"/>
      <c r="L954" s="630"/>
      <c r="M954" s="630"/>
      <c r="N954" s="631"/>
    </row>
    <row r="955" spans="2:14" ht="13" hidden="1" customHeight="1" x14ac:dyDescent="0.25">
      <c r="B955" s="74" t="s">
        <v>1313</v>
      </c>
      <c r="C955" s="96" t="s">
        <v>1508</v>
      </c>
      <c r="D955" s="96" t="s">
        <v>1509</v>
      </c>
      <c r="E955" s="97" t="s">
        <v>1510</v>
      </c>
      <c r="F955" s="98" t="s">
        <v>1312</v>
      </c>
      <c r="G955" s="98" t="s">
        <v>1312</v>
      </c>
      <c r="H955" s="85" t="s">
        <v>236</v>
      </c>
      <c r="I955" s="85" t="s">
        <v>236</v>
      </c>
      <c r="J955" s="630" t="s">
        <v>1312</v>
      </c>
      <c r="K955" s="630"/>
      <c r="L955" s="630"/>
      <c r="M955" s="630"/>
      <c r="N955" s="631"/>
    </row>
    <row r="956" spans="2:14" ht="13" hidden="1" customHeight="1" x14ac:dyDescent="0.25">
      <c r="B956" s="74" t="s">
        <v>1313</v>
      </c>
      <c r="C956" s="96" t="s">
        <v>1511</v>
      </c>
      <c r="D956" s="96" t="s">
        <v>1512</v>
      </c>
      <c r="E956" s="97" t="s">
        <v>1513</v>
      </c>
      <c r="F956" s="98" t="s">
        <v>1312</v>
      </c>
      <c r="G956" s="98" t="s">
        <v>1312</v>
      </c>
      <c r="H956" s="85" t="s">
        <v>236</v>
      </c>
      <c r="I956" s="85" t="s">
        <v>236</v>
      </c>
      <c r="J956" s="630" t="s">
        <v>1312</v>
      </c>
      <c r="K956" s="630"/>
      <c r="L956" s="630"/>
      <c r="M956" s="630"/>
      <c r="N956" s="631"/>
    </row>
    <row r="957" spans="2:14" ht="13" hidden="1" customHeight="1" x14ac:dyDescent="0.25">
      <c r="B957" s="74" t="s">
        <v>1313</v>
      </c>
      <c r="C957" s="96" t="s">
        <v>1514</v>
      </c>
      <c r="D957" s="96" t="s">
        <v>1515</v>
      </c>
      <c r="E957" s="97" t="s">
        <v>1516</v>
      </c>
      <c r="F957" s="98" t="s">
        <v>1312</v>
      </c>
      <c r="G957" s="98" t="s">
        <v>1312</v>
      </c>
      <c r="H957" s="85" t="s">
        <v>236</v>
      </c>
      <c r="I957" s="85" t="s">
        <v>236</v>
      </c>
      <c r="J957" s="630" t="s">
        <v>1312</v>
      </c>
      <c r="K957" s="630"/>
      <c r="L957" s="630"/>
      <c r="M957" s="630"/>
      <c r="N957" s="631"/>
    </row>
    <row r="958" spans="2:14" ht="13" hidden="1" customHeight="1" x14ac:dyDescent="0.25">
      <c r="B958" s="74" t="s">
        <v>1313</v>
      </c>
      <c r="C958" s="96" t="s">
        <v>1517</v>
      </c>
      <c r="D958" s="96" t="s">
        <v>1518</v>
      </c>
      <c r="E958" s="97" t="s">
        <v>1519</v>
      </c>
      <c r="F958" s="98" t="s">
        <v>1312</v>
      </c>
      <c r="G958" s="98" t="s">
        <v>1312</v>
      </c>
      <c r="H958" s="85" t="s">
        <v>236</v>
      </c>
      <c r="I958" s="85" t="s">
        <v>236</v>
      </c>
      <c r="J958" s="630" t="s">
        <v>1312</v>
      </c>
      <c r="K958" s="630"/>
      <c r="L958" s="630"/>
      <c r="M958" s="630"/>
      <c r="N958" s="631"/>
    </row>
    <row r="959" spans="2:14" ht="13" hidden="1" customHeight="1" x14ac:dyDescent="0.25">
      <c r="B959" s="74" t="s">
        <v>1313</v>
      </c>
      <c r="C959" s="96" t="s">
        <v>1520</v>
      </c>
      <c r="D959" s="96" t="s">
        <v>1521</v>
      </c>
      <c r="E959" s="97" t="s">
        <v>1522</v>
      </c>
      <c r="F959" s="98" t="s">
        <v>1312</v>
      </c>
      <c r="G959" s="98" t="s">
        <v>1312</v>
      </c>
      <c r="H959" s="85" t="s">
        <v>236</v>
      </c>
      <c r="I959" s="85" t="s">
        <v>236</v>
      </c>
      <c r="J959" s="630" t="s">
        <v>1312</v>
      </c>
      <c r="K959" s="630"/>
      <c r="L959" s="630"/>
      <c r="M959" s="630"/>
      <c r="N959" s="631"/>
    </row>
    <row r="960" spans="2:14" ht="13" hidden="1" customHeight="1" x14ac:dyDescent="0.25">
      <c r="B960" s="74" t="s">
        <v>1313</v>
      </c>
      <c r="C960" s="96" t="s">
        <v>1523</v>
      </c>
      <c r="D960" s="96" t="s">
        <v>1524</v>
      </c>
      <c r="E960" s="97" t="s">
        <v>1525</v>
      </c>
      <c r="F960" s="98" t="s">
        <v>1312</v>
      </c>
      <c r="G960" s="98" t="s">
        <v>1312</v>
      </c>
      <c r="H960" s="85" t="s">
        <v>236</v>
      </c>
      <c r="I960" s="85" t="s">
        <v>236</v>
      </c>
      <c r="J960" s="630" t="s">
        <v>1312</v>
      </c>
      <c r="K960" s="630"/>
      <c r="L960" s="630"/>
      <c r="M960" s="630"/>
      <c r="N960" s="631"/>
    </row>
    <row r="961" spans="2:14" ht="13" hidden="1" customHeight="1" x14ac:dyDescent="0.25">
      <c r="B961" s="74" t="s">
        <v>1313</v>
      </c>
      <c r="C961" s="96" t="s">
        <v>1526</v>
      </c>
      <c r="D961" s="96" t="s">
        <v>1527</v>
      </c>
      <c r="E961" s="97" t="s">
        <v>1528</v>
      </c>
      <c r="F961" s="98" t="s">
        <v>1312</v>
      </c>
      <c r="G961" s="98" t="s">
        <v>1312</v>
      </c>
      <c r="H961" s="85" t="s">
        <v>236</v>
      </c>
      <c r="I961" s="85" t="s">
        <v>236</v>
      </c>
      <c r="J961" s="630" t="s">
        <v>1312</v>
      </c>
      <c r="K961" s="630"/>
      <c r="L961" s="630"/>
      <c r="M961" s="630"/>
      <c r="N961" s="631"/>
    </row>
    <row r="962" spans="2:14" ht="13" hidden="1" customHeight="1" x14ac:dyDescent="0.25">
      <c r="B962" s="74" t="s">
        <v>1313</v>
      </c>
      <c r="C962" s="96" t="s">
        <v>1529</v>
      </c>
      <c r="D962" s="96" t="s">
        <v>1530</v>
      </c>
      <c r="E962" s="97" t="s">
        <v>1531</v>
      </c>
      <c r="F962" s="98" t="s">
        <v>1312</v>
      </c>
      <c r="G962" s="98" t="s">
        <v>1312</v>
      </c>
      <c r="H962" s="85" t="s">
        <v>236</v>
      </c>
      <c r="I962" s="85" t="s">
        <v>236</v>
      </c>
      <c r="J962" s="630" t="s">
        <v>1312</v>
      </c>
      <c r="K962" s="630"/>
      <c r="L962" s="630"/>
      <c r="M962" s="630"/>
      <c r="N962" s="631"/>
    </row>
    <row r="963" spans="2:14" ht="13" hidden="1" customHeight="1" x14ac:dyDescent="0.25">
      <c r="B963" s="74" t="s">
        <v>1313</v>
      </c>
      <c r="C963" s="96" t="s">
        <v>1532</v>
      </c>
      <c r="D963" s="96" t="s">
        <v>1533</v>
      </c>
      <c r="E963" s="97" t="s">
        <v>1534</v>
      </c>
      <c r="F963" s="98" t="s">
        <v>1312</v>
      </c>
      <c r="G963" s="98" t="s">
        <v>1312</v>
      </c>
      <c r="H963" s="85" t="s">
        <v>236</v>
      </c>
      <c r="I963" s="85" t="s">
        <v>236</v>
      </c>
      <c r="J963" s="630" t="s">
        <v>1312</v>
      </c>
      <c r="K963" s="630"/>
      <c r="L963" s="630"/>
      <c r="M963" s="630"/>
      <c r="N963" s="631"/>
    </row>
    <row r="964" spans="2:14" ht="13" hidden="1" customHeight="1" x14ac:dyDescent="0.25">
      <c r="B964" s="74" t="s">
        <v>1313</v>
      </c>
      <c r="C964" s="96" t="s">
        <v>1535</v>
      </c>
      <c r="D964" s="96" t="s">
        <v>1536</v>
      </c>
      <c r="E964" s="97" t="s">
        <v>1537</v>
      </c>
      <c r="F964" s="98" t="s">
        <v>1312</v>
      </c>
      <c r="G964" s="98" t="s">
        <v>1312</v>
      </c>
      <c r="H964" s="85" t="s">
        <v>236</v>
      </c>
      <c r="I964" s="85" t="s">
        <v>236</v>
      </c>
      <c r="J964" s="630" t="s">
        <v>1312</v>
      </c>
      <c r="K964" s="630"/>
      <c r="L964" s="630"/>
      <c r="M964" s="630"/>
      <c r="N964" s="631"/>
    </row>
    <row r="965" spans="2:14" ht="13" hidden="1" customHeight="1" x14ac:dyDescent="0.25">
      <c r="B965" s="74" t="s">
        <v>1313</v>
      </c>
      <c r="C965" s="96" t="s">
        <v>1538</v>
      </c>
      <c r="D965" s="96" t="s">
        <v>1539</v>
      </c>
      <c r="E965" s="97" t="s">
        <v>1540</v>
      </c>
      <c r="F965" s="98" t="s">
        <v>1312</v>
      </c>
      <c r="G965" s="98" t="s">
        <v>1312</v>
      </c>
      <c r="H965" s="85" t="s">
        <v>236</v>
      </c>
      <c r="I965" s="85" t="s">
        <v>236</v>
      </c>
      <c r="J965" s="630" t="s">
        <v>1312</v>
      </c>
      <c r="K965" s="630"/>
      <c r="L965" s="630"/>
      <c r="M965" s="630"/>
      <c r="N965" s="631"/>
    </row>
    <row r="966" spans="2:14" ht="13" hidden="1" customHeight="1" x14ac:dyDescent="0.25">
      <c r="B966" s="74" t="s">
        <v>1313</v>
      </c>
      <c r="C966" s="96" t="s">
        <v>1541</v>
      </c>
      <c r="D966" s="96" t="s">
        <v>1542</v>
      </c>
      <c r="E966" s="97" t="s">
        <v>1543</v>
      </c>
      <c r="F966" s="98" t="s">
        <v>1312</v>
      </c>
      <c r="G966" s="98" t="s">
        <v>1312</v>
      </c>
      <c r="H966" s="85" t="s">
        <v>236</v>
      </c>
      <c r="I966" s="85" t="s">
        <v>236</v>
      </c>
      <c r="J966" s="630" t="s">
        <v>1312</v>
      </c>
      <c r="K966" s="630"/>
      <c r="L966" s="630"/>
      <c r="M966" s="630"/>
      <c r="N966" s="631"/>
    </row>
    <row r="967" spans="2:14" ht="13" hidden="1" customHeight="1" x14ac:dyDescent="0.25">
      <c r="B967" s="74" t="s">
        <v>1313</v>
      </c>
      <c r="C967" s="96" t="s">
        <v>1544</v>
      </c>
      <c r="D967" s="96" t="s">
        <v>1545</v>
      </c>
      <c r="E967" s="97" t="s">
        <v>1546</v>
      </c>
      <c r="F967" s="98" t="s">
        <v>1312</v>
      </c>
      <c r="G967" s="98" t="s">
        <v>1312</v>
      </c>
      <c r="H967" s="85" t="s">
        <v>236</v>
      </c>
      <c r="I967" s="85" t="s">
        <v>236</v>
      </c>
      <c r="J967" s="630" t="s">
        <v>1312</v>
      </c>
      <c r="K967" s="630"/>
      <c r="L967" s="630"/>
      <c r="M967" s="630"/>
      <c r="N967" s="631"/>
    </row>
    <row r="968" spans="2:14" ht="13" hidden="1" customHeight="1" x14ac:dyDescent="0.25">
      <c r="B968" s="74" t="s">
        <v>1313</v>
      </c>
      <c r="C968" s="96" t="s">
        <v>1547</v>
      </c>
      <c r="D968" s="96" t="s">
        <v>1548</v>
      </c>
      <c r="E968" s="97" t="s">
        <v>1549</v>
      </c>
      <c r="F968" s="98" t="s">
        <v>1312</v>
      </c>
      <c r="G968" s="98" t="s">
        <v>1312</v>
      </c>
      <c r="H968" s="85" t="s">
        <v>236</v>
      </c>
      <c r="I968" s="85" t="s">
        <v>236</v>
      </c>
      <c r="J968" s="630" t="s">
        <v>1312</v>
      </c>
      <c r="K968" s="630"/>
      <c r="L968" s="630"/>
      <c r="M968" s="630"/>
      <c r="N968" s="631"/>
    </row>
    <row r="969" spans="2:14" ht="13" hidden="1" customHeight="1" x14ac:dyDescent="0.25">
      <c r="B969" s="74" t="s">
        <v>1313</v>
      </c>
      <c r="C969" s="96" t="s">
        <v>1550</v>
      </c>
      <c r="D969" s="96" t="s">
        <v>1551</v>
      </c>
      <c r="E969" s="97" t="s">
        <v>1552</v>
      </c>
      <c r="F969" s="98" t="s">
        <v>1312</v>
      </c>
      <c r="G969" s="98" t="s">
        <v>1312</v>
      </c>
      <c r="H969" s="85" t="s">
        <v>236</v>
      </c>
      <c r="I969" s="85" t="s">
        <v>236</v>
      </c>
      <c r="J969" s="630" t="s">
        <v>1312</v>
      </c>
      <c r="K969" s="630"/>
      <c r="L969" s="630"/>
      <c r="M969" s="630"/>
      <c r="N969" s="631"/>
    </row>
    <row r="970" spans="2:14" ht="13" hidden="1" customHeight="1" x14ac:dyDescent="0.25">
      <c r="B970" s="74" t="s">
        <v>1313</v>
      </c>
      <c r="C970" s="96" t="s">
        <v>1553</v>
      </c>
      <c r="D970" s="96" t="s">
        <v>1554</v>
      </c>
      <c r="E970" s="97" t="s">
        <v>1555</v>
      </c>
      <c r="F970" s="98" t="s">
        <v>1312</v>
      </c>
      <c r="G970" s="98" t="s">
        <v>1312</v>
      </c>
      <c r="H970" s="85" t="s">
        <v>236</v>
      </c>
      <c r="I970" s="85" t="s">
        <v>236</v>
      </c>
      <c r="J970" s="630" t="s">
        <v>1312</v>
      </c>
      <c r="K970" s="630"/>
      <c r="L970" s="630"/>
      <c r="M970" s="630"/>
      <c r="N970" s="631"/>
    </row>
    <row r="971" spans="2:14" ht="13" hidden="1" customHeight="1" x14ac:dyDescent="0.25">
      <c r="B971" s="74" t="s">
        <v>1313</v>
      </c>
      <c r="C971" s="96" t="s">
        <v>1556</v>
      </c>
      <c r="D971" s="96" t="s">
        <v>1557</v>
      </c>
      <c r="E971" s="97" t="s">
        <v>1558</v>
      </c>
      <c r="F971" s="98" t="s">
        <v>1312</v>
      </c>
      <c r="G971" s="98" t="s">
        <v>1312</v>
      </c>
      <c r="H971" s="85" t="s">
        <v>236</v>
      </c>
      <c r="I971" s="85" t="s">
        <v>236</v>
      </c>
      <c r="J971" s="630" t="s">
        <v>1312</v>
      </c>
      <c r="K971" s="630"/>
      <c r="L971" s="630"/>
      <c r="M971" s="630"/>
      <c r="N971" s="631"/>
    </row>
    <row r="972" spans="2:14" ht="13" hidden="1" customHeight="1" x14ac:dyDescent="0.25">
      <c r="B972" s="74" t="s">
        <v>1313</v>
      </c>
      <c r="C972" s="96" t="s">
        <v>1559</v>
      </c>
      <c r="D972" s="96" t="s">
        <v>1560</v>
      </c>
      <c r="E972" s="97" t="s">
        <v>1561</v>
      </c>
      <c r="F972" s="98" t="s">
        <v>1312</v>
      </c>
      <c r="G972" s="98" t="s">
        <v>1312</v>
      </c>
      <c r="H972" s="85" t="s">
        <v>236</v>
      </c>
      <c r="I972" s="85" t="s">
        <v>236</v>
      </c>
      <c r="J972" s="630" t="s">
        <v>1312</v>
      </c>
      <c r="K972" s="630"/>
      <c r="L972" s="630"/>
      <c r="M972" s="630"/>
      <c r="N972" s="631"/>
    </row>
    <row r="973" spans="2:14" ht="13" hidden="1" customHeight="1" x14ac:dyDescent="0.25">
      <c r="B973" s="74" t="s">
        <v>1313</v>
      </c>
      <c r="C973" s="96" t="s">
        <v>1562</v>
      </c>
      <c r="D973" s="96" t="s">
        <v>1563</v>
      </c>
      <c r="E973" s="97" t="s">
        <v>1564</v>
      </c>
      <c r="F973" s="98" t="s">
        <v>1312</v>
      </c>
      <c r="G973" s="98" t="s">
        <v>1312</v>
      </c>
      <c r="H973" s="85" t="s">
        <v>236</v>
      </c>
      <c r="I973" s="85" t="s">
        <v>236</v>
      </c>
      <c r="J973" s="630" t="s">
        <v>1312</v>
      </c>
      <c r="K973" s="630"/>
      <c r="L973" s="630"/>
      <c r="M973" s="630"/>
      <c r="N973" s="631"/>
    </row>
    <row r="974" spans="2:14" ht="13" hidden="1" customHeight="1" x14ac:dyDescent="0.25">
      <c r="B974" s="74" t="s">
        <v>1313</v>
      </c>
      <c r="C974" s="96" t="s">
        <v>1565</v>
      </c>
      <c r="D974" s="96" t="s">
        <v>1566</v>
      </c>
      <c r="E974" s="97" t="s">
        <v>1567</v>
      </c>
      <c r="F974" s="98" t="s">
        <v>1312</v>
      </c>
      <c r="G974" s="98" t="s">
        <v>1312</v>
      </c>
      <c r="H974" s="85" t="s">
        <v>236</v>
      </c>
      <c r="I974" s="85" t="s">
        <v>236</v>
      </c>
      <c r="J974" s="630" t="s">
        <v>1312</v>
      </c>
      <c r="K974" s="630"/>
      <c r="L974" s="630"/>
      <c r="M974" s="630"/>
      <c r="N974" s="631"/>
    </row>
    <row r="975" spans="2:14" ht="13" hidden="1" customHeight="1" x14ac:dyDescent="0.25">
      <c r="B975" s="74" t="s">
        <v>1313</v>
      </c>
      <c r="C975" s="96" t="s">
        <v>1466</v>
      </c>
      <c r="D975" s="96" t="s">
        <v>1568</v>
      </c>
      <c r="E975" s="97" t="s">
        <v>1569</v>
      </c>
      <c r="F975" s="98" t="s">
        <v>1312</v>
      </c>
      <c r="G975" s="98" t="s">
        <v>1312</v>
      </c>
      <c r="H975" s="85" t="s">
        <v>236</v>
      </c>
      <c r="I975" s="85" t="s">
        <v>236</v>
      </c>
      <c r="J975" s="630" t="s">
        <v>1312</v>
      </c>
      <c r="K975" s="630"/>
      <c r="L975" s="630"/>
      <c r="M975" s="630"/>
      <c r="N975" s="631"/>
    </row>
    <row r="976" spans="2:14" ht="13" hidden="1" customHeight="1" x14ac:dyDescent="0.25">
      <c r="B976" s="74" t="s">
        <v>1313</v>
      </c>
      <c r="C976" s="96" t="s">
        <v>1570</v>
      </c>
      <c r="D976" s="96" t="s">
        <v>1571</v>
      </c>
      <c r="E976" s="97" t="s">
        <v>1572</v>
      </c>
      <c r="F976" s="98" t="s">
        <v>1312</v>
      </c>
      <c r="G976" s="98" t="s">
        <v>1312</v>
      </c>
      <c r="H976" s="85" t="s">
        <v>236</v>
      </c>
      <c r="I976" s="85" t="s">
        <v>236</v>
      </c>
      <c r="J976" s="630" t="s">
        <v>1312</v>
      </c>
      <c r="K976" s="630"/>
      <c r="L976" s="630"/>
      <c r="M976" s="630"/>
      <c r="N976" s="631"/>
    </row>
    <row r="977" spans="2:14" ht="13" hidden="1" customHeight="1" x14ac:dyDescent="0.25">
      <c r="B977" s="74" t="s">
        <v>1313</v>
      </c>
      <c r="C977" s="96" t="s">
        <v>1573</v>
      </c>
      <c r="D977" s="96" t="s">
        <v>1574</v>
      </c>
      <c r="E977" s="97" t="s">
        <v>1575</v>
      </c>
      <c r="F977" s="98" t="s">
        <v>1312</v>
      </c>
      <c r="G977" s="98" t="s">
        <v>1312</v>
      </c>
      <c r="H977" s="85" t="s">
        <v>236</v>
      </c>
      <c r="I977" s="85" t="s">
        <v>236</v>
      </c>
      <c r="J977" s="630" t="s">
        <v>1312</v>
      </c>
      <c r="K977" s="630"/>
      <c r="L977" s="630"/>
      <c r="M977" s="630"/>
      <c r="N977" s="631"/>
    </row>
    <row r="978" spans="2:14" ht="13" hidden="1" customHeight="1" x14ac:dyDescent="0.25">
      <c r="B978" s="74" t="s">
        <v>1313</v>
      </c>
      <c r="C978" s="96" t="s">
        <v>1458</v>
      </c>
      <c r="D978" s="96" t="s">
        <v>1576</v>
      </c>
      <c r="E978" s="97" t="s">
        <v>1577</v>
      </c>
      <c r="F978" s="98" t="s">
        <v>1312</v>
      </c>
      <c r="G978" s="98" t="s">
        <v>1312</v>
      </c>
      <c r="H978" s="85" t="s">
        <v>236</v>
      </c>
      <c r="I978" s="85" t="s">
        <v>236</v>
      </c>
      <c r="J978" s="630" t="s">
        <v>1312</v>
      </c>
      <c r="K978" s="630"/>
      <c r="L978" s="630"/>
      <c r="M978" s="630"/>
      <c r="N978" s="631"/>
    </row>
    <row r="979" spans="2:14" ht="13" customHeight="1" x14ac:dyDescent="0.25">
      <c r="B979" s="74" t="s">
        <v>1578</v>
      </c>
      <c r="C979" s="104" t="s">
        <v>1579</v>
      </c>
      <c r="D979" s="104" t="s">
        <v>1580</v>
      </c>
      <c r="E979" s="105" t="s">
        <v>1581</v>
      </c>
      <c r="F979" s="106" t="s">
        <v>1312</v>
      </c>
      <c r="G979" s="106" t="s">
        <v>1312</v>
      </c>
      <c r="H979" s="106" t="s">
        <v>236</v>
      </c>
      <c r="I979" s="102" t="s">
        <v>236</v>
      </c>
      <c r="J979" s="607"/>
      <c r="K979" s="608"/>
      <c r="L979" s="608"/>
      <c r="M979" s="608"/>
      <c r="N979" s="609"/>
    </row>
    <row r="980" spans="2:14" ht="13" customHeight="1" x14ac:dyDescent="0.25">
      <c r="B980" s="74" t="s">
        <v>1578</v>
      </c>
      <c r="C980" s="107" t="s">
        <v>1582</v>
      </c>
      <c r="D980" s="107" t="s">
        <v>1583</v>
      </c>
      <c r="E980" s="108" t="s">
        <v>1584</v>
      </c>
      <c r="F980" s="103" t="s">
        <v>1312</v>
      </c>
      <c r="G980" s="103" t="s">
        <v>1312</v>
      </c>
      <c r="H980" s="103" t="s">
        <v>236</v>
      </c>
      <c r="I980" s="102" t="s">
        <v>236</v>
      </c>
      <c r="J980" s="607"/>
      <c r="K980" s="608"/>
      <c r="L980" s="608"/>
      <c r="M980" s="608"/>
      <c r="N980" s="609"/>
    </row>
    <row r="981" spans="2:14" ht="13" customHeight="1" x14ac:dyDescent="0.25">
      <c r="B981" s="74" t="s">
        <v>1578</v>
      </c>
      <c r="C981" s="107" t="s">
        <v>1585</v>
      </c>
      <c r="D981" s="107" t="s">
        <v>1586</v>
      </c>
      <c r="E981" s="108" t="s">
        <v>1587</v>
      </c>
      <c r="F981" s="103" t="s">
        <v>1312</v>
      </c>
      <c r="G981" s="103" t="s">
        <v>1312</v>
      </c>
      <c r="H981" s="103" t="s">
        <v>236</v>
      </c>
      <c r="I981" s="102" t="s">
        <v>236</v>
      </c>
      <c r="J981" s="607"/>
      <c r="K981" s="608"/>
      <c r="L981" s="608"/>
      <c r="M981" s="608"/>
      <c r="N981" s="609"/>
    </row>
    <row r="982" spans="2:14" ht="13" hidden="1" customHeight="1" x14ac:dyDescent="0.25">
      <c r="B982" s="74" t="s">
        <v>1578</v>
      </c>
      <c r="C982" s="107" t="s">
        <v>1588</v>
      </c>
      <c r="D982" s="107" t="s">
        <v>1589</v>
      </c>
      <c r="E982" s="108" t="s">
        <v>1590</v>
      </c>
      <c r="F982" s="103" t="s">
        <v>1312</v>
      </c>
      <c r="G982" s="103" t="s">
        <v>1312</v>
      </c>
      <c r="H982" s="103" t="s">
        <v>236</v>
      </c>
      <c r="I982" s="102" t="s">
        <v>236</v>
      </c>
      <c r="J982" s="607"/>
      <c r="K982" s="608"/>
      <c r="L982" s="608"/>
      <c r="M982" s="608"/>
      <c r="N982" s="609"/>
    </row>
    <row r="983" spans="2:14" ht="13" hidden="1" customHeight="1" x14ac:dyDescent="0.25">
      <c r="B983" s="74" t="s">
        <v>1578</v>
      </c>
      <c r="C983" s="107" t="s">
        <v>1591</v>
      </c>
      <c r="D983" s="107" t="s">
        <v>1592</v>
      </c>
      <c r="E983" s="108" t="s">
        <v>1593</v>
      </c>
      <c r="F983" s="103" t="s">
        <v>1312</v>
      </c>
      <c r="G983" s="103" t="s">
        <v>1312</v>
      </c>
      <c r="H983" s="103" t="s">
        <v>236</v>
      </c>
      <c r="I983" s="102" t="s">
        <v>236</v>
      </c>
      <c r="J983" s="607"/>
      <c r="K983" s="608"/>
      <c r="L983" s="608"/>
      <c r="M983" s="608"/>
      <c r="N983" s="609"/>
    </row>
    <row r="984" spans="2:14" ht="13" hidden="1" customHeight="1" x14ac:dyDescent="0.25">
      <c r="B984" s="74" t="s">
        <v>1578</v>
      </c>
      <c r="C984" s="107" t="s">
        <v>1594</v>
      </c>
      <c r="D984" s="107" t="s">
        <v>1595</v>
      </c>
      <c r="E984" s="108" t="s">
        <v>1596</v>
      </c>
      <c r="F984" s="103" t="s">
        <v>1312</v>
      </c>
      <c r="G984" s="103" t="s">
        <v>1312</v>
      </c>
      <c r="H984" s="103" t="s">
        <v>235</v>
      </c>
      <c r="I984" s="102" t="s">
        <v>236</v>
      </c>
      <c r="J984" s="607"/>
      <c r="K984" s="608"/>
      <c r="L984" s="608"/>
      <c r="M984" s="608"/>
      <c r="N984" s="609"/>
    </row>
    <row r="985" spans="2:14" ht="13" hidden="1" customHeight="1" x14ac:dyDescent="0.25">
      <c r="B985" s="74" t="s">
        <v>1578</v>
      </c>
      <c r="C985" s="107" t="s">
        <v>1597</v>
      </c>
      <c r="D985" s="107" t="s">
        <v>1598</v>
      </c>
      <c r="E985" s="108" t="s">
        <v>1599</v>
      </c>
      <c r="F985" s="103" t="s">
        <v>1312</v>
      </c>
      <c r="G985" s="103" t="s">
        <v>1312</v>
      </c>
      <c r="H985" s="103" t="s">
        <v>235</v>
      </c>
      <c r="I985" s="102" t="s">
        <v>236</v>
      </c>
      <c r="J985" s="607"/>
      <c r="K985" s="608"/>
      <c r="L985" s="608"/>
      <c r="M985" s="608"/>
      <c r="N985" s="609"/>
    </row>
    <row r="986" spans="2:14" ht="13" hidden="1" customHeight="1" x14ac:dyDescent="0.25">
      <c r="B986" s="74" t="s">
        <v>1578</v>
      </c>
      <c r="C986" s="107" t="s">
        <v>1600</v>
      </c>
      <c r="D986" s="107" t="s">
        <v>1601</v>
      </c>
      <c r="E986" s="108" t="s">
        <v>1602</v>
      </c>
      <c r="F986" s="103" t="s">
        <v>1312</v>
      </c>
      <c r="G986" s="103" t="s">
        <v>1312</v>
      </c>
      <c r="H986" s="103" t="s">
        <v>235</v>
      </c>
      <c r="I986" s="102" t="s">
        <v>235</v>
      </c>
      <c r="J986" s="607"/>
      <c r="K986" s="608"/>
      <c r="L986" s="608"/>
      <c r="M986" s="608"/>
      <c r="N986" s="609"/>
    </row>
    <row r="987" spans="2:14" ht="13" hidden="1" customHeight="1" x14ac:dyDescent="0.25">
      <c r="B987" s="74" t="s">
        <v>1578</v>
      </c>
      <c r="C987" s="107" t="s">
        <v>1603</v>
      </c>
      <c r="D987" s="107" t="s">
        <v>1604</v>
      </c>
      <c r="E987" s="108" t="s">
        <v>1605</v>
      </c>
      <c r="F987" s="103" t="s">
        <v>1312</v>
      </c>
      <c r="G987" s="103" t="s">
        <v>1312</v>
      </c>
      <c r="H987" s="103" t="s">
        <v>235</v>
      </c>
      <c r="I987" s="102" t="s">
        <v>236</v>
      </c>
      <c r="J987" s="607"/>
      <c r="K987" s="608"/>
      <c r="L987" s="608"/>
      <c r="M987" s="608"/>
      <c r="N987" s="609"/>
    </row>
    <row r="988" spans="2:14" ht="13" hidden="1" customHeight="1" x14ac:dyDescent="0.25">
      <c r="B988" s="74" t="s">
        <v>1578</v>
      </c>
      <c r="C988" s="107" t="s">
        <v>1606</v>
      </c>
      <c r="D988" s="107" t="s">
        <v>1607</v>
      </c>
      <c r="E988" s="108" t="s">
        <v>1608</v>
      </c>
      <c r="F988" s="103" t="s">
        <v>1312</v>
      </c>
      <c r="G988" s="103" t="s">
        <v>1312</v>
      </c>
      <c r="H988" s="103" t="s">
        <v>235</v>
      </c>
      <c r="I988" s="102" t="s">
        <v>236</v>
      </c>
      <c r="J988" s="607"/>
      <c r="K988" s="608"/>
      <c r="L988" s="608"/>
      <c r="M988" s="608"/>
      <c r="N988" s="609"/>
    </row>
    <row r="989" spans="2:14" ht="13" hidden="1" customHeight="1" x14ac:dyDescent="0.25">
      <c r="B989" s="74" t="s">
        <v>1578</v>
      </c>
      <c r="C989" s="107" t="s">
        <v>1609</v>
      </c>
      <c r="D989" s="107" t="s">
        <v>1610</v>
      </c>
      <c r="E989" s="108" t="s">
        <v>1611</v>
      </c>
      <c r="F989" s="103" t="s">
        <v>1312</v>
      </c>
      <c r="G989" s="103" t="s">
        <v>1312</v>
      </c>
      <c r="H989" s="103" t="s">
        <v>235</v>
      </c>
      <c r="I989" s="102" t="s">
        <v>236</v>
      </c>
      <c r="J989" s="607"/>
      <c r="K989" s="608"/>
      <c r="L989" s="608"/>
      <c r="M989" s="608"/>
      <c r="N989" s="609"/>
    </row>
    <row r="990" spans="2:14" ht="13" hidden="1" customHeight="1" x14ac:dyDescent="0.25">
      <c r="B990" s="74" t="s">
        <v>1578</v>
      </c>
      <c r="C990" s="107" t="s">
        <v>1612</v>
      </c>
      <c r="D990" s="107" t="s">
        <v>1613</v>
      </c>
      <c r="E990" s="108" t="s">
        <v>1614</v>
      </c>
      <c r="F990" s="103" t="s">
        <v>1312</v>
      </c>
      <c r="G990" s="103" t="s">
        <v>1312</v>
      </c>
      <c r="H990" s="103" t="s">
        <v>235</v>
      </c>
      <c r="I990" s="102" t="s">
        <v>235</v>
      </c>
      <c r="J990" s="607"/>
      <c r="K990" s="608"/>
      <c r="L990" s="608"/>
      <c r="M990" s="608"/>
      <c r="N990" s="609"/>
    </row>
    <row r="991" spans="2:14" ht="13" hidden="1" customHeight="1" x14ac:dyDescent="0.25">
      <c r="B991" s="74" t="s">
        <v>1578</v>
      </c>
      <c r="C991" s="107" t="s">
        <v>1320</v>
      </c>
      <c r="D991" s="107" t="s">
        <v>1615</v>
      </c>
      <c r="E991" s="108" t="s">
        <v>1616</v>
      </c>
      <c r="F991" s="103" t="s">
        <v>1312</v>
      </c>
      <c r="G991" s="103" t="s">
        <v>1312</v>
      </c>
      <c r="H991" s="103" t="s">
        <v>235</v>
      </c>
      <c r="I991" s="102" t="s">
        <v>235</v>
      </c>
      <c r="J991" s="607"/>
      <c r="K991" s="608"/>
      <c r="L991" s="608"/>
      <c r="M991" s="608"/>
      <c r="N991" s="609"/>
    </row>
    <row r="992" spans="2:14" ht="13" hidden="1" customHeight="1" x14ac:dyDescent="0.25">
      <c r="B992" s="74" t="s">
        <v>1578</v>
      </c>
      <c r="C992" s="107" t="s">
        <v>1617</v>
      </c>
      <c r="D992" s="107" t="s">
        <v>1618</v>
      </c>
      <c r="E992" s="108" t="s">
        <v>1619</v>
      </c>
      <c r="F992" s="103" t="s">
        <v>1312</v>
      </c>
      <c r="G992" s="103" t="s">
        <v>1312</v>
      </c>
      <c r="H992" s="103" t="s">
        <v>235</v>
      </c>
      <c r="I992" s="102" t="s">
        <v>235</v>
      </c>
      <c r="J992" s="607"/>
      <c r="K992" s="608"/>
      <c r="L992" s="608"/>
      <c r="M992" s="608"/>
      <c r="N992" s="609"/>
    </row>
    <row r="993" spans="2:14" ht="13" hidden="1" customHeight="1" x14ac:dyDescent="0.25">
      <c r="B993" s="74" t="s">
        <v>1578</v>
      </c>
      <c r="C993" s="107" t="s">
        <v>1419</v>
      </c>
      <c r="D993" s="107" t="s">
        <v>1620</v>
      </c>
      <c r="E993" s="108" t="s">
        <v>1621</v>
      </c>
      <c r="F993" s="103" t="s">
        <v>1312</v>
      </c>
      <c r="G993" s="103" t="s">
        <v>1312</v>
      </c>
      <c r="H993" s="103" t="s">
        <v>235</v>
      </c>
      <c r="I993" s="102" t="s">
        <v>235</v>
      </c>
      <c r="J993" s="607"/>
      <c r="K993" s="608"/>
      <c r="L993" s="608"/>
      <c r="M993" s="608"/>
      <c r="N993" s="609"/>
    </row>
    <row r="994" spans="2:14" ht="13" hidden="1" customHeight="1" x14ac:dyDescent="0.25">
      <c r="B994" s="74" t="s">
        <v>1578</v>
      </c>
      <c r="C994" s="107" t="s">
        <v>1329</v>
      </c>
      <c r="D994" s="107" t="s">
        <v>1622</v>
      </c>
      <c r="E994" s="108" t="s">
        <v>1623</v>
      </c>
      <c r="F994" s="103" t="s">
        <v>1312</v>
      </c>
      <c r="G994" s="103" t="s">
        <v>1312</v>
      </c>
      <c r="H994" s="103" t="s">
        <v>235</v>
      </c>
      <c r="I994" s="102" t="s">
        <v>235</v>
      </c>
      <c r="J994" s="607"/>
      <c r="K994" s="608"/>
      <c r="L994" s="608"/>
      <c r="M994" s="608"/>
      <c r="N994" s="609"/>
    </row>
    <row r="995" spans="2:14" ht="13" hidden="1" customHeight="1" x14ac:dyDescent="0.25">
      <c r="B995" s="74" t="s">
        <v>1578</v>
      </c>
      <c r="C995" s="107" t="s">
        <v>1624</v>
      </c>
      <c r="D995" s="107" t="s">
        <v>1625</v>
      </c>
      <c r="E995" s="108" t="s">
        <v>1626</v>
      </c>
      <c r="F995" s="103" t="s">
        <v>1312</v>
      </c>
      <c r="G995" s="103" t="s">
        <v>1312</v>
      </c>
      <c r="H995" s="103" t="s">
        <v>235</v>
      </c>
      <c r="I995" s="102" t="s">
        <v>235</v>
      </c>
      <c r="J995" s="607"/>
      <c r="K995" s="608"/>
      <c r="L995" s="608"/>
      <c r="M995" s="608"/>
      <c r="N995" s="609"/>
    </row>
    <row r="996" spans="2:14" ht="13" hidden="1" customHeight="1" x14ac:dyDescent="0.25">
      <c r="B996" s="74" t="s">
        <v>1578</v>
      </c>
      <c r="C996" s="107" t="s">
        <v>1624</v>
      </c>
      <c r="D996" s="107" t="s">
        <v>1627</v>
      </c>
      <c r="E996" s="108" t="s">
        <v>1628</v>
      </c>
      <c r="F996" s="103" t="s">
        <v>1312</v>
      </c>
      <c r="G996" s="103" t="s">
        <v>1312</v>
      </c>
      <c r="H996" s="103" t="s">
        <v>235</v>
      </c>
      <c r="I996" s="102" t="s">
        <v>235</v>
      </c>
      <c r="J996" s="607"/>
      <c r="K996" s="608"/>
      <c r="L996" s="608"/>
      <c r="M996" s="608"/>
      <c r="N996" s="609"/>
    </row>
    <row r="997" spans="2:14" ht="13" hidden="1" customHeight="1" x14ac:dyDescent="0.25">
      <c r="B997" s="74" t="s">
        <v>1578</v>
      </c>
      <c r="C997" s="107" t="s">
        <v>1629</v>
      </c>
      <c r="D997" s="107" t="s">
        <v>1630</v>
      </c>
      <c r="E997" s="108" t="s">
        <v>1631</v>
      </c>
      <c r="F997" s="103" t="s">
        <v>1312</v>
      </c>
      <c r="G997" s="103" t="s">
        <v>1312</v>
      </c>
      <c r="H997" s="103" t="s">
        <v>235</v>
      </c>
      <c r="I997" s="102" t="s">
        <v>235</v>
      </c>
      <c r="J997" s="607"/>
      <c r="K997" s="608"/>
      <c r="L997" s="608"/>
      <c r="M997" s="608"/>
      <c r="N997" s="609"/>
    </row>
    <row r="998" spans="2:14" ht="13" hidden="1" customHeight="1" x14ac:dyDescent="0.25">
      <c r="B998" s="74" t="s">
        <v>1578</v>
      </c>
      <c r="C998" s="107" t="s">
        <v>1632</v>
      </c>
      <c r="D998" s="107" t="s">
        <v>1633</v>
      </c>
      <c r="E998" s="108" t="s">
        <v>1634</v>
      </c>
      <c r="F998" s="103" t="s">
        <v>1312</v>
      </c>
      <c r="G998" s="103" t="s">
        <v>1312</v>
      </c>
      <c r="H998" s="103" t="s">
        <v>235</v>
      </c>
      <c r="I998" s="102" t="s">
        <v>235</v>
      </c>
      <c r="J998" s="607"/>
      <c r="K998" s="608"/>
      <c r="L998" s="608"/>
      <c r="M998" s="608"/>
      <c r="N998" s="609"/>
    </row>
    <row r="999" spans="2:14" ht="13" hidden="1" customHeight="1" x14ac:dyDescent="0.25">
      <c r="B999" s="74" t="s">
        <v>1578</v>
      </c>
      <c r="C999" s="107" t="s">
        <v>1635</v>
      </c>
      <c r="D999" s="107" t="s">
        <v>1636</v>
      </c>
      <c r="E999" s="108" t="s">
        <v>1637</v>
      </c>
      <c r="F999" s="103" t="s">
        <v>1312</v>
      </c>
      <c r="G999" s="103" t="s">
        <v>1312</v>
      </c>
      <c r="H999" s="103" t="s">
        <v>235</v>
      </c>
      <c r="I999" s="102" t="s">
        <v>235</v>
      </c>
      <c r="J999" s="607"/>
      <c r="K999" s="608"/>
      <c r="L999" s="608"/>
      <c r="M999" s="608"/>
      <c r="N999" s="609"/>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07"/>
      <c r="K1000" s="608"/>
      <c r="L1000" s="608"/>
      <c r="M1000" s="608"/>
      <c r="N1000" s="609"/>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07"/>
      <c r="K1001" s="608"/>
      <c r="L1001" s="608"/>
      <c r="M1001" s="608"/>
      <c r="N1001" s="609"/>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07"/>
      <c r="K1002" s="608"/>
      <c r="L1002" s="608"/>
      <c r="M1002" s="608"/>
      <c r="N1002" s="609"/>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07"/>
      <c r="K1003" s="608"/>
      <c r="L1003" s="608"/>
      <c r="M1003" s="608"/>
      <c r="N1003" s="609"/>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07"/>
      <c r="K1004" s="608"/>
      <c r="L1004" s="608"/>
      <c r="M1004" s="608"/>
      <c r="N1004" s="609"/>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07"/>
      <c r="K1005" s="608"/>
      <c r="L1005" s="608"/>
      <c r="M1005" s="608"/>
      <c r="N1005" s="609"/>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07"/>
      <c r="K1006" s="608"/>
      <c r="L1006" s="608"/>
      <c r="M1006" s="608"/>
      <c r="N1006" s="609"/>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07"/>
      <c r="K1007" s="608"/>
      <c r="L1007" s="608"/>
      <c r="M1007" s="608"/>
      <c r="N1007" s="609"/>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07"/>
      <c r="K1008" s="608"/>
      <c r="L1008" s="608"/>
      <c r="M1008" s="608"/>
      <c r="N1008" s="609"/>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07"/>
      <c r="K1009" s="608"/>
      <c r="L1009" s="608"/>
      <c r="M1009" s="608"/>
      <c r="N1009" s="609"/>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07"/>
      <c r="K1010" s="608"/>
      <c r="L1010" s="608"/>
      <c r="M1010" s="608"/>
      <c r="N1010" s="609"/>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07"/>
      <c r="K1011" s="608"/>
      <c r="L1011" s="608"/>
      <c r="M1011" s="608"/>
      <c r="N1011" s="609"/>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07"/>
      <c r="K1012" s="608"/>
      <c r="L1012" s="608"/>
      <c r="M1012" s="608"/>
      <c r="N1012" s="609"/>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07"/>
      <c r="K1013" s="608"/>
      <c r="L1013" s="608"/>
      <c r="M1013" s="608"/>
      <c r="N1013" s="609"/>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07"/>
      <c r="K1014" s="608"/>
      <c r="L1014" s="608"/>
      <c r="M1014" s="608"/>
      <c r="N1014" s="609"/>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07"/>
      <c r="K1015" s="608"/>
      <c r="L1015" s="608"/>
      <c r="M1015" s="608"/>
      <c r="N1015" s="609"/>
    </row>
    <row r="1016" spans="2:14" ht="13" hidden="1" customHeight="1" x14ac:dyDescent="0.25">
      <c r="B1016" s="74" t="s">
        <v>1679</v>
      </c>
      <c r="C1016" s="75"/>
      <c r="D1016" s="75" t="s">
        <v>1680</v>
      </c>
      <c r="E1016" s="76" t="s">
        <v>1681</v>
      </c>
      <c r="F1016" s="88"/>
      <c r="G1016" s="77"/>
      <c r="H1016" s="103" t="s">
        <v>235</v>
      </c>
      <c r="I1016" s="102" t="s">
        <v>236</v>
      </c>
      <c r="J1016" s="607"/>
      <c r="K1016" s="608"/>
      <c r="L1016" s="608"/>
      <c r="M1016" s="608"/>
      <c r="N1016" s="609"/>
    </row>
    <row r="1017" spans="2:14" ht="13" hidden="1" customHeight="1" x14ac:dyDescent="0.25">
      <c r="B1017" s="74" t="s">
        <v>1679</v>
      </c>
      <c r="C1017" s="75"/>
      <c r="D1017" s="75" t="s">
        <v>1682</v>
      </c>
      <c r="E1017" s="76" t="s">
        <v>1683</v>
      </c>
      <c r="F1017" s="88"/>
      <c r="G1017" s="77"/>
      <c r="H1017" s="103" t="s">
        <v>235</v>
      </c>
      <c r="I1017" s="102" t="s">
        <v>236</v>
      </c>
      <c r="J1017" s="607"/>
      <c r="K1017" s="608"/>
      <c r="L1017" s="608"/>
      <c r="M1017" s="608"/>
      <c r="N1017" s="609"/>
    </row>
    <row r="1018" spans="2:14" ht="13" hidden="1" customHeight="1" x14ac:dyDescent="0.25">
      <c r="B1018" s="74" t="s">
        <v>1679</v>
      </c>
      <c r="C1018" s="75"/>
      <c r="D1018" s="75" t="s">
        <v>1684</v>
      </c>
      <c r="E1018" s="76" t="s">
        <v>1685</v>
      </c>
      <c r="F1018" s="88"/>
      <c r="G1018" s="77"/>
      <c r="H1018" s="103" t="s">
        <v>235</v>
      </c>
      <c r="I1018" s="102" t="s">
        <v>236</v>
      </c>
      <c r="J1018" s="607"/>
      <c r="K1018" s="608"/>
      <c r="L1018" s="608"/>
      <c r="M1018" s="608"/>
      <c r="N1018" s="609"/>
    </row>
    <row r="1019" spans="2:14" ht="13" hidden="1" customHeight="1" x14ac:dyDescent="0.25">
      <c r="B1019" s="74" t="s">
        <v>1679</v>
      </c>
      <c r="C1019" s="75"/>
      <c r="D1019" s="75" t="s">
        <v>1686</v>
      </c>
      <c r="E1019" s="76" t="s">
        <v>1687</v>
      </c>
      <c r="F1019" s="88"/>
      <c r="G1019" s="77"/>
      <c r="H1019" s="103" t="s">
        <v>235</v>
      </c>
      <c r="I1019" s="102" t="s">
        <v>236</v>
      </c>
      <c r="J1019" s="607"/>
      <c r="K1019" s="608"/>
      <c r="L1019" s="608"/>
      <c r="M1019" s="608"/>
      <c r="N1019" s="609"/>
    </row>
    <row r="1020" spans="2:14" ht="13" hidden="1" customHeight="1" x14ac:dyDescent="0.25">
      <c r="B1020" s="74" t="s">
        <v>1679</v>
      </c>
      <c r="C1020" s="75"/>
      <c r="D1020" s="75" t="s">
        <v>1688</v>
      </c>
      <c r="E1020" s="76" t="s">
        <v>1689</v>
      </c>
      <c r="F1020" s="88"/>
      <c r="G1020" s="77"/>
      <c r="H1020" s="103" t="s">
        <v>235</v>
      </c>
      <c r="I1020" s="102" t="s">
        <v>236</v>
      </c>
      <c r="J1020" s="607"/>
      <c r="K1020" s="608"/>
      <c r="L1020" s="608"/>
      <c r="M1020" s="608"/>
      <c r="N1020" s="609"/>
    </row>
    <row r="1021" spans="2:14" ht="13" hidden="1" customHeight="1" x14ac:dyDescent="0.25">
      <c r="B1021" s="74" t="s">
        <v>1679</v>
      </c>
      <c r="C1021" s="75"/>
      <c r="D1021" s="75" t="s">
        <v>1690</v>
      </c>
      <c r="E1021" s="76" t="s">
        <v>1691</v>
      </c>
      <c r="F1021" s="88"/>
      <c r="G1021" s="77"/>
      <c r="H1021" s="103" t="s">
        <v>235</v>
      </c>
      <c r="I1021" s="102" t="s">
        <v>236</v>
      </c>
      <c r="J1021" s="607"/>
      <c r="K1021" s="608"/>
      <c r="L1021" s="608"/>
      <c r="M1021" s="608"/>
      <c r="N1021" s="609"/>
    </row>
    <row r="1022" spans="2:14" ht="13" hidden="1" customHeight="1" x14ac:dyDescent="0.25">
      <c r="B1022" s="74" t="s">
        <v>1679</v>
      </c>
      <c r="C1022" s="75"/>
      <c r="D1022" s="75" t="s">
        <v>1692</v>
      </c>
      <c r="E1022" s="76" t="s">
        <v>1693</v>
      </c>
      <c r="F1022" s="88"/>
      <c r="G1022" s="77"/>
      <c r="H1022" s="103" t="s">
        <v>235</v>
      </c>
      <c r="I1022" s="102" t="s">
        <v>236</v>
      </c>
      <c r="J1022" s="607"/>
      <c r="K1022" s="608"/>
      <c r="L1022" s="608"/>
      <c r="M1022" s="608"/>
      <c r="N1022" s="609"/>
    </row>
    <row r="1023" spans="2:14" ht="13" hidden="1" customHeight="1" x14ac:dyDescent="0.25">
      <c r="B1023" s="74" t="s">
        <v>1679</v>
      </c>
      <c r="C1023" s="75"/>
      <c r="D1023" s="75" t="s">
        <v>1694</v>
      </c>
      <c r="E1023" s="76" t="s">
        <v>1695</v>
      </c>
      <c r="F1023" s="88"/>
      <c r="G1023" s="77"/>
      <c r="H1023" s="103" t="s">
        <v>235</v>
      </c>
      <c r="I1023" s="102" t="s">
        <v>236</v>
      </c>
      <c r="J1023" s="607"/>
      <c r="K1023" s="608"/>
      <c r="L1023" s="608"/>
      <c r="M1023" s="608"/>
      <c r="N1023" s="609"/>
    </row>
    <row r="1024" spans="2:14" ht="13" hidden="1" customHeight="1" x14ac:dyDescent="0.25">
      <c r="B1024" s="74" t="s">
        <v>1679</v>
      </c>
      <c r="C1024" s="75"/>
      <c r="D1024" s="75" t="s">
        <v>1696</v>
      </c>
      <c r="E1024" s="76" t="s">
        <v>1697</v>
      </c>
      <c r="F1024" s="88"/>
      <c r="G1024" s="77"/>
      <c r="H1024" s="103" t="s">
        <v>235</v>
      </c>
      <c r="I1024" s="102" t="s">
        <v>236</v>
      </c>
      <c r="J1024" s="607"/>
      <c r="K1024" s="608"/>
      <c r="L1024" s="608"/>
      <c r="M1024" s="608"/>
      <c r="N1024" s="609"/>
    </row>
    <row r="1025" spans="2:14" ht="13" hidden="1" customHeight="1" x14ac:dyDescent="0.25">
      <c r="B1025" s="74" t="s">
        <v>1679</v>
      </c>
      <c r="C1025" s="75"/>
      <c r="D1025" s="75" t="s">
        <v>1698</v>
      </c>
      <c r="E1025" s="76" t="s">
        <v>1699</v>
      </c>
      <c r="F1025" s="88"/>
      <c r="G1025" s="77"/>
      <c r="H1025" s="103" t="s">
        <v>235</v>
      </c>
      <c r="I1025" s="102" t="s">
        <v>236</v>
      </c>
      <c r="J1025" s="607"/>
      <c r="K1025" s="608"/>
      <c r="L1025" s="608"/>
      <c r="M1025" s="608"/>
      <c r="N1025" s="609"/>
    </row>
    <row r="1026" spans="2:14" ht="13" hidden="1" customHeight="1" x14ac:dyDescent="0.25">
      <c r="B1026" s="74" t="s">
        <v>1679</v>
      </c>
      <c r="C1026" s="75"/>
      <c r="D1026" s="75" t="s">
        <v>1700</v>
      </c>
      <c r="E1026" s="76" t="s">
        <v>1701</v>
      </c>
      <c r="F1026" s="88"/>
      <c r="G1026" s="77"/>
      <c r="H1026" s="103" t="s">
        <v>235</v>
      </c>
      <c r="I1026" s="102" t="s">
        <v>236</v>
      </c>
      <c r="J1026" s="607"/>
      <c r="K1026" s="608"/>
      <c r="L1026" s="608"/>
      <c r="M1026" s="608"/>
      <c r="N1026" s="609"/>
    </row>
    <row r="1027" spans="2:14" ht="13" hidden="1" customHeight="1" x14ac:dyDescent="0.25">
      <c r="B1027" s="74" t="s">
        <v>1679</v>
      </c>
      <c r="C1027" s="75"/>
      <c r="D1027" s="75" t="s">
        <v>1702</v>
      </c>
      <c r="E1027" s="76" t="s">
        <v>1703</v>
      </c>
      <c r="F1027" s="88"/>
      <c r="G1027" s="77"/>
      <c r="H1027" s="103" t="s">
        <v>235</v>
      </c>
      <c r="I1027" s="102" t="s">
        <v>236</v>
      </c>
      <c r="J1027" s="607"/>
      <c r="K1027" s="608"/>
      <c r="L1027" s="608"/>
      <c r="M1027" s="608"/>
      <c r="N1027" s="609"/>
    </row>
    <row r="1028" spans="2:14" ht="13" hidden="1" customHeight="1" x14ac:dyDescent="0.25">
      <c r="B1028" s="74" t="s">
        <v>1679</v>
      </c>
      <c r="C1028" s="75"/>
      <c r="D1028" s="75" t="s">
        <v>1704</v>
      </c>
      <c r="E1028" s="76" t="s">
        <v>1705</v>
      </c>
      <c r="F1028" s="88"/>
      <c r="G1028" s="77"/>
      <c r="H1028" s="103" t="s">
        <v>235</v>
      </c>
      <c r="I1028" s="102" t="s">
        <v>236</v>
      </c>
      <c r="J1028" s="607"/>
      <c r="K1028" s="608"/>
      <c r="L1028" s="608"/>
      <c r="M1028" s="608"/>
      <c r="N1028" s="609"/>
    </row>
    <row r="1029" spans="2:14" ht="13" hidden="1" customHeight="1" x14ac:dyDescent="0.25">
      <c r="B1029" s="74" t="s">
        <v>1679</v>
      </c>
      <c r="C1029" s="75"/>
      <c r="D1029" s="75" t="s">
        <v>1706</v>
      </c>
      <c r="E1029" s="76" t="s">
        <v>1707</v>
      </c>
      <c r="F1029" s="88"/>
      <c r="G1029" s="77"/>
      <c r="H1029" s="103" t="s">
        <v>235</v>
      </c>
      <c r="I1029" s="102" t="s">
        <v>236</v>
      </c>
      <c r="J1029" s="607"/>
      <c r="K1029" s="608"/>
      <c r="L1029" s="608"/>
      <c r="M1029" s="608"/>
      <c r="N1029" s="609"/>
    </row>
    <row r="1030" spans="2:14" ht="13" hidden="1" customHeight="1" x14ac:dyDescent="0.25">
      <c r="B1030" s="74" t="s">
        <v>1679</v>
      </c>
      <c r="C1030" s="75"/>
      <c r="D1030" s="75" t="s">
        <v>1708</v>
      </c>
      <c r="E1030" s="76" t="s">
        <v>1709</v>
      </c>
      <c r="F1030" s="88"/>
      <c r="G1030" s="77"/>
      <c r="H1030" s="103" t="s">
        <v>235</v>
      </c>
      <c r="I1030" s="102" t="s">
        <v>236</v>
      </c>
      <c r="J1030" s="607"/>
      <c r="K1030" s="608"/>
      <c r="L1030" s="608"/>
      <c r="M1030" s="608"/>
      <c r="N1030" s="609"/>
    </row>
    <row r="1031" spans="2:14" ht="13" hidden="1" customHeight="1" x14ac:dyDescent="0.25">
      <c r="B1031" s="74" t="s">
        <v>1679</v>
      </c>
      <c r="C1031" s="75"/>
      <c r="D1031" s="75" t="s">
        <v>1710</v>
      </c>
      <c r="E1031" s="76" t="s">
        <v>1711</v>
      </c>
      <c r="F1031" s="88"/>
      <c r="G1031" s="77"/>
      <c r="H1031" s="103" t="s">
        <v>235</v>
      </c>
      <c r="I1031" s="102" t="s">
        <v>236</v>
      </c>
      <c r="J1031" s="607"/>
      <c r="K1031" s="608"/>
      <c r="L1031" s="608"/>
      <c r="M1031" s="608"/>
      <c r="N1031" s="609"/>
    </row>
    <row r="1032" spans="2:14" ht="13" hidden="1" customHeight="1" x14ac:dyDescent="0.25">
      <c r="B1032" s="74" t="s">
        <v>1679</v>
      </c>
      <c r="C1032" s="75"/>
      <c r="D1032" s="75" t="s">
        <v>1712</v>
      </c>
      <c r="E1032" s="76" t="s">
        <v>1713</v>
      </c>
      <c r="F1032" s="88"/>
      <c r="G1032" s="77"/>
      <c r="H1032" s="103" t="s">
        <v>235</v>
      </c>
      <c r="I1032" s="102" t="s">
        <v>236</v>
      </c>
      <c r="J1032" s="607"/>
      <c r="K1032" s="608"/>
      <c r="L1032" s="608"/>
      <c r="M1032" s="608"/>
      <c r="N1032" s="609"/>
    </row>
    <row r="1033" spans="2:14" ht="13" hidden="1" customHeight="1" x14ac:dyDescent="0.25">
      <c r="B1033" s="74" t="s">
        <v>1679</v>
      </c>
      <c r="C1033" s="75"/>
      <c r="D1033" s="75" t="s">
        <v>1714</v>
      </c>
      <c r="E1033" s="76" t="s">
        <v>1715</v>
      </c>
      <c r="F1033" s="88"/>
      <c r="G1033" s="77"/>
      <c r="H1033" s="103" t="s">
        <v>235</v>
      </c>
      <c r="I1033" s="102" t="s">
        <v>236</v>
      </c>
      <c r="J1033" s="607"/>
      <c r="K1033" s="608"/>
      <c r="L1033" s="608"/>
      <c r="M1033" s="608"/>
      <c r="N1033" s="609"/>
    </row>
    <row r="1034" spans="2:14" ht="13" hidden="1" customHeight="1" x14ac:dyDescent="0.25">
      <c r="B1034" s="74" t="s">
        <v>1679</v>
      </c>
      <c r="C1034" s="75"/>
      <c r="D1034" s="75" t="s">
        <v>1716</v>
      </c>
      <c r="E1034" s="76" t="s">
        <v>1717</v>
      </c>
      <c r="F1034" s="88"/>
      <c r="G1034" s="77"/>
      <c r="H1034" s="103" t="s">
        <v>235</v>
      </c>
      <c r="I1034" s="102" t="s">
        <v>236</v>
      </c>
      <c r="J1034" s="607"/>
      <c r="K1034" s="608"/>
      <c r="L1034" s="608"/>
      <c r="M1034" s="608"/>
      <c r="N1034" s="609"/>
    </row>
    <row r="1035" spans="2:14" ht="13" hidden="1" customHeight="1" x14ac:dyDescent="0.25">
      <c r="B1035" s="74" t="s">
        <v>1679</v>
      </c>
      <c r="C1035" s="75"/>
      <c r="D1035" s="75" t="s">
        <v>1718</v>
      </c>
      <c r="E1035" s="76" t="s">
        <v>1719</v>
      </c>
      <c r="F1035" s="88"/>
      <c r="G1035" s="77"/>
      <c r="H1035" s="103" t="s">
        <v>235</v>
      </c>
      <c r="I1035" s="102" t="s">
        <v>236</v>
      </c>
      <c r="J1035" s="607"/>
      <c r="K1035" s="608"/>
      <c r="L1035" s="608"/>
      <c r="M1035" s="608"/>
      <c r="N1035" s="609"/>
    </row>
    <row r="1036" spans="2:14" ht="13" hidden="1" customHeight="1" x14ac:dyDescent="0.25">
      <c r="B1036" s="74" t="s">
        <v>1679</v>
      </c>
      <c r="C1036" s="75"/>
      <c r="D1036" s="75" t="s">
        <v>1720</v>
      </c>
      <c r="E1036" s="76" t="s">
        <v>1721</v>
      </c>
      <c r="F1036" s="88"/>
      <c r="G1036" s="77"/>
      <c r="H1036" s="103" t="s">
        <v>235</v>
      </c>
      <c r="I1036" s="102" t="s">
        <v>236</v>
      </c>
      <c r="J1036" s="607"/>
      <c r="K1036" s="608"/>
      <c r="L1036" s="608"/>
      <c r="M1036" s="608"/>
      <c r="N1036" s="609"/>
    </row>
    <row r="1037" spans="2:14" ht="13" hidden="1" customHeight="1" x14ac:dyDescent="0.25">
      <c r="B1037" s="74" t="s">
        <v>1679</v>
      </c>
      <c r="C1037" s="75"/>
      <c r="D1037" s="75" t="s">
        <v>1722</v>
      </c>
      <c r="E1037" s="76" t="s">
        <v>1723</v>
      </c>
      <c r="F1037" s="88"/>
      <c r="G1037" s="77"/>
      <c r="H1037" s="103" t="s">
        <v>235</v>
      </c>
      <c r="I1037" s="102" t="s">
        <v>236</v>
      </c>
      <c r="J1037" s="607"/>
      <c r="K1037" s="608"/>
      <c r="L1037" s="608"/>
      <c r="M1037" s="608"/>
      <c r="N1037" s="609"/>
    </row>
    <row r="1038" spans="2:14" ht="13" hidden="1" customHeight="1" x14ac:dyDescent="0.25">
      <c r="B1038" s="74" t="s">
        <v>1679</v>
      </c>
      <c r="C1038" s="75"/>
      <c r="D1038" s="75" t="s">
        <v>1724</v>
      </c>
      <c r="E1038" s="76" t="s">
        <v>1725</v>
      </c>
      <c r="F1038" s="88"/>
      <c r="G1038" s="77"/>
      <c r="H1038" s="103" t="s">
        <v>235</v>
      </c>
      <c r="I1038" s="102" t="s">
        <v>236</v>
      </c>
      <c r="J1038" s="607"/>
      <c r="K1038" s="608"/>
      <c r="L1038" s="608"/>
      <c r="M1038" s="608"/>
      <c r="N1038" s="609"/>
    </row>
    <row r="1039" spans="2:14" ht="13" hidden="1" customHeight="1" x14ac:dyDescent="0.25">
      <c r="B1039" s="74" t="s">
        <v>1679</v>
      </c>
      <c r="C1039" s="75"/>
      <c r="D1039" s="75" t="s">
        <v>1726</v>
      </c>
      <c r="E1039" s="76" t="s">
        <v>1727</v>
      </c>
      <c r="F1039" s="88"/>
      <c r="G1039" s="77"/>
      <c r="H1039" s="103" t="s">
        <v>235</v>
      </c>
      <c r="I1039" s="102" t="s">
        <v>236</v>
      </c>
      <c r="J1039" s="607"/>
      <c r="K1039" s="608"/>
      <c r="L1039" s="608"/>
      <c r="M1039" s="608"/>
      <c r="N1039" s="609"/>
    </row>
    <row r="1040" spans="2:14" ht="13" hidden="1" customHeight="1" x14ac:dyDescent="0.25">
      <c r="B1040" s="74" t="s">
        <v>1679</v>
      </c>
      <c r="C1040" s="75"/>
      <c r="D1040" s="75" t="s">
        <v>1728</v>
      </c>
      <c r="E1040" s="76" t="s">
        <v>1729</v>
      </c>
      <c r="F1040" s="88"/>
      <c r="G1040" s="77"/>
      <c r="H1040" s="103" t="s">
        <v>235</v>
      </c>
      <c r="I1040" s="102" t="s">
        <v>236</v>
      </c>
      <c r="J1040" s="607"/>
      <c r="K1040" s="608"/>
      <c r="L1040" s="608"/>
      <c r="M1040" s="608"/>
      <c r="N1040" s="609"/>
    </row>
    <row r="1041" spans="2:14" ht="13" hidden="1" customHeight="1" x14ac:dyDescent="0.25">
      <c r="B1041" s="74" t="s">
        <v>1679</v>
      </c>
      <c r="C1041" s="75"/>
      <c r="D1041" s="75" t="s">
        <v>1730</v>
      </c>
      <c r="E1041" s="76" t="s">
        <v>1731</v>
      </c>
      <c r="F1041" s="88"/>
      <c r="G1041" s="77"/>
      <c r="H1041" s="103" t="s">
        <v>235</v>
      </c>
      <c r="I1041" s="102" t="s">
        <v>236</v>
      </c>
      <c r="J1041" s="607"/>
      <c r="K1041" s="608"/>
      <c r="L1041" s="608"/>
      <c r="M1041" s="608"/>
      <c r="N1041" s="609"/>
    </row>
    <row r="1042" spans="2:14" ht="13" hidden="1" customHeight="1" x14ac:dyDescent="0.25">
      <c r="B1042" s="74" t="s">
        <v>1679</v>
      </c>
      <c r="C1042" s="75"/>
      <c r="D1042" s="75" t="s">
        <v>1732</v>
      </c>
      <c r="E1042" s="76" t="s">
        <v>1733</v>
      </c>
      <c r="F1042" s="88"/>
      <c r="G1042" s="77"/>
      <c r="H1042" s="103" t="s">
        <v>235</v>
      </c>
      <c r="I1042" s="102" t="s">
        <v>236</v>
      </c>
      <c r="J1042" s="607"/>
      <c r="K1042" s="608"/>
      <c r="L1042" s="608"/>
      <c r="M1042" s="608"/>
      <c r="N1042" s="609"/>
    </row>
    <row r="1043" spans="2:14" ht="13" hidden="1" customHeight="1" x14ac:dyDescent="0.25">
      <c r="B1043" s="74" t="s">
        <v>1679</v>
      </c>
      <c r="C1043" s="75"/>
      <c r="D1043" s="75" t="s">
        <v>1734</v>
      </c>
      <c r="E1043" s="76" t="s">
        <v>1735</v>
      </c>
      <c r="F1043" s="88"/>
      <c r="G1043" s="77"/>
      <c r="H1043" s="103" t="s">
        <v>235</v>
      </c>
      <c r="I1043" s="102" t="s">
        <v>236</v>
      </c>
      <c r="J1043" s="607"/>
      <c r="K1043" s="608"/>
      <c r="L1043" s="608"/>
      <c r="M1043" s="608"/>
      <c r="N1043" s="609"/>
    </row>
    <row r="1044" spans="2:14" ht="13" hidden="1" customHeight="1" x14ac:dyDescent="0.25">
      <c r="B1044" s="74" t="s">
        <v>1679</v>
      </c>
      <c r="C1044" s="75"/>
      <c r="D1044" s="75" t="s">
        <v>1736</v>
      </c>
      <c r="E1044" s="76" t="s">
        <v>1737</v>
      </c>
      <c r="F1044" s="88"/>
      <c r="G1044" s="77"/>
      <c r="H1044" s="103" t="s">
        <v>235</v>
      </c>
      <c r="I1044" s="102" t="s">
        <v>236</v>
      </c>
      <c r="J1044" s="607"/>
      <c r="K1044" s="608"/>
      <c r="L1044" s="608"/>
      <c r="M1044" s="608"/>
      <c r="N1044" s="609"/>
    </row>
    <row r="1045" spans="2:14" ht="13" hidden="1" customHeight="1" x14ac:dyDescent="0.25">
      <c r="B1045" s="74" t="s">
        <v>1679</v>
      </c>
      <c r="C1045" s="75"/>
      <c r="D1045" s="75" t="s">
        <v>1738</v>
      </c>
      <c r="E1045" s="76" t="s">
        <v>1739</v>
      </c>
      <c r="F1045" s="88"/>
      <c r="G1045" s="77"/>
      <c r="H1045" s="103" t="s">
        <v>235</v>
      </c>
      <c r="I1045" s="102" t="s">
        <v>236</v>
      </c>
      <c r="J1045" s="607"/>
      <c r="K1045" s="608"/>
      <c r="L1045" s="608"/>
      <c r="M1045" s="608"/>
      <c r="N1045" s="609"/>
    </row>
    <row r="1046" spans="2:14" ht="13" hidden="1" customHeight="1" x14ac:dyDescent="0.25">
      <c r="B1046" s="74" t="s">
        <v>1679</v>
      </c>
      <c r="C1046" s="75"/>
      <c r="D1046" s="75" t="s">
        <v>1740</v>
      </c>
      <c r="E1046" s="76" t="s">
        <v>1741</v>
      </c>
      <c r="F1046" s="88"/>
      <c r="G1046" s="77"/>
      <c r="H1046" s="103" t="s">
        <v>235</v>
      </c>
      <c r="I1046" s="102" t="s">
        <v>236</v>
      </c>
      <c r="J1046" s="607"/>
      <c r="K1046" s="608"/>
      <c r="L1046" s="608"/>
      <c r="M1046" s="608"/>
      <c r="N1046" s="609"/>
    </row>
    <row r="1047" spans="2:14" ht="13" hidden="1" customHeight="1" x14ac:dyDescent="0.25">
      <c r="B1047" s="74" t="s">
        <v>1679</v>
      </c>
      <c r="C1047" s="75"/>
      <c r="D1047" s="75" t="s">
        <v>1742</v>
      </c>
      <c r="E1047" s="76" t="s">
        <v>1743</v>
      </c>
      <c r="F1047" s="88"/>
      <c r="G1047" s="77"/>
      <c r="H1047" s="103" t="s">
        <v>235</v>
      </c>
      <c r="I1047" s="102" t="s">
        <v>236</v>
      </c>
      <c r="J1047" s="607"/>
      <c r="K1047" s="608"/>
      <c r="L1047" s="608"/>
      <c r="M1047" s="608"/>
      <c r="N1047" s="609"/>
    </row>
    <row r="1048" spans="2:14" ht="13" hidden="1" customHeight="1" x14ac:dyDescent="0.25">
      <c r="B1048" s="74" t="s">
        <v>1679</v>
      </c>
      <c r="C1048" s="75"/>
      <c r="D1048" s="75" t="s">
        <v>1744</v>
      </c>
      <c r="E1048" s="76" t="s">
        <v>1745</v>
      </c>
      <c r="F1048" s="88"/>
      <c r="G1048" s="77"/>
      <c r="H1048" s="103" t="s">
        <v>235</v>
      </c>
      <c r="I1048" s="102" t="s">
        <v>236</v>
      </c>
      <c r="J1048" s="607"/>
      <c r="K1048" s="608"/>
      <c r="L1048" s="608"/>
      <c r="M1048" s="608"/>
      <c r="N1048" s="609"/>
    </row>
    <row r="1049" spans="2:14" ht="13" hidden="1" customHeight="1" x14ac:dyDescent="0.25">
      <c r="B1049" s="74" t="s">
        <v>1679</v>
      </c>
      <c r="C1049" s="75"/>
      <c r="D1049" s="75" t="s">
        <v>1746</v>
      </c>
      <c r="E1049" s="76" t="s">
        <v>1747</v>
      </c>
      <c r="F1049" s="88"/>
      <c r="G1049" s="77"/>
      <c r="H1049" s="103" t="s">
        <v>235</v>
      </c>
      <c r="I1049" s="102" t="s">
        <v>236</v>
      </c>
      <c r="J1049" s="607"/>
      <c r="K1049" s="608"/>
      <c r="L1049" s="608"/>
      <c r="M1049" s="608"/>
      <c r="N1049" s="609"/>
    </row>
    <row r="1050" spans="2:14" ht="13" hidden="1" customHeight="1" x14ac:dyDescent="0.25">
      <c r="B1050" s="74" t="s">
        <v>1679</v>
      </c>
      <c r="C1050" s="75"/>
      <c r="D1050" s="75" t="s">
        <v>1748</v>
      </c>
      <c r="E1050" s="76" t="s">
        <v>1749</v>
      </c>
      <c r="F1050" s="88"/>
      <c r="G1050" s="77"/>
      <c r="H1050" s="103" t="s">
        <v>235</v>
      </c>
      <c r="I1050" s="102" t="s">
        <v>236</v>
      </c>
      <c r="J1050" s="607"/>
      <c r="K1050" s="608"/>
      <c r="L1050" s="608"/>
      <c r="M1050" s="608"/>
      <c r="N1050" s="609"/>
    </row>
    <row r="1051" spans="2:14" ht="13" hidden="1" customHeight="1" x14ac:dyDescent="0.25">
      <c r="B1051" s="74" t="s">
        <v>1679</v>
      </c>
      <c r="C1051" s="75"/>
      <c r="D1051" s="75" t="s">
        <v>1750</v>
      </c>
      <c r="E1051" s="76" t="s">
        <v>1751</v>
      </c>
      <c r="F1051" s="88"/>
      <c r="G1051" s="77"/>
      <c r="H1051" s="103" t="s">
        <v>235</v>
      </c>
      <c r="I1051" s="102" t="s">
        <v>236</v>
      </c>
      <c r="J1051" s="607"/>
      <c r="K1051" s="608"/>
      <c r="L1051" s="608"/>
      <c r="M1051" s="608"/>
      <c r="N1051" s="609"/>
    </row>
    <row r="1052" spans="2:14" ht="13" hidden="1" customHeight="1" x14ac:dyDescent="0.25">
      <c r="B1052" s="74" t="s">
        <v>1679</v>
      </c>
      <c r="C1052" s="75"/>
      <c r="D1052" s="75" t="s">
        <v>1752</v>
      </c>
      <c r="E1052" s="76" t="s">
        <v>1753</v>
      </c>
      <c r="F1052" s="88"/>
      <c r="G1052" s="77"/>
      <c r="H1052" s="103" t="s">
        <v>235</v>
      </c>
      <c r="I1052" s="102" t="s">
        <v>236</v>
      </c>
      <c r="J1052" s="607"/>
      <c r="K1052" s="608"/>
      <c r="L1052" s="608"/>
      <c r="M1052" s="608"/>
      <c r="N1052" s="609"/>
    </row>
    <row r="1053" spans="2:14" ht="13" hidden="1" customHeight="1" x14ac:dyDescent="0.25">
      <c r="B1053" s="74" t="s">
        <v>1679</v>
      </c>
      <c r="C1053" s="75"/>
      <c r="D1053" s="75" t="s">
        <v>1754</v>
      </c>
      <c r="E1053" s="76" t="s">
        <v>1755</v>
      </c>
      <c r="F1053" s="88"/>
      <c r="G1053" s="77"/>
      <c r="H1053" s="103" t="s">
        <v>235</v>
      </c>
      <c r="I1053" s="102" t="s">
        <v>236</v>
      </c>
      <c r="J1053" s="607"/>
      <c r="K1053" s="608"/>
      <c r="L1053" s="608"/>
      <c r="M1053" s="608"/>
      <c r="N1053" s="609"/>
    </row>
    <row r="1054" spans="2:14" ht="13" hidden="1" customHeight="1" x14ac:dyDescent="0.25">
      <c r="B1054" s="74" t="s">
        <v>1679</v>
      </c>
      <c r="C1054" s="75"/>
      <c r="D1054" s="75" t="s">
        <v>1756</v>
      </c>
      <c r="E1054" s="76" t="s">
        <v>1757</v>
      </c>
      <c r="F1054" s="88"/>
      <c r="G1054" s="77"/>
      <c r="H1054" s="103" t="s">
        <v>235</v>
      </c>
      <c r="I1054" s="102" t="s">
        <v>236</v>
      </c>
      <c r="J1054" s="607"/>
      <c r="K1054" s="608"/>
      <c r="L1054" s="608"/>
      <c r="M1054" s="608"/>
      <c r="N1054" s="609"/>
    </row>
    <row r="1055" spans="2:14" ht="13" hidden="1" customHeight="1" x14ac:dyDescent="0.25">
      <c r="B1055" s="74" t="s">
        <v>1679</v>
      </c>
      <c r="C1055" s="75"/>
      <c r="D1055" s="75" t="s">
        <v>1758</v>
      </c>
      <c r="E1055" s="76" t="s">
        <v>1759</v>
      </c>
      <c r="F1055" s="88"/>
      <c r="G1055" s="77"/>
      <c r="H1055" s="103" t="s">
        <v>235</v>
      </c>
      <c r="I1055" s="102" t="s">
        <v>236</v>
      </c>
      <c r="J1055" s="607"/>
      <c r="K1055" s="608"/>
      <c r="L1055" s="608"/>
      <c r="M1055" s="608"/>
      <c r="N1055" s="609"/>
    </row>
    <row r="1056" spans="2:14" ht="13" hidden="1" customHeight="1" x14ac:dyDescent="0.25">
      <c r="B1056" s="74" t="s">
        <v>1679</v>
      </c>
      <c r="C1056" s="75"/>
      <c r="D1056" s="75" t="s">
        <v>1760</v>
      </c>
      <c r="E1056" s="76" t="s">
        <v>1761</v>
      </c>
      <c r="F1056" s="88"/>
      <c r="G1056" s="77"/>
      <c r="H1056" s="103" t="s">
        <v>235</v>
      </c>
      <c r="I1056" s="102" t="s">
        <v>236</v>
      </c>
      <c r="J1056" s="607"/>
      <c r="K1056" s="608"/>
      <c r="L1056" s="608"/>
      <c r="M1056" s="608"/>
      <c r="N1056" s="609"/>
    </row>
    <row r="1057" spans="2:14" ht="13" hidden="1" customHeight="1" x14ac:dyDescent="0.25">
      <c r="B1057" s="74" t="s">
        <v>1679</v>
      </c>
      <c r="C1057" s="75"/>
      <c r="D1057" s="75" t="s">
        <v>1762</v>
      </c>
      <c r="E1057" s="76" t="s">
        <v>1763</v>
      </c>
      <c r="F1057" s="88"/>
      <c r="G1057" s="77"/>
      <c r="H1057" s="103" t="s">
        <v>235</v>
      </c>
      <c r="I1057" s="102" t="s">
        <v>236</v>
      </c>
      <c r="J1057" s="607"/>
      <c r="K1057" s="608"/>
      <c r="L1057" s="608"/>
      <c r="M1057" s="608"/>
      <c r="N1057" s="609"/>
    </row>
    <row r="1058" spans="2:14" ht="13" hidden="1" customHeight="1" x14ac:dyDescent="0.25">
      <c r="B1058" s="74" t="s">
        <v>1679</v>
      </c>
      <c r="C1058" s="75"/>
      <c r="D1058" s="75" t="s">
        <v>1764</v>
      </c>
      <c r="E1058" s="76" t="s">
        <v>1765</v>
      </c>
      <c r="F1058" s="88"/>
      <c r="G1058" s="77"/>
      <c r="H1058" s="103" t="s">
        <v>235</v>
      </c>
      <c r="I1058" s="102" t="s">
        <v>236</v>
      </c>
      <c r="J1058" s="607"/>
      <c r="K1058" s="608"/>
      <c r="L1058" s="608"/>
      <c r="M1058" s="608"/>
      <c r="N1058" s="609"/>
    </row>
    <row r="1059" spans="2:14" ht="19.5" hidden="1" customHeight="1" x14ac:dyDescent="0.25">
      <c r="B1059" s="74" t="s">
        <v>1679</v>
      </c>
      <c r="C1059" s="75"/>
      <c r="D1059" s="75" t="s">
        <v>1766</v>
      </c>
      <c r="E1059" s="76" t="s">
        <v>1767</v>
      </c>
      <c r="F1059" s="88"/>
      <c r="G1059" s="77"/>
      <c r="H1059" s="103" t="s">
        <v>235</v>
      </c>
      <c r="I1059" s="102" t="s">
        <v>236</v>
      </c>
      <c r="J1059" s="607"/>
      <c r="K1059" s="608"/>
      <c r="L1059" s="608"/>
      <c r="M1059" s="608"/>
      <c r="N1059" s="609"/>
    </row>
    <row r="1060" spans="2:14" ht="19.5" hidden="1" customHeight="1" x14ac:dyDescent="0.25">
      <c r="B1060" s="74" t="s">
        <v>1679</v>
      </c>
      <c r="C1060" s="75"/>
      <c r="D1060" s="75" t="s">
        <v>1768</v>
      </c>
      <c r="E1060" s="76" t="s">
        <v>1769</v>
      </c>
      <c r="F1060" s="88"/>
      <c r="G1060" s="77"/>
      <c r="H1060" s="103" t="s">
        <v>235</v>
      </c>
      <c r="I1060" s="102" t="s">
        <v>236</v>
      </c>
      <c r="J1060" s="607"/>
      <c r="K1060" s="608"/>
      <c r="L1060" s="608"/>
      <c r="M1060" s="608"/>
      <c r="N1060" s="609"/>
    </row>
    <row r="1061" spans="2:14" ht="19.5" hidden="1" customHeight="1" x14ac:dyDescent="0.25">
      <c r="B1061" s="74" t="s">
        <v>1679</v>
      </c>
      <c r="C1061" s="75"/>
      <c r="D1061" s="75" t="s">
        <v>1770</v>
      </c>
      <c r="E1061" s="76" t="s">
        <v>1771</v>
      </c>
      <c r="F1061" s="88"/>
      <c r="G1061" s="77"/>
      <c r="H1061" s="103" t="s">
        <v>235</v>
      </c>
      <c r="I1061" s="102" t="s">
        <v>236</v>
      </c>
      <c r="J1061" s="607"/>
      <c r="K1061" s="608"/>
      <c r="L1061" s="608"/>
      <c r="M1061" s="608"/>
      <c r="N1061" s="609"/>
    </row>
    <row r="1062" spans="2:14" ht="13" hidden="1" customHeight="1" x14ac:dyDescent="0.25">
      <c r="B1062" s="74" t="s">
        <v>1679</v>
      </c>
      <c r="C1062" s="75"/>
      <c r="D1062" s="75" t="s">
        <v>1772</v>
      </c>
      <c r="E1062" s="76" t="s">
        <v>1773</v>
      </c>
      <c r="F1062" s="88"/>
      <c r="G1062" s="77"/>
      <c r="H1062" s="103" t="s">
        <v>235</v>
      </c>
      <c r="I1062" s="102" t="s">
        <v>236</v>
      </c>
      <c r="J1062" s="607"/>
      <c r="K1062" s="608"/>
      <c r="L1062" s="608"/>
      <c r="M1062" s="608"/>
      <c r="N1062" s="609"/>
    </row>
    <row r="1063" spans="2:14" ht="13" hidden="1" customHeight="1" x14ac:dyDescent="0.25">
      <c r="B1063" s="74" t="s">
        <v>1679</v>
      </c>
      <c r="C1063" s="75"/>
      <c r="D1063" s="75" t="s">
        <v>1774</v>
      </c>
      <c r="E1063" s="76" t="s">
        <v>1775</v>
      </c>
      <c r="F1063" s="88"/>
      <c r="G1063" s="77"/>
      <c r="H1063" s="103" t="s">
        <v>235</v>
      </c>
      <c r="I1063" s="102" t="s">
        <v>236</v>
      </c>
      <c r="J1063" s="607"/>
      <c r="K1063" s="608"/>
      <c r="L1063" s="608"/>
      <c r="M1063" s="608"/>
      <c r="N1063" s="609"/>
    </row>
    <row r="1064" spans="2:14" ht="13" hidden="1" customHeight="1" x14ac:dyDescent="0.25">
      <c r="B1064" s="74" t="s">
        <v>1679</v>
      </c>
      <c r="C1064" s="75"/>
      <c r="D1064" s="75" t="s">
        <v>1776</v>
      </c>
      <c r="E1064" s="76" t="s">
        <v>1777</v>
      </c>
      <c r="F1064" s="88"/>
      <c r="G1064" s="77"/>
      <c r="H1064" s="103" t="s">
        <v>235</v>
      </c>
      <c r="I1064" s="102" t="s">
        <v>236</v>
      </c>
      <c r="J1064" s="607"/>
      <c r="K1064" s="608"/>
      <c r="L1064" s="608"/>
      <c r="M1064" s="608"/>
      <c r="N1064" s="609"/>
    </row>
    <row r="1065" spans="2:14" ht="13" hidden="1" customHeight="1" x14ac:dyDescent="0.25">
      <c r="B1065" s="74" t="s">
        <v>1679</v>
      </c>
      <c r="C1065" s="75"/>
      <c r="D1065" s="75" t="s">
        <v>1778</v>
      </c>
      <c r="E1065" s="76" t="s">
        <v>1779</v>
      </c>
      <c r="F1065" s="88"/>
      <c r="G1065" s="77"/>
      <c r="H1065" s="103" t="s">
        <v>235</v>
      </c>
      <c r="I1065" s="102" t="s">
        <v>236</v>
      </c>
      <c r="J1065" s="607"/>
      <c r="K1065" s="608"/>
      <c r="L1065" s="608"/>
      <c r="M1065" s="608"/>
      <c r="N1065" s="609"/>
    </row>
    <row r="1066" spans="2:14" ht="13" hidden="1" customHeight="1" x14ac:dyDescent="0.25">
      <c r="B1066" s="74" t="s">
        <v>1679</v>
      </c>
      <c r="C1066" s="75"/>
      <c r="D1066" s="75" t="s">
        <v>1780</v>
      </c>
      <c r="E1066" s="76" t="s">
        <v>1781</v>
      </c>
      <c r="F1066" s="88"/>
      <c r="G1066" s="77"/>
      <c r="H1066" s="103" t="s">
        <v>235</v>
      </c>
      <c r="I1066" s="102" t="s">
        <v>236</v>
      </c>
      <c r="J1066" s="607"/>
      <c r="K1066" s="608"/>
      <c r="L1066" s="608"/>
      <c r="M1066" s="608"/>
      <c r="N1066" s="609"/>
    </row>
    <row r="1067" spans="2:14" ht="13" hidden="1" customHeight="1" x14ac:dyDescent="0.25">
      <c r="B1067" s="74" t="s">
        <v>1679</v>
      </c>
      <c r="C1067" s="75"/>
      <c r="D1067" s="75" t="s">
        <v>1782</v>
      </c>
      <c r="E1067" s="76" t="s">
        <v>1783</v>
      </c>
      <c r="F1067" s="88"/>
      <c r="G1067" s="77"/>
      <c r="H1067" s="103" t="s">
        <v>235</v>
      </c>
      <c r="I1067" s="102" t="s">
        <v>236</v>
      </c>
      <c r="J1067" s="607"/>
      <c r="K1067" s="608"/>
      <c r="L1067" s="608"/>
      <c r="M1067" s="608"/>
      <c r="N1067" s="609"/>
    </row>
    <row r="1068" spans="2:14" ht="13" hidden="1" customHeight="1" x14ac:dyDescent="0.25">
      <c r="B1068" s="74" t="s">
        <v>1679</v>
      </c>
      <c r="C1068" s="75"/>
      <c r="D1068" s="75" t="s">
        <v>1784</v>
      </c>
      <c r="E1068" s="76" t="s">
        <v>1785</v>
      </c>
      <c r="F1068" s="88"/>
      <c r="G1068" s="77"/>
      <c r="H1068" s="103" t="s">
        <v>235</v>
      </c>
      <c r="I1068" s="102" t="s">
        <v>236</v>
      </c>
      <c r="J1068" s="607"/>
      <c r="K1068" s="608"/>
      <c r="L1068" s="608"/>
      <c r="M1068" s="608"/>
      <c r="N1068" s="609"/>
    </row>
    <row r="1069" spans="2:14" ht="13" hidden="1" customHeight="1" x14ac:dyDescent="0.25">
      <c r="B1069" s="74" t="s">
        <v>1679</v>
      </c>
      <c r="C1069" s="75"/>
      <c r="D1069" s="75" t="s">
        <v>1786</v>
      </c>
      <c r="E1069" s="76" t="s">
        <v>1787</v>
      </c>
      <c r="F1069" s="88"/>
      <c r="G1069" s="77"/>
      <c r="H1069" s="103" t="s">
        <v>235</v>
      </c>
      <c r="I1069" s="102" t="s">
        <v>236</v>
      </c>
      <c r="J1069" s="607"/>
      <c r="K1069" s="608"/>
      <c r="L1069" s="608"/>
      <c r="M1069" s="608"/>
      <c r="N1069" s="609"/>
    </row>
    <row r="1070" spans="2:14" ht="13" hidden="1" customHeight="1" x14ac:dyDescent="0.25">
      <c r="B1070" s="74" t="s">
        <v>1679</v>
      </c>
      <c r="C1070" s="75"/>
      <c r="D1070" s="75" t="s">
        <v>1788</v>
      </c>
      <c r="E1070" s="76" t="s">
        <v>1789</v>
      </c>
      <c r="F1070" s="88"/>
      <c r="G1070" s="77"/>
      <c r="H1070" s="103" t="s">
        <v>235</v>
      </c>
      <c r="I1070" s="102" t="s">
        <v>236</v>
      </c>
      <c r="J1070" s="607"/>
      <c r="K1070" s="608"/>
      <c r="L1070" s="608"/>
      <c r="M1070" s="608"/>
      <c r="N1070" s="609"/>
    </row>
    <row r="1071" spans="2:14" ht="13" hidden="1" customHeight="1" x14ac:dyDescent="0.25">
      <c r="B1071" s="74" t="s">
        <v>1679</v>
      </c>
      <c r="C1071" s="75"/>
      <c r="D1071" s="75" t="s">
        <v>1790</v>
      </c>
      <c r="E1071" s="76" t="s">
        <v>1791</v>
      </c>
      <c r="F1071" s="88"/>
      <c r="G1071" s="77"/>
      <c r="H1071" s="103" t="s">
        <v>235</v>
      </c>
      <c r="I1071" s="102" t="s">
        <v>236</v>
      </c>
      <c r="J1071" s="607"/>
      <c r="K1071" s="608"/>
      <c r="L1071" s="608"/>
      <c r="M1071" s="608"/>
      <c r="N1071" s="609"/>
    </row>
    <row r="1072" spans="2:14" ht="13" hidden="1" customHeight="1" x14ac:dyDescent="0.25">
      <c r="B1072" s="74" t="s">
        <v>1679</v>
      </c>
      <c r="C1072" s="75"/>
      <c r="D1072" s="75" t="s">
        <v>1792</v>
      </c>
      <c r="E1072" s="76" t="s">
        <v>1793</v>
      </c>
      <c r="F1072" s="88"/>
      <c r="G1072" s="77"/>
      <c r="H1072" s="103" t="s">
        <v>235</v>
      </c>
      <c r="I1072" s="102" t="s">
        <v>236</v>
      </c>
      <c r="J1072" s="607"/>
      <c r="K1072" s="608"/>
      <c r="L1072" s="608"/>
      <c r="M1072" s="608"/>
      <c r="N1072" s="609"/>
    </row>
    <row r="1073" spans="2:14" ht="13" hidden="1" customHeight="1" x14ac:dyDescent="0.25">
      <c r="B1073" s="74" t="s">
        <v>1679</v>
      </c>
      <c r="C1073" s="75"/>
      <c r="D1073" s="75" t="s">
        <v>1794</v>
      </c>
      <c r="E1073" s="76" t="s">
        <v>1795</v>
      </c>
      <c r="F1073" s="88"/>
      <c r="G1073" s="77"/>
      <c r="H1073" s="103" t="s">
        <v>235</v>
      </c>
      <c r="I1073" s="102" t="s">
        <v>236</v>
      </c>
      <c r="J1073" s="607"/>
      <c r="K1073" s="608"/>
      <c r="L1073" s="608"/>
      <c r="M1073" s="608"/>
      <c r="N1073" s="609"/>
    </row>
    <row r="1074" spans="2:14" ht="13" hidden="1" customHeight="1" x14ac:dyDescent="0.25">
      <c r="B1074" s="74" t="s">
        <v>1679</v>
      </c>
      <c r="C1074" s="75"/>
      <c r="D1074" s="75" t="s">
        <v>1796</v>
      </c>
      <c r="E1074" s="76" t="s">
        <v>1797</v>
      </c>
      <c r="F1074" s="88"/>
      <c r="G1074" s="77"/>
      <c r="H1074" s="103" t="s">
        <v>235</v>
      </c>
      <c r="I1074" s="102" t="s">
        <v>236</v>
      </c>
      <c r="J1074" s="607"/>
      <c r="K1074" s="608"/>
      <c r="L1074" s="608"/>
      <c r="M1074" s="608"/>
      <c r="N1074" s="609"/>
    </row>
    <row r="1075" spans="2:14" ht="13" hidden="1" customHeight="1" x14ac:dyDescent="0.25">
      <c r="B1075" s="74" t="s">
        <v>1679</v>
      </c>
      <c r="C1075" s="75"/>
      <c r="D1075" s="75" t="s">
        <v>1798</v>
      </c>
      <c r="E1075" s="76" t="s">
        <v>1799</v>
      </c>
      <c r="F1075" s="88"/>
      <c r="G1075" s="77"/>
      <c r="H1075" s="103" t="s">
        <v>235</v>
      </c>
      <c r="I1075" s="102" t="s">
        <v>236</v>
      </c>
      <c r="J1075" s="607"/>
      <c r="K1075" s="608"/>
      <c r="L1075" s="608"/>
      <c r="M1075" s="608"/>
      <c r="N1075" s="609"/>
    </row>
    <row r="1076" spans="2:14" ht="13" hidden="1" customHeight="1" x14ac:dyDescent="0.25">
      <c r="B1076" s="74" t="s">
        <v>1679</v>
      </c>
      <c r="C1076" s="75"/>
      <c r="D1076" s="75" t="s">
        <v>1800</v>
      </c>
      <c r="E1076" s="76" t="s">
        <v>1801</v>
      </c>
      <c r="F1076" s="88"/>
      <c r="G1076" s="77"/>
      <c r="H1076" s="103" t="s">
        <v>235</v>
      </c>
      <c r="I1076" s="102" t="s">
        <v>236</v>
      </c>
      <c r="J1076" s="607"/>
      <c r="K1076" s="608"/>
      <c r="L1076" s="608"/>
      <c r="M1076" s="608"/>
      <c r="N1076" s="609"/>
    </row>
    <row r="1077" spans="2:14" ht="13" hidden="1" customHeight="1" x14ac:dyDescent="0.25">
      <c r="B1077" s="74" t="s">
        <v>1679</v>
      </c>
      <c r="C1077" s="75"/>
      <c r="D1077" s="75" t="s">
        <v>1802</v>
      </c>
      <c r="E1077" s="76" t="s">
        <v>1803</v>
      </c>
      <c r="F1077" s="88"/>
      <c r="G1077" s="77"/>
      <c r="H1077" s="103" t="s">
        <v>235</v>
      </c>
      <c r="I1077" s="102" t="s">
        <v>236</v>
      </c>
      <c r="J1077" s="607"/>
      <c r="K1077" s="608"/>
      <c r="L1077" s="608"/>
      <c r="M1077" s="608"/>
      <c r="N1077" s="609"/>
    </row>
    <row r="1078" spans="2:14" ht="13" hidden="1" customHeight="1" x14ac:dyDescent="0.25">
      <c r="B1078" s="74" t="s">
        <v>1679</v>
      </c>
      <c r="C1078" s="75"/>
      <c r="D1078" s="75" t="s">
        <v>1804</v>
      </c>
      <c r="E1078" s="76" t="s">
        <v>1805</v>
      </c>
      <c r="F1078" s="88"/>
      <c r="G1078" s="77"/>
      <c r="H1078" s="103" t="s">
        <v>235</v>
      </c>
      <c r="I1078" s="102" t="s">
        <v>236</v>
      </c>
      <c r="J1078" s="607"/>
      <c r="K1078" s="608"/>
      <c r="L1078" s="608"/>
      <c r="M1078" s="608"/>
      <c r="N1078" s="609"/>
    </row>
    <row r="1079" spans="2:14" ht="13" hidden="1" customHeight="1" x14ac:dyDescent="0.25">
      <c r="B1079" s="74" t="s">
        <v>1679</v>
      </c>
      <c r="C1079" s="75"/>
      <c r="D1079" s="75" t="s">
        <v>1806</v>
      </c>
      <c r="E1079" s="76" t="s">
        <v>1807</v>
      </c>
      <c r="F1079" s="88"/>
      <c r="G1079" s="77"/>
      <c r="H1079" s="103" t="s">
        <v>235</v>
      </c>
      <c r="I1079" s="102" t="s">
        <v>236</v>
      </c>
      <c r="J1079" s="607"/>
      <c r="K1079" s="608"/>
      <c r="L1079" s="608"/>
      <c r="M1079" s="608"/>
      <c r="N1079" s="609"/>
    </row>
    <row r="1080" spans="2:14" ht="13" hidden="1" customHeight="1" x14ac:dyDescent="0.25">
      <c r="B1080" s="74" t="s">
        <v>1679</v>
      </c>
      <c r="C1080" s="75"/>
      <c r="D1080" s="75" t="s">
        <v>1808</v>
      </c>
      <c r="E1080" s="76" t="s">
        <v>1809</v>
      </c>
      <c r="F1080" s="88"/>
      <c r="G1080" s="77"/>
      <c r="H1080" s="103" t="s">
        <v>235</v>
      </c>
      <c r="I1080" s="102" t="s">
        <v>236</v>
      </c>
      <c r="J1080" s="607"/>
      <c r="K1080" s="608"/>
      <c r="L1080" s="608"/>
      <c r="M1080" s="608"/>
      <c r="N1080" s="609"/>
    </row>
    <row r="1081" spans="2:14" ht="13" hidden="1" customHeight="1" x14ac:dyDescent="0.25">
      <c r="B1081" s="74" t="s">
        <v>1679</v>
      </c>
      <c r="C1081" s="75"/>
      <c r="D1081" s="75" t="s">
        <v>1810</v>
      </c>
      <c r="E1081" s="76" t="s">
        <v>1811</v>
      </c>
      <c r="F1081" s="88"/>
      <c r="G1081" s="77"/>
      <c r="H1081" s="103" t="s">
        <v>235</v>
      </c>
      <c r="I1081" s="102" t="s">
        <v>236</v>
      </c>
      <c r="J1081" s="607"/>
      <c r="K1081" s="608"/>
      <c r="L1081" s="608"/>
      <c r="M1081" s="608"/>
      <c r="N1081" s="609"/>
    </row>
    <row r="1082" spans="2:14" ht="13" hidden="1" customHeight="1" x14ac:dyDescent="0.25">
      <c r="B1082" s="74" t="s">
        <v>1679</v>
      </c>
      <c r="C1082" s="75"/>
      <c r="D1082" s="75" t="s">
        <v>1812</v>
      </c>
      <c r="E1082" s="76" t="s">
        <v>1813</v>
      </c>
      <c r="F1082" s="88"/>
      <c r="G1082" s="77"/>
      <c r="H1082" s="103" t="s">
        <v>235</v>
      </c>
      <c r="I1082" s="102" t="s">
        <v>236</v>
      </c>
      <c r="J1082" s="607"/>
      <c r="K1082" s="608"/>
      <c r="L1082" s="608"/>
      <c r="M1082" s="608"/>
      <c r="N1082" s="609"/>
    </row>
    <row r="1083" spans="2:14" ht="13" hidden="1" customHeight="1" x14ac:dyDescent="0.25">
      <c r="B1083" s="74" t="s">
        <v>1679</v>
      </c>
      <c r="C1083" s="75"/>
      <c r="D1083" s="75" t="s">
        <v>1814</v>
      </c>
      <c r="E1083" s="76" t="s">
        <v>1815</v>
      </c>
      <c r="F1083" s="88"/>
      <c r="G1083" s="77"/>
      <c r="H1083" s="103" t="s">
        <v>235</v>
      </c>
      <c r="I1083" s="102" t="s">
        <v>236</v>
      </c>
      <c r="J1083" s="607"/>
      <c r="K1083" s="608"/>
      <c r="L1083" s="608"/>
      <c r="M1083" s="608"/>
      <c r="N1083" s="609"/>
    </row>
    <row r="1084" spans="2:14" ht="13" hidden="1" customHeight="1" x14ac:dyDescent="0.25">
      <c r="B1084" s="74" t="s">
        <v>1679</v>
      </c>
      <c r="C1084" s="75"/>
      <c r="D1084" s="75" t="s">
        <v>1816</v>
      </c>
      <c r="E1084" s="76" t="s">
        <v>1817</v>
      </c>
      <c r="F1084" s="88"/>
      <c r="G1084" s="77"/>
      <c r="H1084" s="103" t="s">
        <v>235</v>
      </c>
      <c r="I1084" s="102" t="s">
        <v>236</v>
      </c>
      <c r="J1084" s="607"/>
      <c r="K1084" s="608"/>
      <c r="L1084" s="608"/>
      <c r="M1084" s="608"/>
      <c r="N1084" s="609"/>
    </row>
    <row r="1085" spans="2:14" ht="13" hidden="1" customHeight="1" x14ac:dyDescent="0.25">
      <c r="B1085" s="74" t="s">
        <v>1679</v>
      </c>
      <c r="C1085" s="75"/>
      <c r="D1085" s="75" t="s">
        <v>1818</v>
      </c>
      <c r="E1085" s="76" t="s">
        <v>1819</v>
      </c>
      <c r="F1085" s="88"/>
      <c r="G1085" s="77"/>
      <c r="H1085" s="103" t="s">
        <v>235</v>
      </c>
      <c r="I1085" s="102" t="s">
        <v>236</v>
      </c>
      <c r="J1085" s="607"/>
      <c r="K1085" s="608"/>
      <c r="L1085" s="608"/>
      <c r="M1085" s="608"/>
      <c r="N1085" s="609"/>
    </row>
    <row r="1086" spans="2:14" ht="13" hidden="1" customHeight="1" x14ac:dyDescent="0.25">
      <c r="B1086" s="74" t="s">
        <v>1679</v>
      </c>
      <c r="C1086" s="75"/>
      <c r="D1086" s="75" t="s">
        <v>1820</v>
      </c>
      <c r="E1086" s="76" t="s">
        <v>1821</v>
      </c>
      <c r="F1086" s="88"/>
      <c r="G1086" s="77"/>
      <c r="H1086" s="103" t="s">
        <v>235</v>
      </c>
      <c r="I1086" s="102" t="s">
        <v>236</v>
      </c>
      <c r="J1086" s="607"/>
      <c r="K1086" s="608"/>
      <c r="L1086" s="608"/>
      <c r="M1086" s="608"/>
      <c r="N1086" s="609"/>
    </row>
    <row r="1087" spans="2:14" ht="13" hidden="1" customHeight="1" x14ac:dyDescent="0.25">
      <c r="B1087" s="74" t="s">
        <v>1679</v>
      </c>
      <c r="C1087" s="75"/>
      <c r="D1087" s="75" t="s">
        <v>1822</v>
      </c>
      <c r="E1087" s="76" t="s">
        <v>1823</v>
      </c>
      <c r="F1087" s="88"/>
      <c r="G1087" s="77"/>
      <c r="H1087" s="103" t="s">
        <v>235</v>
      </c>
      <c r="I1087" s="102" t="s">
        <v>236</v>
      </c>
      <c r="J1087" s="607"/>
      <c r="K1087" s="608"/>
      <c r="L1087" s="608"/>
      <c r="M1087" s="608"/>
      <c r="N1087" s="609"/>
    </row>
    <row r="1088" spans="2:14" ht="13" hidden="1" customHeight="1" x14ac:dyDescent="0.25">
      <c r="B1088" s="74" t="s">
        <v>1679</v>
      </c>
      <c r="C1088" s="75"/>
      <c r="D1088" s="75" t="s">
        <v>1824</v>
      </c>
      <c r="E1088" s="76" t="s">
        <v>1825</v>
      </c>
      <c r="F1088" s="88"/>
      <c r="G1088" s="77"/>
      <c r="H1088" s="103" t="s">
        <v>235</v>
      </c>
      <c r="I1088" s="102" t="s">
        <v>236</v>
      </c>
      <c r="J1088" s="607"/>
      <c r="K1088" s="608"/>
      <c r="L1088" s="608"/>
      <c r="M1088" s="608"/>
      <c r="N1088" s="609"/>
    </row>
    <row r="1089" spans="2:14" ht="13" customHeight="1" x14ac:dyDescent="0.25">
      <c r="B1089" s="74" t="s">
        <v>1679</v>
      </c>
      <c r="C1089" s="75"/>
      <c r="D1089" s="75" t="s">
        <v>1826</v>
      </c>
      <c r="E1089" s="76" t="s">
        <v>1827</v>
      </c>
      <c r="F1089" s="88"/>
      <c r="G1089" s="77"/>
      <c r="H1089" s="103" t="s">
        <v>235</v>
      </c>
      <c r="I1089" s="102" t="s">
        <v>236</v>
      </c>
      <c r="J1089" s="607"/>
      <c r="K1089" s="608"/>
      <c r="L1089" s="608"/>
      <c r="M1089" s="608"/>
      <c r="N1089" s="609"/>
    </row>
    <row r="1090" spans="2:14" ht="13" customHeight="1" x14ac:dyDescent="0.25">
      <c r="B1090" s="74" t="s">
        <v>1679</v>
      </c>
      <c r="C1090" s="75"/>
      <c r="D1090" s="75" t="s">
        <v>1828</v>
      </c>
      <c r="E1090" s="76" t="s">
        <v>1829</v>
      </c>
      <c r="F1090" s="88"/>
      <c r="G1090" s="77"/>
      <c r="H1090" s="103" t="s">
        <v>235</v>
      </c>
      <c r="I1090" s="102" t="s">
        <v>236</v>
      </c>
      <c r="J1090" s="607"/>
      <c r="K1090" s="608"/>
      <c r="L1090" s="608"/>
      <c r="M1090" s="608"/>
      <c r="N1090" s="609"/>
    </row>
    <row r="1091" spans="2:14" ht="13" customHeight="1" x14ac:dyDescent="0.25">
      <c r="B1091" s="74" t="s">
        <v>1679</v>
      </c>
      <c r="C1091" s="75"/>
      <c r="D1091" s="75" t="s">
        <v>1830</v>
      </c>
      <c r="E1091" s="76" t="s">
        <v>1831</v>
      </c>
      <c r="F1091" s="88"/>
      <c r="G1091" s="77"/>
      <c r="H1091" s="103" t="s">
        <v>235</v>
      </c>
      <c r="I1091" s="102" t="s">
        <v>236</v>
      </c>
      <c r="J1091" s="607"/>
      <c r="K1091" s="608"/>
      <c r="L1091" s="608"/>
      <c r="M1091" s="608"/>
      <c r="N1091" s="609"/>
    </row>
    <row r="1092" spans="2:14" ht="13" customHeight="1" x14ac:dyDescent="0.25">
      <c r="B1092" s="74" t="s">
        <v>1679</v>
      </c>
      <c r="C1092" s="75"/>
      <c r="D1092" s="75" t="s">
        <v>1832</v>
      </c>
      <c r="E1092" s="76" t="s">
        <v>1833</v>
      </c>
      <c r="F1092" s="88"/>
      <c r="G1092" s="77"/>
      <c r="H1092" s="103" t="s">
        <v>235</v>
      </c>
      <c r="I1092" s="102" t="s">
        <v>236</v>
      </c>
      <c r="J1092" s="607"/>
      <c r="K1092" s="608"/>
      <c r="L1092" s="608"/>
      <c r="M1092" s="608"/>
      <c r="N1092" s="609"/>
    </row>
    <row r="1093" spans="2:14" ht="13" customHeight="1" x14ac:dyDescent="0.25">
      <c r="B1093" s="74" t="s">
        <v>1679</v>
      </c>
      <c r="C1093" s="75"/>
      <c r="D1093" s="75" t="s">
        <v>1834</v>
      </c>
      <c r="E1093" s="76" t="s">
        <v>1835</v>
      </c>
      <c r="F1093" s="88"/>
      <c r="G1093" s="77"/>
      <c r="H1093" s="103" t="s">
        <v>235</v>
      </c>
      <c r="I1093" s="102" t="s">
        <v>236</v>
      </c>
      <c r="J1093" s="607"/>
      <c r="K1093" s="608"/>
      <c r="L1093" s="608"/>
      <c r="M1093" s="608"/>
      <c r="N1093" s="609"/>
    </row>
    <row r="1094" spans="2:14" ht="13" customHeight="1" x14ac:dyDescent="0.25">
      <c r="B1094" s="74" t="s">
        <v>1679</v>
      </c>
      <c r="C1094" s="75"/>
      <c r="D1094" s="75" t="s">
        <v>1836</v>
      </c>
      <c r="E1094" s="76" t="s">
        <v>1837</v>
      </c>
      <c r="F1094" s="88"/>
      <c r="G1094" s="77"/>
      <c r="H1094" s="103" t="s">
        <v>235</v>
      </c>
      <c r="I1094" s="102" t="s">
        <v>236</v>
      </c>
      <c r="J1094" s="607"/>
      <c r="K1094" s="608"/>
      <c r="L1094" s="608"/>
      <c r="M1094" s="608"/>
      <c r="N1094" s="609"/>
    </row>
    <row r="1095" spans="2:14" ht="13" customHeight="1" x14ac:dyDescent="0.25">
      <c r="B1095" s="74" t="s">
        <v>1679</v>
      </c>
      <c r="C1095" s="75"/>
      <c r="D1095" s="75" t="s">
        <v>1838</v>
      </c>
      <c r="E1095" s="76" t="s">
        <v>1839</v>
      </c>
      <c r="F1095" s="88"/>
      <c r="G1095" s="77"/>
      <c r="H1095" s="103" t="s">
        <v>235</v>
      </c>
      <c r="I1095" s="102" t="s">
        <v>236</v>
      </c>
      <c r="J1095" s="607"/>
      <c r="K1095" s="608"/>
      <c r="L1095" s="608"/>
      <c r="M1095" s="608"/>
      <c r="N1095" s="609"/>
    </row>
    <row r="1096" spans="2:14" ht="13" customHeight="1" x14ac:dyDescent="0.25">
      <c r="B1096" s="74" t="s">
        <v>1679</v>
      </c>
      <c r="C1096" s="75"/>
      <c r="D1096" s="75" t="s">
        <v>1840</v>
      </c>
      <c r="E1096" s="76" t="s">
        <v>1841</v>
      </c>
      <c r="F1096" s="88"/>
      <c r="G1096" s="77"/>
      <c r="H1096" s="103" t="s">
        <v>235</v>
      </c>
      <c r="I1096" s="102" t="s">
        <v>236</v>
      </c>
      <c r="J1096" s="607"/>
      <c r="K1096" s="608"/>
      <c r="L1096" s="608"/>
      <c r="M1096" s="608"/>
      <c r="N1096" s="609"/>
    </row>
    <row r="1097" spans="2:14" ht="13" customHeight="1" x14ac:dyDescent="0.25">
      <c r="B1097" s="74" t="s">
        <v>1679</v>
      </c>
      <c r="C1097" s="75"/>
      <c r="D1097" s="75" t="s">
        <v>1842</v>
      </c>
      <c r="E1097" s="76" t="s">
        <v>1843</v>
      </c>
      <c r="F1097" s="88"/>
      <c r="G1097" s="77"/>
      <c r="H1097" s="103" t="s">
        <v>235</v>
      </c>
      <c r="I1097" s="102" t="s">
        <v>236</v>
      </c>
      <c r="J1097" s="607"/>
      <c r="K1097" s="608"/>
      <c r="L1097" s="608"/>
      <c r="M1097" s="608"/>
      <c r="N1097" s="609"/>
    </row>
    <row r="1098" spans="2:14" ht="13" customHeight="1" x14ac:dyDescent="0.25">
      <c r="B1098" s="74" t="s">
        <v>1679</v>
      </c>
      <c r="C1098" s="75"/>
      <c r="D1098" s="75" t="s">
        <v>1844</v>
      </c>
      <c r="E1098" s="76" t="s">
        <v>1845</v>
      </c>
      <c r="F1098" s="88"/>
      <c r="G1098" s="77"/>
      <c r="H1098" s="103" t="s">
        <v>235</v>
      </c>
      <c r="I1098" s="102" t="s">
        <v>236</v>
      </c>
      <c r="J1098" s="607"/>
      <c r="K1098" s="608"/>
      <c r="L1098" s="608"/>
      <c r="M1098" s="608"/>
      <c r="N1098" s="609"/>
    </row>
    <row r="1099" spans="2:14" ht="13" customHeight="1" x14ac:dyDescent="0.25">
      <c r="B1099" s="74" t="s">
        <v>1679</v>
      </c>
      <c r="C1099" s="75"/>
      <c r="D1099" s="75" t="s">
        <v>1846</v>
      </c>
      <c r="E1099" s="76" t="s">
        <v>1847</v>
      </c>
      <c r="F1099" s="88"/>
      <c r="G1099" s="77"/>
      <c r="H1099" s="103" t="s">
        <v>235</v>
      </c>
      <c r="I1099" s="102" t="s">
        <v>236</v>
      </c>
      <c r="J1099" s="607"/>
      <c r="K1099" s="608"/>
      <c r="L1099" s="608"/>
      <c r="M1099" s="608"/>
      <c r="N1099" s="609"/>
    </row>
    <row r="1100" spans="2:14" ht="13" customHeight="1" x14ac:dyDescent="0.25">
      <c r="B1100" s="74" t="s">
        <v>1679</v>
      </c>
      <c r="C1100" s="75"/>
      <c r="D1100" s="75" t="s">
        <v>1848</v>
      </c>
      <c r="E1100" s="76" t="s">
        <v>1849</v>
      </c>
      <c r="F1100" s="88"/>
      <c r="G1100" s="77"/>
      <c r="H1100" s="103" t="s">
        <v>235</v>
      </c>
      <c r="I1100" s="102" t="s">
        <v>236</v>
      </c>
      <c r="J1100" s="607"/>
      <c r="K1100" s="608"/>
      <c r="L1100" s="608"/>
      <c r="M1100" s="608"/>
      <c r="N1100" s="609"/>
    </row>
    <row r="1101" spans="2:14" ht="13" customHeight="1" x14ac:dyDescent="0.25">
      <c r="B1101" s="74" t="s">
        <v>1679</v>
      </c>
      <c r="C1101" s="75"/>
      <c r="D1101" s="75" t="s">
        <v>1850</v>
      </c>
      <c r="E1101" s="76" t="s">
        <v>1851</v>
      </c>
      <c r="F1101" s="88"/>
      <c r="G1101" s="77"/>
      <c r="H1101" s="103" t="s">
        <v>235</v>
      </c>
      <c r="I1101" s="102" t="s">
        <v>236</v>
      </c>
      <c r="J1101" s="607"/>
      <c r="K1101" s="608"/>
      <c r="L1101" s="608"/>
      <c r="M1101" s="608"/>
      <c r="N1101" s="609"/>
    </row>
    <row r="1102" spans="2:14" ht="13" customHeight="1" x14ac:dyDescent="0.25">
      <c r="B1102" s="74" t="s">
        <v>1679</v>
      </c>
      <c r="C1102" s="75"/>
      <c r="D1102" s="75" t="s">
        <v>1852</v>
      </c>
      <c r="E1102" s="76" t="s">
        <v>1853</v>
      </c>
      <c r="F1102" s="88"/>
      <c r="G1102" s="77"/>
      <c r="H1102" s="103" t="s">
        <v>235</v>
      </c>
      <c r="I1102" s="102" t="s">
        <v>236</v>
      </c>
      <c r="J1102" s="607"/>
      <c r="K1102" s="608"/>
      <c r="L1102" s="608"/>
      <c r="M1102" s="608"/>
      <c r="N1102" s="609"/>
    </row>
    <row r="1103" spans="2:14" ht="13" customHeight="1" x14ac:dyDescent="0.25">
      <c r="B1103" s="74" t="s">
        <v>1679</v>
      </c>
      <c r="C1103" s="75"/>
      <c r="D1103" s="75" t="s">
        <v>1854</v>
      </c>
      <c r="E1103" s="76" t="s">
        <v>1855</v>
      </c>
      <c r="F1103" s="88"/>
      <c r="G1103" s="77"/>
      <c r="H1103" s="103" t="s">
        <v>235</v>
      </c>
      <c r="I1103" s="102" t="s">
        <v>236</v>
      </c>
      <c r="J1103" s="607"/>
      <c r="K1103" s="608"/>
      <c r="L1103" s="608"/>
      <c r="M1103" s="608"/>
      <c r="N1103" s="609"/>
    </row>
    <row r="1104" spans="2:14" ht="13" customHeight="1" x14ac:dyDescent="0.25">
      <c r="B1104" s="74" t="s">
        <v>1679</v>
      </c>
      <c r="C1104" s="75"/>
      <c r="D1104" s="75" t="s">
        <v>1856</v>
      </c>
      <c r="E1104" s="76" t="s">
        <v>1857</v>
      </c>
      <c r="F1104" s="88"/>
      <c r="G1104" s="77"/>
      <c r="H1104" s="103" t="s">
        <v>235</v>
      </c>
      <c r="I1104" s="102" t="s">
        <v>236</v>
      </c>
      <c r="J1104" s="607"/>
      <c r="K1104" s="608"/>
      <c r="L1104" s="608"/>
      <c r="M1104" s="608"/>
      <c r="N1104" s="609"/>
    </row>
    <row r="1105" spans="2:14" ht="13" customHeight="1" x14ac:dyDescent="0.25">
      <c r="B1105" s="74" t="s">
        <v>1679</v>
      </c>
      <c r="C1105" s="75"/>
      <c r="D1105" s="75" t="s">
        <v>1858</v>
      </c>
      <c r="E1105" s="76" t="s">
        <v>1859</v>
      </c>
      <c r="F1105" s="88"/>
      <c r="G1105" s="77"/>
      <c r="H1105" s="103" t="s">
        <v>235</v>
      </c>
      <c r="I1105" s="102" t="s">
        <v>236</v>
      </c>
      <c r="J1105" s="607"/>
      <c r="K1105" s="608"/>
      <c r="L1105" s="608"/>
      <c r="M1105" s="608"/>
      <c r="N1105" s="609"/>
    </row>
    <row r="1106" spans="2:14" ht="13" customHeight="1" x14ac:dyDescent="0.25">
      <c r="B1106" s="74" t="s">
        <v>1679</v>
      </c>
      <c r="C1106" s="75"/>
      <c r="D1106" s="75" t="s">
        <v>1860</v>
      </c>
      <c r="E1106" s="76" t="s">
        <v>1861</v>
      </c>
      <c r="F1106" s="88"/>
      <c r="G1106" s="77"/>
      <c r="H1106" s="103" t="s">
        <v>235</v>
      </c>
      <c r="I1106" s="102" t="s">
        <v>236</v>
      </c>
      <c r="J1106" s="607"/>
      <c r="K1106" s="608"/>
      <c r="L1106" s="608"/>
      <c r="M1106" s="608"/>
      <c r="N1106" s="609"/>
    </row>
    <row r="1107" spans="2:14" ht="13" customHeight="1" x14ac:dyDescent="0.25">
      <c r="B1107" s="74" t="s">
        <v>1679</v>
      </c>
      <c r="C1107" s="75"/>
      <c r="D1107" s="75" t="s">
        <v>1862</v>
      </c>
      <c r="E1107" s="76" t="s">
        <v>1863</v>
      </c>
      <c r="F1107" s="88"/>
      <c r="G1107" s="77"/>
      <c r="H1107" s="103" t="s">
        <v>235</v>
      </c>
      <c r="I1107" s="102" t="s">
        <v>236</v>
      </c>
      <c r="J1107" s="607"/>
      <c r="K1107" s="608"/>
      <c r="L1107" s="608"/>
      <c r="M1107" s="608"/>
      <c r="N1107" s="609"/>
    </row>
    <row r="1108" spans="2:14" ht="13" customHeight="1" x14ac:dyDescent="0.25">
      <c r="B1108" s="74" t="s">
        <v>1679</v>
      </c>
      <c r="C1108" s="75"/>
      <c r="D1108" s="75" t="s">
        <v>1864</v>
      </c>
      <c r="E1108" s="76" t="s">
        <v>1865</v>
      </c>
      <c r="F1108" s="88"/>
      <c r="G1108" s="77"/>
      <c r="H1108" s="103" t="s">
        <v>235</v>
      </c>
      <c r="I1108" s="102" t="s">
        <v>236</v>
      </c>
      <c r="J1108" s="607"/>
      <c r="K1108" s="608"/>
      <c r="L1108" s="608"/>
      <c r="M1108" s="608"/>
      <c r="N1108" s="609"/>
    </row>
    <row r="1109" spans="2:14" ht="13" customHeight="1" x14ac:dyDescent="0.25">
      <c r="B1109" s="74" t="s">
        <v>1679</v>
      </c>
      <c r="C1109" s="75"/>
      <c r="D1109" s="75" t="s">
        <v>1866</v>
      </c>
      <c r="E1109" s="76" t="s">
        <v>1867</v>
      </c>
      <c r="F1109" s="88"/>
      <c r="G1109" s="77"/>
      <c r="H1109" s="103" t="s">
        <v>235</v>
      </c>
      <c r="I1109" s="102" t="s">
        <v>236</v>
      </c>
      <c r="J1109" s="607"/>
      <c r="K1109" s="608"/>
      <c r="L1109" s="608"/>
      <c r="M1109" s="608"/>
      <c r="N1109" s="609"/>
    </row>
    <row r="1110" spans="2:14" ht="13" customHeight="1" x14ac:dyDescent="0.25">
      <c r="B1110" s="74" t="s">
        <v>1679</v>
      </c>
      <c r="C1110" s="75"/>
      <c r="D1110" s="75" t="s">
        <v>1868</v>
      </c>
      <c r="E1110" s="76" t="s">
        <v>1869</v>
      </c>
      <c r="F1110" s="88"/>
      <c r="G1110" s="77"/>
      <c r="H1110" s="103" t="s">
        <v>235</v>
      </c>
      <c r="I1110" s="102" t="s">
        <v>236</v>
      </c>
      <c r="J1110" s="607"/>
      <c r="K1110" s="608"/>
      <c r="L1110" s="608"/>
      <c r="M1110" s="608"/>
      <c r="N1110" s="609"/>
    </row>
    <row r="1111" spans="2:14" ht="13" customHeight="1" x14ac:dyDescent="0.25">
      <c r="B1111" s="74" t="s">
        <v>1679</v>
      </c>
      <c r="C1111" s="75"/>
      <c r="D1111" s="75" t="s">
        <v>1870</v>
      </c>
      <c r="E1111" s="76" t="s">
        <v>1871</v>
      </c>
      <c r="F1111" s="88"/>
      <c r="G1111" s="77"/>
      <c r="H1111" s="103" t="s">
        <v>235</v>
      </c>
      <c r="I1111" s="102" t="s">
        <v>236</v>
      </c>
      <c r="J1111" s="607"/>
      <c r="K1111" s="608"/>
      <c r="L1111" s="608"/>
      <c r="M1111" s="608"/>
      <c r="N1111" s="609"/>
    </row>
    <row r="1112" spans="2:14" ht="13" customHeight="1" x14ac:dyDescent="0.25">
      <c r="B1112" s="74" t="s">
        <v>1679</v>
      </c>
      <c r="C1112" s="75"/>
      <c r="D1112" s="75" t="s">
        <v>1872</v>
      </c>
      <c r="E1112" s="76" t="s">
        <v>1873</v>
      </c>
      <c r="F1112" s="88"/>
      <c r="G1112" s="77"/>
      <c r="H1112" s="103" t="s">
        <v>235</v>
      </c>
      <c r="I1112" s="102" t="s">
        <v>236</v>
      </c>
      <c r="J1112" s="607"/>
      <c r="K1112" s="608"/>
      <c r="L1112" s="608"/>
      <c r="M1112" s="608"/>
      <c r="N1112" s="609"/>
    </row>
    <row r="1113" spans="2:14" ht="13" customHeight="1" x14ac:dyDescent="0.25">
      <c r="B1113" s="74" t="s">
        <v>1679</v>
      </c>
      <c r="C1113" s="75"/>
      <c r="D1113" s="75" t="s">
        <v>1874</v>
      </c>
      <c r="E1113" s="76" t="s">
        <v>1875</v>
      </c>
      <c r="F1113" s="88"/>
      <c r="G1113" s="77"/>
      <c r="H1113" s="103" t="s">
        <v>235</v>
      </c>
      <c r="I1113" s="102" t="s">
        <v>236</v>
      </c>
      <c r="J1113" s="607"/>
      <c r="K1113" s="608"/>
      <c r="L1113" s="608"/>
      <c r="M1113" s="608"/>
      <c r="N1113" s="609"/>
    </row>
    <row r="1114" spans="2:14" ht="13" hidden="1" customHeight="1" x14ac:dyDescent="0.25">
      <c r="B1114" s="74" t="s">
        <v>1679</v>
      </c>
      <c r="C1114" s="75"/>
      <c r="D1114" s="75" t="s">
        <v>1876</v>
      </c>
      <c r="E1114" s="76" t="s">
        <v>1877</v>
      </c>
      <c r="F1114" s="88"/>
      <c r="G1114" s="77"/>
      <c r="H1114" s="75" t="s">
        <v>236</v>
      </c>
      <c r="I1114" s="102" t="s">
        <v>236</v>
      </c>
      <c r="J1114" s="607"/>
      <c r="K1114" s="608"/>
      <c r="L1114" s="608"/>
      <c r="M1114" s="608"/>
      <c r="N1114" s="609"/>
    </row>
    <row r="1115" spans="2:14" ht="13" hidden="1" customHeight="1" x14ac:dyDescent="0.25">
      <c r="B1115" s="74" t="s">
        <v>1679</v>
      </c>
      <c r="C1115" s="75"/>
      <c r="D1115" s="75" t="s">
        <v>1878</v>
      </c>
      <c r="E1115" s="76" t="s">
        <v>1879</v>
      </c>
      <c r="F1115" s="88"/>
      <c r="G1115" s="77"/>
      <c r="H1115" s="75" t="s">
        <v>236</v>
      </c>
      <c r="I1115" s="102" t="s">
        <v>236</v>
      </c>
      <c r="J1115" s="607"/>
      <c r="K1115" s="608"/>
      <c r="L1115" s="608"/>
      <c r="M1115" s="608"/>
      <c r="N1115" s="609"/>
    </row>
    <row r="1116" spans="2:14" ht="13" hidden="1" customHeight="1" x14ac:dyDescent="0.25">
      <c r="B1116" s="74" t="s">
        <v>1679</v>
      </c>
      <c r="C1116" s="75"/>
      <c r="D1116" s="75" t="s">
        <v>1880</v>
      </c>
      <c r="E1116" s="76" t="s">
        <v>1881</v>
      </c>
      <c r="F1116" s="88"/>
      <c r="G1116" s="77"/>
      <c r="H1116" s="75" t="s">
        <v>236</v>
      </c>
      <c r="I1116" s="102" t="s">
        <v>236</v>
      </c>
      <c r="J1116" s="607"/>
      <c r="K1116" s="608"/>
      <c r="L1116" s="608"/>
      <c r="M1116" s="608"/>
      <c r="N1116" s="609"/>
    </row>
    <row r="1117" spans="2:14" ht="13" hidden="1" customHeight="1" x14ac:dyDescent="0.25">
      <c r="B1117" s="74" t="s">
        <v>1679</v>
      </c>
      <c r="C1117" s="75"/>
      <c r="D1117" s="75" t="s">
        <v>1882</v>
      </c>
      <c r="E1117" s="76" t="s">
        <v>1883</v>
      </c>
      <c r="F1117" s="88"/>
      <c r="G1117" s="77"/>
      <c r="H1117" s="75" t="s">
        <v>236</v>
      </c>
      <c r="I1117" s="102" t="s">
        <v>236</v>
      </c>
      <c r="J1117" s="607"/>
      <c r="K1117" s="608"/>
      <c r="L1117" s="608"/>
      <c r="M1117" s="608"/>
      <c r="N1117" s="609"/>
    </row>
    <row r="1118" spans="2:14" ht="13" hidden="1" customHeight="1" x14ac:dyDescent="0.25">
      <c r="B1118" s="74" t="s">
        <v>1679</v>
      </c>
      <c r="C1118" s="75"/>
      <c r="D1118" s="75" t="s">
        <v>1884</v>
      </c>
      <c r="E1118" s="76" t="s">
        <v>1885</v>
      </c>
      <c r="F1118" s="88"/>
      <c r="G1118" s="77"/>
      <c r="H1118" s="75" t="s">
        <v>236</v>
      </c>
      <c r="I1118" s="102" t="s">
        <v>236</v>
      </c>
      <c r="J1118" s="607"/>
      <c r="K1118" s="608"/>
      <c r="L1118" s="608"/>
      <c r="M1118" s="608"/>
      <c r="N1118" s="609"/>
    </row>
    <row r="1119" spans="2:14" ht="13" hidden="1" customHeight="1" x14ac:dyDescent="0.25">
      <c r="B1119" s="74" t="s">
        <v>1679</v>
      </c>
      <c r="C1119" s="75"/>
      <c r="D1119" s="75" t="s">
        <v>1886</v>
      </c>
      <c r="E1119" s="76" t="s">
        <v>1887</v>
      </c>
      <c r="F1119" s="88"/>
      <c r="G1119" s="77"/>
      <c r="H1119" s="75" t="s">
        <v>236</v>
      </c>
      <c r="I1119" s="102" t="s">
        <v>236</v>
      </c>
      <c r="J1119" s="607"/>
      <c r="K1119" s="608"/>
      <c r="L1119" s="608"/>
      <c r="M1119" s="608"/>
      <c r="N1119" s="609"/>
    </row>
    <row r="1120" spans="2:14" ht="13" hidden="1" customHeight="1" x14ac:dyDescent="0.25">
      <c r="B1120" s="74" t="s">
        <v>1679</v>
      </c>
      <c r="C1120" s="75"/>
      <c r="D1120" s="75" t="s">
        <v>1888</v>
      </c>
      <c r="E1120" s="76" t="s">
        <v>1889</v>
      </c>
      <c r="F1120" s="88"/>
      <c r="G1120" s="77"/>
      <c r="H1120" s="75" t="s">
        <v>236</v>
      </c>
      <c r="I1120" s="102" t="s">
        <v>236</v>
      </c>
      <c r="J1120" s="607"/>
      <c r="K1120" s="608"/>
      <c r="L1120" s="608"/>
      <c r="M1120" s="608"/>
      <c r="N1120" s="609"/>
    </row>
    <row r="1121" spans="2:14" ht="13" hidden="1" customHeight="1" x14ac:dyDescent="0.25">
      <c r="B1121" s="74" t="s">
        <v>1679</v>
      </c>
      <c r="C1121" s="75"/>
      <c r="D1121" s="75" t="s">
        <v>1890</v>
      </c>
      <c r="E1121" s="76" t="s">
        <v>1891</v>
      </c>
      <c r="F1121" s="88"/>
      <c r="G1121" s="77"/>
      <c r="H1121" s="75" t="s">
        <v>236</v>
      </c>
      <c r="I1121" s="102" t="s">
        <v>236</v>
      </c>
      <c r="J1121" s="607"/>
      <c r="K1121" s="608"/>
      <c r="L1121" s="608"/>
      <c r="M1121" s="608"/>
      <c r="N1121" s="609"/>
    </row>
    <row r="1122" spans="2:14" ht="13" hidden="1" customHeight="1" x14ac:dyDescent="0.25">
      <c r="B1122" s="74" t="s">
        <v>1679</v>
      </c>
      <c r="C1122" s="75"/>
      <c r="D1122" s="75" t="s">
        <v>1892</v>
      </c>
      <c r="E1122" s="76" t="s">
        <v>1893</v>
      </c>
      <c r="F1122" s="88"/>
      <c r="G1122" s="77"/>
      <c r="H1122" s="75" t="s">
        <v>236</v>
      </c>
      <c r="I1122" s="102" t="s">
        <v>236</v>
      </c>
      <c r="J1122" s="607"/>
      <c r="K1122" s="608"/>
      <c r="L1122" s="608"/>
      <c r="M1122" s="608"/>
      <c r="N1122" s="609"/>
    </row>
    <row r="1123" spans="2:14" ht="13" hidden="1" customHeight="1" x14ac:dyDescent="0.25">
      <c r="B1123" s="74" t="s">
        <v>1679</v>
      </c>
      <c r="C1123" s="75"/>
      <c r="D1123" s="75" t="s">
        <v>1894</v>
      </c>
      <c r="E1123" s="76" t="s">
        <v>1895</v>
      </c>
      <c r="F1123" s="88"/>
      <c r="G1123" s="77"/>
      <c r="H1123" s="75" t="s">
        <v>236</v>
      </c>
      <c r="I1123" s="102" t="s">
        <v>236</v>
      </c>
      <c r="J1123" s="607"/>
      <c r="K1123" s="608"/>
      <c r="L1123" s="608"/>
      <c r="M1123" s="608"/>
      <c r="N1123" s="609"/>
    </row>
    <row r="1124" spans="2:14" ht="13" hidden="1" customHeight="1" x14ac:dyDescent="0.25">
      <c r="B1124" s="74" t="s">
        <v>1679</v>
      </c>
      <c r="C1124" s="75"/>
      <c r="D1124" s="75" t="s">
        <v>1896</v>
      </c>
      <c r="E1124" s="76" t="s">
        <v>1897</v>
      </c>
      <c r="F1124" s="88"/>
      <c r="G1124" s="77"/>
      <c r="H1124" s="75" t="s">
        <v>236</v>
      </c>
      <c r="I1124" s="102" t="s">
        <v>236</v>
      </c>
      <c r="J1124" s="607"/>
      <c r="K1124" s="608"/>
      <c r="L1124" s="608"/>
      <c r="M1124" s="608"/>
      <c r="N1124" s="609"/>
    </row>
    <row r="1125" spans="2:14" ht="13" hidden="1" customHeight="1" x14ac:dyDescent="0.25">
      <c r="B1125" s="74" t="s">
        <v>1679</v>
      </c>
      <c r="C1125" s="75"/>
      <c r="D1125" s="75" t="s">
        <v>1898</v>
      </c>
      <c r="E1125" s="76" t="s">
        <v>1899</v>
      </c>
      <c r="F1125" s="88"/>
      <c r="G1125" s="77"/>
      <c r="H1125" s="75" t="s">
        <v>236</v>
      </c>
      <c r="I1125" s="102" t="s">
        <v>236</v>
      </c>
      <c r="J1125" s="607"/>
      <c r="K1125" s="608"/>
      <c r="L1125" s="608"/>
      <c r="M1125" s="608"/>
      <c r="N1125" s="609"/>
    </row>
    <row r="1126" spans="2:14" ht="13" hidden="1" customHeight="1" x14ac:dyDescent="0.25">
      <c r="B1126" s="74" t="s">
        <v>1679</v>
      </c>
      <c r="C1126" s="75"/>
      <c r="D1126" s="75" t="s">
        <v>1900</v>
      </c>
      <c r="E1126" s="76" t="s">
        <v>1901</v>
      </c>
      <c r="F1126" s="88"/>
      <c r="G1126" s="77"/>
      <c r="H1126" s="75" t="s">
        <v>236</v>
      </c>
      <c r="I1126" s="102" t="s">
        <v>236</v>
      </c>
      <c r="J1126" s="607"/>
      <c r="K1126" s="608"/>
      <c r="L1126" s="608"/>
      <c r="M1126" s="608"/>
      <c r="N1126" s="609"/>
    </row>
    <row r="1127" spans="2:14" ht="13" hidden="1" customHeight="1" x14ac:dyDescent="0.25">
      <c r="B1127" s="74" t="s">
        <v>1679</v>
      </c>
      <c r="C1127" s="75"/>
      <c r="D1127" s="75" t="s">
        <v>1902</v>
      </c>
      <c r="E1127" s="76" t="s">
        <v>1903</v>
      </c>
      <c r="F1127" s="88"/>
      <c r="G1127" s="77"/>
      <c r="H1127" s="75" t="s">
        <v>236</v>
      </c>
      <c r="I1127" s="102" t="s">
        <v>236</v>
      </c>
      <c r="J1127" s="607"/>
      <c r="K1127" s="608"/>
      <c r="L1127" s="608"/>
      <c r="M1127" s="608"/>
      <c r="N1127" s="609"/>
    </row>
    <row r="1128" spans="2:14" ht="13" hidden="1" customHeight="1" x14ac:dyDescent="0.25">
      <c r="B1128" s="74" t="s">
        <v>1679</v>
      </c>
      <c r="C1128" s="75"/>
      <c r="D1128" s="75" t="s">
        <v>1904</v>
      </c>
      <c r="E1128" s="76" t="s">
        <v>1905</v>
      </c>
      <c r="F1128" s="88"/>
      <c r="G1128" s="77"/>
      <c r="H1128" s="75" t="s">
        <v>236</v>
      </c>
      <c r="I1128" s="102" t="s">
        <v>236</v>
      </c>
      <c r="J1128" s="607"/>
      <c r="K1128" s="608"/>
      <c r="L1128" s="608"/>
      <c r="M1128" s="608"/>
      <c r="N1128" s="609"/>
    </row>
    <row r="1129" spans="2:14" ht="13" hidden="1" customHeight="1" x14ac:dyDescent="0.25">
      <c r="B1129" s="74" t="s">
        <v>1679</v>
      </c>
      <c r="C1129" s="75"/>
      <c r="D1129" s="75" t="s">
        <v>1906</v>
      </c>
      <c r="E1129" s="76" t="s">
        <v>1907</v>
      </c>
      <c r="F1129" s="88"/>
      <c r="G1129" s="77"/>
      <c r="H1129" s="75" t="s">
        <v>236</v>
      </c>
      <c r="I1129" s="102" t="s">
        <v>236</v>
      </c>
      <c r="J1129" s="607"/>
      <c r="K1129" s="608"/>
      <c r="L1129" s="608"/>
      <c r="M1129" s="608"/>
      <c r="N1129" s="609"/>
    </row>
    <row r="1130" spans="2:14" ht="13" hidden="1" customHeight="1" x14ac:dyDescent="0.25">
      <c r="B1130" s="74" t="s">
        <v>1679</v>
      </c>
      <c r="C1130" s="75"/>
      <c r="D1130" s="75" t="s">
        <v>1908</v>
      </c>
      <c r="E1130" s="76" t="s">
        <v>1909</v>
      </c>
      <c r="F1130" s="88"/>
      <c r="G1130" s="77"/>
      <c r="H1130" s="75" t="s">
        <v>236</v>
      </c>
      <c r="I1130" s="102" t="s">
        <v>236</v>
      </c>
      <c r="J1130" s="607"/>
      <c r="K1130" s="608"/>
      <c r="L1130" s="608"/>
      <c r="M1130" s="608"/>
      <c r="N1130" s="609"/>
    </row>
    <row r="1131" spans="2:14" ht="13" hidden="1" customHeight="1" x14ac:dyDescent="0.25">
      <c r="B1131" s="74" t="s">
        <v>1679</v>
      </c>
      <c r="C1131" s="75"/>
      <c r="D1131" s="75" t="s">
        <v>1910</v>
      </c>
      <c r="E1131" s="76" t="s">
        <v>1911</v>
      </c>
      <c r="F1131" s="88"/>
      <c r="G1131" s="77"/>
      <c r="H1131" s="75" t="s">
        <v>236</v>
      </c>
      <c r="I1131" s="102" t="s">
        <v>236</v>
      </c>
      <c r="J1131" s="607"/>
      <c r="K1131" s="608"/>
      <c r="L1131" s="608"/>
      <c r="M1131" s="608"/>
      <c r="N1131" s="609"/>
    </row>
    <row r="1132" spans="2:14" ht="13" hidden="1" customHeight="1" x14ac:dyDescent="0.25">
      <c r="B1132" s="74" t="s">
        <v>1679</v>
      </c>
      <c r="C1132" s="75"/>
      <c r="D1132" s="75" t="s">
        <v>1912</v>
      </c>
      <c r="E1132" s="76" t="s">
        <v>1913</v>
      </c>
      <c r="F1132" s="88"/>
      <c r="G1132" s="77"/>
      <c r="H1132" s="75" t="s">
        <v>236</v>
      </c>
      <c r="I1132" s="102" t="s">
        <v>236</v>
      </c>
      <c r="J1132" s="607"/>
      <c r="K1132" s="608"/>
      <c r="L1132" s="608"/>
      <c r="M1132" s="608"/>
      <c r="N1132" s="609"/>
    </row>
    <row r="1133" spans="2:14" ht="13" hidden="1" customHeight="1" x14ac:dyDescent="0.25">
      <c r="B1133" s="74" t="s">
        <v>1679</v>
      </c>
      <c r="C1133" s="75"/>
      <c r="D1133" s="75" t="s">
        <v>1914</v>
      </c>
      <c r="E1133" s="76" t="s">
        <v>1915</v>
      </c>
      <c r="F1133" s="88"/>
      <c r="G1133" s="77"/>
      <c r="H1133" s="75" t="s">
        <v>236</v>
      </c>
      <c r="I1133" s="102" t="s">
        <v>236</v>
      </c>
      <c r="J1133" s="607"/>
      <c r="K1133" s="608"/>
      <c r="L1133" s="608"/>
      <c r="M1133" s="608"/>
      <c r="N1133" s="609"/>
    </row>
    <row r="1134" spans="2:14" ht="13" hidden="1" customHeight="1" x14ac:dyDescent="0.25">
      <c r="B1134" s="74" t="s">
        <v>1679</v>
      </c>
      <c r="C1134" s="75"/>
      <c r="D1134" s="75" t="s">
        <v>1916</v>
      </c>
      <c r="E1134" s="76" t="s">
        <v>1917</v>
      </c>
      <c r="F1134" s="88"/>
      <c r="G1134" s="77"/>
      <c r="H1134" s="75" t="s">
        <v>236</v>
      </c>
      <c r="I1134" s="102" t="s">
        <v>236</v>
      </c>
      <c r="J1134" s="607"/>
      <c r="K1134" s="608"/>
      <c r="L1134" s="608"/>
      <c r="M1134" s="608"/>
      <c r="N1134" s="609"/>
    </row>
    <row r="1135" spans="2:14" ht="13" hidden="1" customHeight="1" x14ac:dyDescent="0.25">
      <c r="B1135" s="74" t="s">
        <v>1679</v>
      </c>
      <c r="C1135" s="75"/>
      <c r="D1135" s="75" t="s">
        <v>1918</v>
      </c>
      <c r="E1135" s="76" t="s">
        <v>1919</v>
      </c>
      <c r="F1135" s="88"/>
      <c r="G1135" s="77"/>
      <c r="H1135" s="75" t="s">
        <v>236</v>
      </c>
      <c r="I1135" s="102" t="s">
        <v>236</v>
      </c>
      <c r="J1135" s="607"/>
      <c r="K1135" s="608"/>
      <c r="L1135" s="608"/>
      <c r="M1135" s="608"/>
      <c r="N1135" s="609"/>
    </row>
    <row r="1136" spans="2:14" ht="13" hidden="1" customHeight="1" x14ac:dyDescent="0.25">
      <c r="B1136" s="74" t="s">
        <v>1679</v>
      </c>
      <c r="C1136" s="75"/>
      <c r="D1136" s="75" t="s">
        <v>1920</v>
      </c>
      <c r="E1136" s="76" t="s">
        <v>1921</v>
      </c>
      <c r="F1136" s="88"/>
      <c r="G1136" s="77"/>
      <c r="H1136" s="75" t="s">
        <v>236</v>
      </c>
      <c r="I1136" s="102" t="s">
        <v>236</v>
      </c>
      <c r="J1136" s="607"/>
      <c r="K1136" s="608"/>
      <c r="L1136" s="608"/>
      <c r="M1136" s="608"/>
      <c r="N1136" s="609"/>
    </row>
    <row r="1137" spans="2:14" ht="13" hidden="1" customHeight="1" x14ac:dyDescent="0.25">
      <c r="B1137" s="74" t="s">
        <v>1679</v>
      </c>
      <c r="C1137" s="75"/>
      <c r="D1137" s="75" t="s">
        <v>1922</v>
      </c>
      <c r="E1137" s="76" t="s">
        <v>1923</v>
      </c>
      <c r="F1137" s="88"/>
      <c r="G1137" s="77"/>
      <c r="H1137" s="75" t="s">
        <v>236</v>
      </c>
      <c r="I1137" s="102" t="s">
        <v>236</v>
      </c>
      <c r="J1137" s="607"/>
      <c r="K1137" s="608"/>
      <c r="L1137" s="608"/>
      <c r="M1137" s="608"/>
      <c r="N1137" s="609"/>
    </row>
    <row r="1138" spans="2:14" ht="13" hidden="1" customHeight="1" x14ac:dyDescent="0.25">
      <c r="B1138" s="74" t="s">
        <v>1679</v>
      </c>
      <c r="C1138" s="75"/>
      <c r="D1138" s="75" t="s">
        <v>1924</v>
      </c>
      <c r="E1138" s="76" t="s">
        <v>1925</v>
      </c>
      <c r="F1138" s="88"/>
      <c r="G1138" s="77"/>
      <c r="H1138" s="75" t="s">
        <v>236</v>
      </c>
      <c r="I1138" s="102" t="s">
        <v>236</v>
      </c>
      <c r="J1138" s="607"/>
      <c r="K1138" s="608"/>
      <c r="L1138" s="608"/>
      <c r="M1138" s="608"/>
      <c r="N1138" s="609"/>
    </row>
    <row r="1139" spans="2:14" ht="13" hidden="1" customHeight="1" x14ac:dyDescent="0.25">
      <c r="B1139" s="74" t="s">
        <v>1679</v>
      </c>
      <c r="C1139" s="75"/>
      <c r="D1139" s="75" t="s">
        <v>1926</v>
      </c>
      <c r="E1139" s="76" t="s">
        <v>1927</v>
      </c>
      <c r="F1139" s="88"/>
      <c r="G1139" s="77"/>
      <c r="H1139" s="75" t="s">
        <v>236</v>
      </c>
      <c r="I1139" s="102" t="s">
        <v>236</v>
      </c>
      <c r="J1139" s="607"/>
      <c r="K1139" s="608"/>
      <c r="L1139" s="608"/>
      <c r="M1139" s="608"/>
      <c r="N1139" s="609"/>
    </row>
    <row r="1140" spans="2:14" ht="13" hidden="1" customHeight="1" x14ac:dyDescent="0.25">
      <c r="B1140" s="74" t="s">
        <v>1679</v>
      </c>
      <c r="C1140" s="75"/>
      <c r="D1140" s="75" t="s">
        <v>1928</v>
      </c>
      <c r="E1140" s="76" t="s">
        <v>1929</v>
      </c>
      <c r="F1140" s="88"/>
      <c r="G1140" s="77"/>
      <c r="H1140" s="75" t="s">
        <v>236</v>
      </c>
      <c r="I1140" s="102" t="s">
        <v>236</v>
      </c>
      <c r="J1140" s="607"/>
      <c r="K1140" s="608"/>
      <c r="L1140" s="608"/>
      <c r="M1140" s="608"/>
      <c r="N1140" s="609"/>
    </row>
    <row r="1141" spans="2:14" ht="13" hidden="1" customHeight="1" x14ac:dyDescent="0.25">
      <c r="B1141" s="74" t="s">
        <v>1679</v>
      </c>
      <c r="C1141" s="75"/>
      <c r="D1141" s="75" t="s">
        <v>1930</v>
      </c>
      <c r="E1141" s="76" t="s">
        <v>1931</v>
      </c>
      <c r="F1141" s="88"/>
      <c r="G1141" s="77"/>
      <c r="H1141" s="75" t="s">
        <v>236</v>
      </c>
      <c r="I1141" s="102" t="s">
        <v>236</v>
      </c>
      <c r="J1141" s="607"/>
      <c r="K1141" s="608"/>
      <c r="L1141" s="608"/>
      <c r="M1141" s="608"/>
      <c r="N1141" s="609"/>
    </row>
    <row r="1142" spans="2:14" ht="13" hidden="1" customHeight="1" x14ac:dyDescent="0.25">
      <c r="B1142" s="74" t="s">
        <v>1679</v>
      </c>
      <c r="C1142" s="75"/>
      <c r="D1142" s="75" t="s">
        <v>1932</v>
      </c>
      <c r="E1142" s="76" t="s">
        <v>1933</v>
      </c>
      <c r="F1142" s="88"/>
      <c r="G1142" s="77"/>
      <c r="H1142" s="75" t="s">
        <v>236</v>
      </c>
      <c r="I1142" s="102" t="s">
        <v>236</v>
      </c>
      <c r="J1142" s="607"/>
      <c r="K1142" s="608"/>
      <c r="L1142" s="608"/>
      <c r="M1142" s="608"/>
      <c r="N1142" s="609"/>
    </row>
    <row r="1143" spans="2:14" ht="13" hidden="1" customHeight="1" x14ac:dyDescent="0.25">
      <c r="B1143" s="74" t="s">
        <v>1679</v>
      </c>
      <c r="C1143" s="75"/>
      <c r="D1143" s="75" t="s">
        <v>1934</v>
      </c>
      <c r="E1143" s="76" t="s">
        <v>1935</v>
      </c>
      <c r="F1143" s="88"/>
      <c r="G1143" s="77"/>
      <c r="H1143" s="75" t="s">
        <v>236</v>
      </c>
      <c r="I1143" s="102" t="s">
        <v>236</v>
      </c>
      <c r="J1143" s="607"/>
      <c r="K1143" s="608"/>
      <c r="L1143" s="608"/>
      <c r="M1143" s="608"/>
      <c r="N1143" s="609"/>
    </row>
    <row r="1144" spans="2:14" ht="13" hidden="1" customHeight="1" x14ac:dyDescent="0.25">
      <c r="B1144" s="74" t="s">
        <v>1679</v>
      </c>
      <c r="C1144" s="75"/>
      <c r="D1144" s="75" t="s">
        <v>1936</v>
      </c>
      <c r="E1144" s="76" t="s">
        <v>1937</v>
      </c>
      <c r="F1144" s="88"/>
      <c r="G1144" s="77"/>
      <c r="H1144" s="75" t="s">
        <v>236</v>
      </c>
      <c r="I1144" s="102" t="s">
        <v>236</v>
      </c>
      <c r="J1144" s="607"/>
      <c r="K1144" s="608"/>
      <c r="L1144" s="608"/>
      <c r="M1144" s="608"/>
      <c r="N1144" s="609"/>
    </row>
    <row r="1145" spans="2:14" ht="13" hidden="1" customHeight="1" x14ac:dyDescent="0.25">
      <c r="B1145" s="74" t="s">
        <v>1679</v>
      </c>
      <c r="C1145" s="75"/>
      <c r="D1145" s="75" t="s">
        <v>1938</v>
      </c>
      <c r="E1145" s="76" t="s">
        <v>1939</v>
      </c>
      <c r="F1145" s="88"/>
      <c r="G1145" s="77"/>
      <c r="H1145" s="75" t="s">
        <v>236</v>
      </c>
      <c r="I1145" s="102" t="s">
        <v>236</v>
      </c>
      <c r="J1145" s="607"/>
      <c r="K1145" s="608"/>
      <c r="L1145" s="608"/>
      <c r="M1145" s="608"/>
      <c r="N1145" s="609"/>
    </row>
    <row r="1146" spans="2:14" ht="13" hidden="1" customHeight="1" x14ac:dyDescent="0.25">
      <c r="B1146" s="74" t="s">
        <v>1679</v>
      </c>
      <c r="C1146" s="75"/>
      <c r="D1146" s="75" t="s">
        <v>1940</v>
      </c>
      <c r="E1146" s="76" t="s">
        <v>1941</v>
      </c>
      <c r="F1146" s="88"/>
      <c r="G1146" s="77"/>
      <c r="H1146" s="75" t="s">
        <v>236</v>
      </c>
      <c r="I1146" s="102" t="s">
        <v>236</v>
      </c>
      <c r="J1146" s="607"/>
      <c r="K1146" s="608"/>
      <c r="L1146" s="608"/>
      <c r="M1146" s="608"/>
      <c r="N1146" s="609"/>
    </row>
    <row r="1147" spans="2:14" ht="13" hidden="1" customHeight="1" x14ac:dyDescent="0.25">
      <c r="B1147" s="74" t="s">
        <v>1679</v>
      </c>
      <c r="C1147" s="75"/>
      <c r="D1147" s="75" t="s">
        <v>1942</v>
      </c>
      <c r="E1147" s="76" t="s">
        <v>1943</v>
      </c>
      <c r="F1147" s="88"/>
      <c r="G1147" s="77"/>
      <c r="H1147" s="75" t="s">
        <v>236</v>
      </c>
      <c r="I1147" s="102" t="s">
        <v>236</v>
      </c>
      <c r="J1147" s="607"/>
      <c r="K1147" s="608"/>
      <c r="L1147" s="608"/>
      <c r="M1147" s="608"/>
      <c r="N1147" s="609"/>
    </row>
    <row r="1148" spans="2:14" ht="13" hidden="1" customHeight="1" x14ac:dyDescent="0.25">
      <c r="B1148" s="74" t="s">
        <v>1679</v>
      </c>
      <c r="C1148" s="75"/>
      <c r="D1148" s="75" t="s">
        <v>1944</v>
      </c>
      <c r="E1148" s="76" t="s">
        <v>1945</v>
      </c>
      <c r="F1148" s="88"/>
      <c r="G1148" s="77"/>
      <c r="H1148" s="75" t="s">
        <v>236</v>
      </c>
      <c r="I1148" s="102" t="s">
        <v>236</v>
      </c>
      <c r="J1148" s="607"/>
      <c r="K1148" s="608"/>
      <c r="L1148" s="608"/>
      <c r="M1148" s="608"/>
      <c r="N1148" s="609"/>
    </row>
    <row r="1149" spans="2:14" ht="13" hidden="1" customHeight="1" x14ac:dyDescent="0.25">
      <c r="B1149" s="74" t="s">
        <v>1679</v>
      </c>
      <c r="C1149" s="75"/>
      <c r="D1149" s="75" t="s">
        <v>1946</v>
      </c>
      <c r="E1149" s="76" t="s">
        <v>1947</v>
      </c>
      <c r="F1149" s="88"/>
      <c r="G1149" s="77"/>
      <c r="H1149" s="75" t="s">
        <v>236</v>
      </c>
      <c r="I1149" s="102" t="s">
        <v>236</v>
      </c>
      <c r="J1149" s="607"/>
      <c r="K1149" s="608"/>
      <c r="L1149" s="608"/>
      <c r="M1149" s="608"/>
      <c r="N1149" s="609"/>
    </row>
    <row r="1150" spans="2:14" ht="13" hidden="1" customHeight="1" x14ac:dyDescent="0.25">
      <c r="B1150" s="74" t="s">
        <v>1679</v>
      </c>
      <c r="C1150" s="75"/>
      <c r="D1150" s="75" t="s">
        <v>1948</v>
      </c>
      <c r="E1150" s="76" t="s">
        <v>1949</v>
      </c>
      <c r="F1150" s="88"/>
      <c r="G1150" s="77"/>
      <c r="H1150" s="75" t="s">
        <v>236</v>
      </c>
      <c r="I1150" s="102" t="s">
        <v>236</v>
      </c>
      <c r="J1150" s="607"/>
      <c r="K1150" s="608"/>
      <c r="L1150" s="608"/>
      <c r="M1150" s="608"/>
      <c r="N1150" s="609"/>
    </row>
    <row r="1151" spans="2:14" ht="13" hidden="1" customHeight="1" x14ac:dyDescent="0.25">
      <c r="B1151" s="74" t="s">
        <v>1679</v>
      </c>
      <c r="C1151" s="75"/>
      <c r="D1151" s="75" t="s">
        <v>1950</v>
      </c>
      <c r="E1151" s="76" t="s">
        <v>1951</v>
      </c>
      <c r="F1151" s="88"/>
      <c r="G1151" s="77"/>
      <c r="H1151" s="75" t="s">
        <v>236</v>
      </c>
      <c r="I1151" s="102" t="s">
        <v>236</v>
      </c>
      <c r="J1151" s="607"/>
      <c r="K1151" s="608"/>
      <c r="L1151" s="608"/>
      <c r="M1151" s="608"/>
      <c r="N1151" s="609"/>
    </row>
    <row r="1152" spans="2:14" ht="13" hidden="1" customHeight="1" x14ac:dyDescent="0.25">
      <c r="B1152" s="74" t="s">
        <v>1679</v>
      </c>
      <c r="C1152" s="75"/>
      <c r="D1152" s="75" t="s">
        <v>1952</v>
      </c>
      <c r="E1152" s="76" t="s">
        <v>1953</v>
      </c>
      <c r="F1152" s="88"/>
      <c r="G1152" s="77"/>
      <c r="H1152" s="75" t="s">
        <v>236</v>
      </c>
      <c r="I1152" s="102" t="s">
        <v>236</v>
      </c>
      <c r="J1152" s="607"/>
      <c r="K1152" s="608"/>
      <c r="L1152" s="608"/>
      <c r="M1152" s="608"/>
      <c r="N1152" s="609"/>
    </row>
    <row r="1153" spans="2:14" ht="13" hidden="1" customHeight="1" x14ac:dyDescent="0.25">
      <c r="B1153" s="74" t="s">
        <v>1679</v>
      </c>
      <c r="C1153" s="75"/>
      <c r="D1153" s="75" t="s">
        <v>1954</v>
      </c>
      <c r="E1153" s="76" t="s">
        <v>1955</v>
      </c>
      <c r="F1153" s="88"/>
      <c r="G1153" s="77"/>
      <c r="H1153" s="75" t="s">
        <v>236</v>
      </c>
      <c r="I1153" s="102" t="s">
        <v>236</v>
      </c>
      <c r="J1153" s="607"/>
      <c r="K1153" s="608"/>
      <c r="L1153" s="608"/>
      <c r="M1153" s="608"/>
      <c r="N1153" s="609"/>
    </row>
    <row r="1154" spans="2:14" ht="13" hidden="1" customHeight="1" x14ac:dyDescent="0.25">
      <c r="B1154" s="74" t="s">
        <v>1679</v>
      </c>
      <c r="C1154" s="75"/>
      <c r="D1154" s="75" t="s">
        <v>1956</v>
      </c>
      <c r="E1154" s="76" t="s">
        <v>1957</v>
      </c>
      <c r="F1154" s="88"/>
      <c r="G1154" s="77"/>
      <c r="H1154" s="75" t="s">
        <v>236</v>
      </c>
      <c r="I1154" s="102" t="s">
        <v>236</v>
      </c>
      <c r="J1154" s="607"/>
      <c r="K1154" s="608"/>
      <c r="L1154" s="608"/>
      <c r="M1154" s="608"/>
      <c r="N1154" s="609"/>
    </row>
    <row r="1155" spans="2:14" ht="13" hidden="1" customHeight="1" x14ac:dyDescent="0.25">
      <c r="B1155" s="74" t="s">
        <v>1679</v>
      </c>
      <c r="C1155" s="75"/>
      <c r="D1155" s="75" t="s">
        <v>1958</v>
      </c>
      <c r="E1155" s="76" t="s">
        <v>1959</v>
      </c>
      <c r="F1155" s="88"/>
      <c r="G1155" s="77"/>
      <c r="H1155" s="75" t="s">
        <v>236</v>
      </c>
      <c r="I1155" s="102" t="s">
        <v>236</v>
      </c>
      <c r="J1155" s="607"/>
      <c r="K1155" s="608"/>
      <c r="L1155" s="608"/>
      <c r="M1155" s="608"/>
      <c r="N1155" s="609"/>
    </row>
    <row r="1156" spans="2:14" ht="13" hidden="1" customHeight="1" x14ac:dyDescent="0.25">
      <c r="B1156" s="74" t="s">
        <v>1679</v>
      </c>
      <c r="C1156" s="75"/>
      <c r="D1156" s="75" t="s">
        <v>1960</v>
      </c>
      <c r="E1156" s="76" t="s">
        <v>1961</v>
      </c>
      <c r="F1156" s="88"/>
      <c r="G1156" s="77"/>
      <c r="H1156" s="75" t="s">
        <v>236</v>
      </c>
      <c r="I1156" s="102" t="s">
        <v>236</v>
      </c>
      <c r="J1156" s="607"/>
      <c r="K1156" s="608"/>
      <c r="L1156" s="608"/>
      <c r="M1156" s="608"/>
      <c r="N1156" s="609"/>
    </row>
    <row r="1157" spans="2:14" ht="13" hidden="1" customHeight="1" x14ac:dyDescent="0.25">
      <c r="B1157" s="74" t="s">
        <v>1679</v>
      </c>
      <c r="C1157" s="75"/>
      <c r="D1157" s="75" t="s">
        <v>1962</v>
      </c>
      <c r="E1157" s="76" t="s">
        <v>1963</v>
      </c>
      <c r="F1157" s="88"/>
      <c r="G1157" s="77"/>
      <c r="H1157" s="75" t="s">
        <v>236</v>
      </c>
      <c r="I1157" s="102" t="s">
        <v>236</v>
      </c>
      <c r="J1157" s="607"/>
      <c r="K1157" s="608"/>
      <c r="L1157" s="608"/>
      <c r="M1157" s="608"/>
      <c r="N1157" s="609"/>
    </row>
    <row r="1158" spans="2:14" ht="13" hidden="1" customHeight="1" x14ac:dyDescent="0.25">
      <c r="B1158" s="74" t="s">
        <v>1679</v>
      </c>
      <c r="C1158" s="75"/>
      <c r="D1158" s="75" t="s">
        <v>1964</v>
      </c>
      <c r="E1158" s="76" t="s">
        <v>1965</v>
      </c>
      <c r="F1158" s="88"/>
      <c r="G1158" s="77"/>
      <c r="H1158" s="75" t="s">
        <v>236</v>
      </c>
      <c r="I1158" s="102" t="s">
        <v>236</v>
      </c>
      <c r="J1158" s="607"/>
      <c r="K1158" s="608"/>
      <c r="L1158" s="608"/>
      <c r="M1158" s="608"/>
      <c r="N1158" s="609"/>
    </row>
    <row r="1159" spans="2:14" ht="13" hidden="1" customHeight="1" x14ac:dyDescent="0.25">
      <c r="B1159" s="74" t="s">
        <v>1679</v>
      </c>
      <c r="C1159" s="75"/>
      <c r="D1159" s="75" t="s">
        <v>1966</v>
      </c>
      <c r="E1159" s="76" t="s">
        <v>1967</v>
      </c>
      <c r="F1159" s="88"/>
      <c r="G1159" s="77"/>
      <c r="H1159" s="75" t="s">
        <v>236</v>
      </c>
      <c r="I1159" s="102" t="s">
        <v>236</v>
      </c>
      <c r="J1159" s="607"/>
      <c r="K1159" s="608"/>
      <c r="L1159" s="608"/>
      <c r="M1159" s="608"/>
      <c r="N1159" s="609"/>
    </row>
    <row r="1160" spans="2:14" ht="13" hidden="1" customHeight="1" x14ac:dyDescent="0.25">
      <c r="B1160" s="74" t="s">
        <v>1679</v>
      </c>
      <c r="C1160" s="75"/>
      <c r="D1160" s="75" t="s">
        <v>1968</v>
      </c>
      <c r="E1160" s="76" t="s">
        <v>1969</v>
      </c>
      <c r="F1160" s="88"/>
      <c r="G1160" s="77"/>
      <c r="H1160" s="75" t="s">
        <v>236</v>
      </c>
      <c r="I1160" s="102" t="s">
        <v>236</v>
      </c>
      <c r="J1160" s="607"/>
      <c r="K1160" s="608"/>
      <c r="L1160" s="608"/>
      <c r="M1160" s="608"/>
      <c r="N1160" s="609"/>
    </row>
    <row r="1161" spans="2:14" ht="13" hidden="1" customHeight="1" x14ac:dyDescent="0.25">
      <c r="B1161" s="74" t="s">
        <v>1679</v>
      </c>
      <c r="C1161" s="75"/>
      <c r="D1161" s="75" t="s">
        <v>1970</v>
      </c>
      <c r="E1161" s="76" t="s">
        <v>1971</v>
      </c>
      <c r="F1161" s="88"/>
      <c r="G1161" s="77"/>
      <c r="H1161" s="75" t="s">
        <v>236</v>
      </c>
      <c r="I1161" s="102" t="s">
        <v>236</v>
      </c>
      <c r="J1161" s="607"/>
      <c r="K1161" s="608"/>
      <c r="L1161" s="608"/>
      <c r="M1161" s="608"/>
      <c r="N1161" s="609"/>
    </row>
    <row r="1162" spans="2:14" ht="13" hidden="1" customHeight="1" x14ac:dyDescent="0.25">
      <c r="B1162" s="74" t="s">
        <v>1679</v>
      </c>
      <c r="C1162" s="75"/>
      <c r="D1162" s="75" t="s">
        <v>1972</v>
      </c>
      <c r="E1162" s="76" t="s">
        <v>1973</v>
      </c>
      <c r="F1162" s="88"/>
      <c r="G1162" s="77"/>
      <c r="H1162" s="75" t="s">
        <v>236</v>
      </c>
      <c r="I1162" s="102" t="s">
        <v>236</v>
      </c>
      <c r="J1162" s="607"/>
      <c r="K1162" s="608"/>
      <c r="L1162" s="608"/>
      <c r="M1162" s="608"/>
      <c r="N1162" s="609"/>
    </row>
    <row r="1163" spans="2:14" ht="13" hidden="1" customHeight="1" x14ac:dyDescent="0.25">
      <c r="B1163" s="74" t="s">
        <v>1679</v>
      </c>
      <c r="C1163" s="75"/>
      <c r="D1163" s="75" t="s">
        <v>1974</v>
      </c>
      <c r="E1163" s="76" t="s">
        <v>1975</v>
      </c>
      <c r="F1163" s="88"/>
      <c r="G1163" s="77"/>
      <c r="H1163" s="75" t="s">
        <v>236</v>
      </c>
      <c r="I1163" s="102" t="s">
        <v>236</v>
      </c>
      <c r="J1163" s="607"/>
      <c r="K1163" s="608"/>
      <c r="L1163" s="608"/>
      <c r="M1163" s="608"/>
      <c r="N1163" s="609"/>
    </row>
    <row r="1164" spans="2:14" ht="13" hidden="1" customHeight="1" x14ac:dyDescent="0.25">
      <c r="B1164" s="74" t="s">
        <v>1679</v>
      </c>
      <c r="C1164" s="75"/>
      <c r="D1164" s="75" t="s">
        <v>1976</v>
      </c>
      <c r="E1164" s="76" t="s">
        <v>1977</v>
      </c>
      <c r="F1164" s="88"/>
      <c r="G1164" s="77"/>
      <c r="H1164" s="75" t="s">
        <v>236</v>
      </c>
      <c r="I1164" s="102" t="s">
        <v>236</v>
      </c>
      <c r="J1164" s="607"/>
      <c r="K1164" s="608"/>
      <c r="L1164" s="608"/>
      <c r="M1164" s="608"/>
      <c r="N1164" s="609"/>
    </row>
    <row r="1165" spans="2:14" ht="13" hidden="1" customHeight="1" x14ac:dyDescent="0.25">
      <c r="B1165" s="74" t="s">
        <v>1679</v>
      </c>
      <c r="C1165" s="75"/>
      <c r="D1165" s="75" t="s">
        <v>1978</v>
      </c>
      <c r="E1165" s="76" t="s">
        <v>1979</v>
      </c>
      <c r="F1165" s="88"/>
      <c r="G1165" s="77"/>
      <c r="H1165" s="75" t="s">
        <v>236</v>
      </c>
      <c r="I1165" s="102" t="s">
        <v>236</v>
      </c>
      <c r="J1165" s="607"/>
      <c r="K1165" s="608"/>
      <c r="L1165" s="608"/>
      <c r="M1165" s="608"/>
      <c r="N1165" s="609"/>
    </row>
    <row r="1166" spans="2:14" ht="13" hidden="1" customHeight="1" x14ac:dyDescent="0.25">
      <c r="B1166" s="74" t="s">
        <v>1679</v>
      </c>
      <c r="C1166" s="75"/>
      <c r="D1166" s="75" t="s">
        <v>1980</v>
      </c>
      <c r="E1166" s="76" t="s">
        <v>1981</v>
      </c>
      <c r="F1166" s="88"/>
      <c r="G1166" s="77"/>
      <c r="H1166" s="75" t="s">
        <v>236</v>
      </c>
      <c r="I1166" s="102" t="s">
        <v>236</v>
      </c>
      <c r="J1166" s="607"/>
      <c r="K1166" s="608"/>
      <c r="L1166" s="608"/>
      <c r="M1166" s="608"/>
      <c r="N1166" s="609"/>
    </row>
    <row r="1167" spans="2:14" ht="13" hidden="1" customHeight="1" x14ac:dyDescent="0.25">
      <c r="B1167" s="74" t="s">
        <v>1679</v>
      </c>
      <c r="C1167" s="75"/>
      <c r="D1167" s="75" t="s">
        <v>1982</v>
      </c>
      <c r="E1167" s="76" t="s">
        <v>1983</v>
      </c>
      <c r="F1167" s="88"/>
      <c r="G1167" s="77"/>
      <c r="H1167" s="75" t="s">
        <v>236</v>
      </c>
      <c r="I1167" s="102" t="s">
        <v>236</v>
      </c>
      <c r="J1167" s="607"/>
      <c r="K1167" s="608"/>
      <c r="L1167" s="608"/>
      <c r="M1167" s="608"/>
      <c r="N1167" s="609"/>
    </row>
    <row r="1168" spans="2:14" ht="13" hidden="1" customHeight="1" x14ac:dyDescent="0.25">
      <c r="B1168" s="74" t="s">
        <v>1679</v>
      </c>
      <c r="C1168" s="75"/>
      <c r="D1168" s="75" t="s">
        <v>1984</v>
      </c>
      <c r="E1168" s="76" t="s">
        <v>1985</v>
      </c>
      <c r="F1168" s="88"/>
      <c r="G1168" s="77"/>
      <c r="H1168" s="75" t="s">
        <v>236</v>
      </c>
      <c r="I1168" s="102" t="s">
        <v>236</v>
      </c>
      <c r="J1168" s="607"/>
      <c r="K1168" s="608"/>
      <c r="L1168" s="608"/>
      <c r="M1168" s="608"/>
      <c r="N1168" s="609"/>
    </row>
    <row r="1169" spans="2:14" ht="13" hidden="1" customHeight="1" x14ac:dyDescent="0.25">
      <c r="B1169" s="74" t="s">
        <v>1679</v>
      </c>
      <c r="C1169" s="75"/>
      <c r="D1169" s="75" t="s">
        <v>1986</v>
      </c>
      <c r="E1169" s="76" t="s">
        <v>1987</v>
      </c>
      <c r="F1169" s="88"/>
      <c r="G1169" s="77"/>
      <c r="H1169" s="75" t="s">
        <v>236</v>
      </c>
      <c r="I1169" s="102" t="s">
        <v>236</v>
      </c>
      <c r="J1169" s="607"/>
      <c r="K1169" s="608"/>
      <c r="L1169" s="608"/>
      <c r="M1169" s="608"/>
      <c r="N1169" s="609"/>
    </row>
    <row r="1170" spans="2:14" ht="13" hidden="1" customHeight="1" x14ac:dyDescent="0.25">
      <c r="B1170" s="74" t="s">
        <v>1679</v>
      </c>
      <c r="C1170" s="75"/>
      <c r="D1170" s="75" t="s">
        <v>1988</v>
      </c>
      <c r="E1170" s="76" t="s">
        <v>1989</v>
      </c>
      <c r="F1170" s="88"/>
      <c r="G1170" s="77"/>
      <c r="H1170" s="75" t="s">
        <v>236</v>
      </c>
      <c r="I1170" s="102" t="s">
        <v>236</v>
      </c>
      <c r="J1170" s="607"/>
      <c r="K1170" s="608"/>
      <c r="L1170" s="608"/>
      <c r="M1170" s="608"/>
      <c r="N1170" s="609"/>
    </row>
    <row r="1171" spans="2:14" ht="13" hidden="1" customHeight="1" x14ac:dyDescent="0.25">
      <c r="B1171" s="74" t="s">
        <v>1679</v>
      </c>
      <c r="C1171" s="75"/>
      <c r="D1171" s="75" t="s">
        <v>1990</v>
      </c>
      <c r="E1171" s="76" t="s">
        <v>1991</v>
      </c>
      <c r="F1171" s="88"/>
      <c r="G1171" s="77"/>
      <c r="H1171" s="75" t="s">
        <v>236</v>
      </c>
      <c r="I1171" s="102" t="s">
        <v>236</v>
      </c>
      <c r="J1171" s="607"/>
      <c r="K1171" s="608"/>
      <c r="L1171" s="608"/>
      <c r="M1171" s="608"/>
      <c r="N1171" s="609"/>
    </row>
    <row r="1172" spans="2:14" ht="13" hidden="1" customHeight="1" x14ac:dyDescent="0.25">
      <c r="B1172" s="74" t="s">
        <v>1679</v>
      </c>
      <c r="C1172" s="75"/>
      <c r="D1172" s="75" t="s">
        <v>1992</v>
      </c>
      <c r="E1172" s="76" t="s">
        <v>1993</v>
      </c>
      <c r="F1172" s="88"/>
      <c r="G1172" s="77"/>
      <c r="H1172" s="75" t="s">
        <v>236</v>
      </c>
      <c r="I1172" s="102" t="s">
        <v>236</v>
      </c>
      <c r="J1172" s="607"/>
      <c r="K1172" s="608"/>
      <c r="L1172" s="608"/>
      <c r="M1172" s="608"/>
      <c r="N1172" s="609"/>
    </row>
    <row r="1173" spans="2:14" ht="13" hidden="1" customHeight="1" x14ac:dyDescent="0.25">
      <c r="B1173" s="74" t="s">
        <v>1679</v>
      </c>
      <c r="C1173" s="75"/>
      <c r="D1173" s="75" t="s">
        <v>1994</v>
      </c>
      <c r="E1173" s="76" t="s">
        <v>1995</v>
      </c>
      <c r="F1173" s="88"/>
      <c r="G1173" s="77"/>
      <c r="H1173" s="75" t="s">
        <v>236</v>
      </c>
      <c r="I1173" s="102" t="s">
        <v>236</v>
      </c>
      <c r="J1173" s="607"/>
      <c r="K1173" s="608"/>
      <c r="L1173" s="608"/>
      <c r="M1173" s="608"/>
      <c r="N1173" s="609"/>
    </row>
    <row r="1174" spans="2:14" ht="13" hidden="1" customHeight="1" x14ac:dyDescent="0.25">
      <c r="B1174" s="74" t="s">
        <v>1679</v>
      </c>
      <c r="C1174" s="75"/>
      <c r="D1174" s="75" t="s">
        <v>1996</v>
      </c>
      <c r="E1174" s="76" t="s">
        <v>1997</v>
      </c>
      <c r="F1174" s="88"/>
      <c r="G1174" s="77"/>
      <c r="H1174" s="75" t="s">
        <v>236</v>
      </c>
      <c r="I1174" s="102" t="s">
        <v>236</v>
      </c>
      <c r="J1174" s="607"/>
      <c r="K1174" s="608"/>
      <c r="L1174" s="608"/>
      <c r="M1174" s="608"/>
      <c r="N1174" s="609"/>
    </row>
    <row r="1175" spans="2:14" ht="13" hidden="1" customHeight="1" x14ac:dyDescent="0.25">
      <c r="B1175" s="74" t="s">
        <v>1679</v>
      </c>
      <c r="C1175" s="75"/>
      <c r="D1175" s="75" t="s">
        <v>1998</v>
      </c>
      <c r="E1175" s="76" t="s">
        <v>1999</v>
      </c>
      <c r="F1175" s="88"/>
      <c r="G1175" s="77"/>
      <c r="H1175" s="75" t="s">
        <v>236</v>
      </c>
      <c r="I1175" s="102" t="s">
        <v>236</v>
      </c>
      <c r="J1175" s="607"/>
      <c r="K1175" s="608"/>
      <c r="L1175" s="608"/>
      <c r="M1175" s="608"/>
      <c r="N1175" s="609"/>
    </row>
    <row r="1176" spans="2:14" ht="13" hidden="1" customHeight="1" x14ac:dyDescent="0.25">
      <c r="B1176" s="74" t="s">
        <v>1679</v>
      </c>
      <c r="C1176" s="75"/>
      <c r="D1176" s="75" t="s">
        <v>2000</v>
      </c>
      <c r="E1176" s="76" t="s">
        <v>2001</v>
      </c>
      <c r="F1176" s="88"/>
      <c r="G1176" s="77"/>
      <c r="H1176" s="75" t="s">
        <v>236</v>
      </c>
      <c r="I1176" s="102" t="s">
        <v>236</v>
      </c>
      <c r="J1176" s="607"/>
      <c r="K1176" s="608"/>
      <c r="L1176" s="608"/>
      <c r="M1176" s="608"/>
      <c r="N1176" s="609"/>
    </row>
    <row r="1177" spans="2:14" ht="13" hidden="1" customHeight="1" x14ac:dyDescent="0.25">
      <c r="B1177" s="74" t="s">
        <v>1679</v>
      </c>
      <c r="C1177" s="75"/>
      <c r="D1177" s="75" t="s">
        <v>2002</v>
      </c>
      <c r="E1177" s="76" t="s">
        <v>2003</v>
      </c>
      <c r="F1177" s="88"/>
      <c r="G1177" s="77"/>
      <c r="H1177" s="75" t="s">
        <v>236</v>
      </c>
      <c r="I1177" s="102" t="s">
        <v>236</v>
      </c>
      <c r="J1177" s="607"/>
      <c r="K1177" s="608"/>
      <c r="L1177" s="608"/>
      <c r="M1177" s="608"/>
      <c r="N1177" s="609"/>
    </row>
    <row r="1178" spans="2:14" ht="13" hidden="1" customHeight="1" x14ac:dyDescent="0.25">
      <c r="B1178" s="74" t="s">
        <v>1679</v>
      </c>
      <c r="C1178" s="75"/>
      <c r="D1178" s="75" t="s">
        <v>2004</v>
      </c>
      <c r="E1178" s="76" t="s">
        <v>2005</v>
      </c>
      <c r="F1178" s="88"/>
      <c r="G1178" s="77"/>
      <c r="H1178" s="75" t="s">
        <v>236</v>
      </c>
      <c r="I1178" s="102" t="s">
        <v>236</v>
      </c>
      <c r="J1178" s="607"/>
      <c r="K1178" s="608"/>
      <c r="L1178" s="608"/>
      <c r="M1178" s="608"/>
      <c r="N1178" s="609"/>
    </row>
    <row r="1179" spans="2:14" ht="13" hidden="1" customHeight="1" x14ac:dyDescent="0.25">
      <c r="B1179" s="74" t="s">
        <v>1679</v>
      </c>
      <c r="C1179" s="75"/>
      <c r="D1179" s="75" t="s">
        <v>2006</v>
      </c>
      <c r="E1179" s="76" t="s">
        <v>2007</v>
      </c>
      <c r="F1179" s="88"/>
      <c r="G1179" s="77"/>
      <c r="H1179" s="75" t="s">
        <v>236</v>
      </c>
      <c r="I1179" s="102" t="s">
        <v>236</v>
      </c>
      <c r="J1179" s="607"/>
      <c r="K1179" s="608"/>
      <c r="L1179" s="608"/>
      <c r="M1179" s="608"/>
      <c r="N1179" s="609"/>
    </row>
    <row r="1180" spans="2:14" ht="13" hidden="1" customHeight="1" x14ac:dyDescent="0.25">
      <c r="B1180" s="74" t="s">
        <v>1679</v>
      </c>
      <c r="C1180" s="75"/>
      <c r="D1180" s="75" t="s">
        <v>2008</v>
      </c>
      <c r="E1180" s="76" t="s">
        <v>2009</v>
      </c>
      <c r="F1180" s="88"/>
      <c r="G1180" s="77"/>
      <c r="H1180" s="75" t="s">
        <v>236</v>
      </c>
      <c r="I1180" s="102" t="s">
        <v>236</v>
      </c>
      <c r="J1180" s="607"/>
      <c r="K1180" s="608"/>
      <c r="L1180" s="608"/>
      <c r="M1180" s="608"/>
      <c r="N1180" s="609"/>
    </row>
    <row r="1181" spans="2:14" ht="13" hidden="1" customHeight="1" x14ac:dyDescent="0.25">
      <c r="B1181" s="74" t="s">
        <v>1679</v>
      </c>
      <c r="C1181" s="75"/>
      <c r="D1181" s="75" t="s">
        <v>2010</v>
      </c>
      <c r="E1181" s="76" t="s">
        <v>2011</v>
      </c>
      <c r="F1181" s="88"/>
      <c r="G1181" s="77"/>
      <c r="H1181" s="75" t="s">
        <v>236</v>
      </c>
      <c r="I1181" s="102" t="s">
        <v>236</v>
      </c>
      <c r="J1181" s="607"/>
      <c r="K1181" s="608"/>
      <c r="L1181" s="608"/>
      <c r="M1181" s="608"/>
      <c r="N1181" s="609"/>
    </row>
    <row r="1182" spans="2:14" ht="13" hidden="1" customHeight="1" x14ac:dyDescent="0.25">
      <c r="B1182" s="74" t="s">
        <v>1679</v>
      </c>
      <c r="C1182" s="75"/>
      <c r="D1182" s="75" t="s">
        <v>2012</v>
      </c>
      <c r="E1182" s="76" t="s">
        <v>2013</v>
      </c>
      <c r="F1182" s="88"/>
      <c r="G1182" s="77"/>
      <c r="H1182" s="75" t="s">
        <v>236</v>
      </c>
      <c r="I1182" s="102" t="s">
        <v>236</v>
      </c>
      <c r="J1182" s="607"/>
      <c r="K1182" s="608"/>
      <c r="L1182" s="608"/>
      <c r="M1182" s="608"/>
      <c r="N1182" s="609"/>
    </row>
    <row r="1183" spans="2:14" ht="13" hidden="1" customHeight="1" x14ac:dyDescent="0.25">
      <c r="B1183" s="74" t="s">
        <v>1679</v>
      </c>
      <c r="C1183" s="75"/>
      <c r="D1183" s="75" t="s">
        <v>2014</v>
      </c>
      <c r="E1183" s="76" t="s">
        <v>2015</v>
      </c>
      <c r="F1183" s="88"/>
      <c r="G1183" s="77"/>
      <c r="H1183" s="75" t="s">
        <v>236</v>
      </c>
      <c r="I1183" s="102" t="s">
        <v>236</v>
      </c>
      <c r="J1183" s="607"/>
      <c r="K1183" s="608"/>
      <c r="L1183" s="608"/>
      <c r="M1183" s="608"/>
      <c r="N1183" s="609"/>
    </row>
    <row r="1184" spans="2:14" ht="13" hidden="1" customHeight="1" x14ac:dyDescent="0.25">
      <c r="B1184" s="74" t="s">
        <v>1679</v>
      </c>
      <c r="C1184" s="75"/>
      <c r="D1184" s="75" t="s">
        <v>2016</v>
      </c>
      <c r="E1184" s="76" t="s">
        <v>2017</v>
      </c>
      <c r="F1184" s="88"/>
      <c r="G1184" s="77"/>
      <c r="H1184" s="75" t="s">
        <v>236</v>
      </c>
      <c r="I1184" s="102" t="s">
        <v>236</v>
      </c>
      <c r="J1184" s="607"/>
      <c r="K1184" s="608"/>
      <c r="L1184" s="608"/>
      <c r="M1184" s="608"/>
      <c r="N1184" s="609"/>
    </row>
    <row r="1185" spans="2:14" ht="13" hidden="1" customHeight="1" x14ac:dyDescent="0.25">
      <c r="B1185" s="74" t="s">
        <v>1679</v>
      </c>
      <c r="C1185" s="75"/>
      <c r="D1185" s="75" t="s">
        <v>2018</v>
      </c>
      <c r="E1185" s="76" t="s">
        <v>2019</v>
      </c>
      <c r="F1185" s="88"/>
      <c r="G1185" s="77"/>
      <c r="H1185" s="75" t="s">
        <v>236</v>
      </c>
      <c r="I1185" s="102" t="s">
        <v>236</v>
      </c>
      <c r="J1185" s="607"/>
      <c r="K1185" s="608"/>
      <c r="L1185" s="608"/>
      <c r="M1185" s="608"/>
      <c r="N1185" s="609"/>
    </row>
    <row r="1186" spans="2:14" ht="13" hidden="1" customHeight="1" x14ac:dyDescent="0.25">
      <c r="B1186" s="74" t="s">
        <v>1679</v>
      </c>
      <c r="C1186" s="75"/>
      <c r="D1186" s="75" t="s">
        <v>2020</v>
      </c>
      <c r="E1186" s="76" t="s">
        <v>2021</v>
      </c>
      <c r="F1186" s="88"/>
      <c r="G1186" s="77"/>
      <c r="H1186" s="75" t="s">
        <v>236</v>
      </c>
      <c r="I1186" s="102" t="s">
        <v>236</v>
      </c>
      <c r="J1186" s="607"/>
      <c r="K1186" s="608"/>
      <c r="L1186" s="608"/>
      <c r="M1186" s="608"/>
      <c r="N1186" s="609"/>
    </row>
    <row r="1187" spans="2:14" ht="13" hidden="1" customHeight="1" x14ac:dyDescent="0.25">
      <c r="B1187" s="74" t="s">
        <v>1679</v>
      </c>
      <c r="C1187" s="75"/>
      <c r="D1187" s="75" t="s">
        <v>2022</v>
      </c>
      <c r="E1187" s="76" t="s">
        <v>2023</v>
      </c>
      <c r="F1187" s="88"/>
      <c r="G1187" s="77"/>
      <c r="H1187" s="75" t="s">
        <v>235</v>
      </c>
      <c r="I1187" s="102" t="s">
        <v>236</v>
      </c>
      <c r="J1187" s="607"/>
      <c r="K1187" s="608"/>
      <c r="L1187" s="608"/>
      <c r="M1187" s="608"/>
      <c r="N1187" s="609"/>
    </row>
    <row r="1188" spans="2:14" ht="13" hidden="1" customHeight="1" x14ac:dyDescent="0.25">
      <c r="B1188" s="74" t="s">
        <v>2024</v>
      </c>
      <c r="C1188" s="78"/>
      <c r="D1188" s="109" t="s">
        <v>2025</v>
      </c>
      <c r="E1188" s="105" t="s">
        <v>2026</v>
      </c>
      <c r="F1188" s="88"/>
      <c r="G1188" s="77"/>
      <c r="H1188" s="75" t="s">
        <v>236</v>
      </c>
      <c r="I1188" s="78" t="s">
        <v>2027</v>
      </c>
      <c r="J1188" s="607"/>
      <c r="K1188" s="608"/>
      <c r="L1188" s="608"/>
      <c r="M1188" s="608"/>
      <c r="N1188" s="609"/>
    </row>
    <row r="1189" spans="2:14" ht="13" hidden="1" customHeight="1" x14ac:dyDescent="0.25">
      <c r="B1189" s="74" t="s">
        <v>2024</v>
      </c>
      <c r="C1189" s="78"/>
      <c r="D1189" s="109" t="s">
        <v>2028</v>
      </c>
      <c r="E1189" s="108" t="s">
        <v>2029</v>
      </c>
      <c r="F1189" s="88"/>
      <c r="G1189" s="77"/>
      <c r="H1189" s="75" t="s">
        <v>236</v>
      </c>
      <c r="I1189" s="78" t="s">
        <v>2027</v>
      </c>
      <c r="J1189" s="607"/>
      <c r="K1189" s="608"/>
      <c r="L1189" s="608"/>
      <c r="M1189" s="608"/>
      <c r="N1189" s="609"/>
    </row>
    <row r="1190" spans="2:14" ht="13" hidden="1" customHeight="1" x14ac:dyDescent="0.25">
      <c r="B1190" s="74" t="s">
        <v>2024</v>
      </c>
      <c r="C1190" s="78"/>
      <c r="D1190" s="109" t="s">
        <v>2030</v>
      </c>
      <c r="E1190" s="108" t="s">
        <v>2031</v>
      </c>
      <c r="F1190" s="88"/>
      <c r="G1190" s="77"/>
      <c r="H1190" s="75" t="s">
        <v>236</v>
      </c>
      <c r="I1190" s="78" t="s">
        <v>2027</v>
      </c>
      <c r="J1190" s="607"/>
      <c r="K1190" s="608"/>
      <c r="L1190" s="608"/>
      <c r="M1190" s="608"/>
      <c r="N1190" s="609"/>
    </row>
    <row r="1191" spans="2:14" ht="13" hidden="1" customHeight="1" x14ac:dyDescent="0.25">
      <c r="B1191" s="74" t="s">
        <v>2024</v>
      </c>
      <c r="C1191" s="78"/>
      <c r="D1191" s="109" t="s">
        <v>2032</v>
      </c>
      <c r="E1191" s="110" t="s">
        <v>2033</v>
      </c>
      <c r="F1191" s="88"/>
      <c r="G1191" s="77"/>
      <c r="H1191" s="75" t="s">
        <v>236</v>
      </c>
      <c r="I1191" s="78" t="s">
        <v>2027</v>
      </c>
      <c r="J1191" s="607"/>
      <c r="K1191" s="608"/>
      <c r="L1191" s="608"/>
      <c r="M1191" s="608"/>
      <c r="N1191" s="609"/>
    </row>
    <row r="1192" spans="2:14" ht="13" hidden="1" customHeight="1" x14ac:dyDescent="0.25">
      <c r="B1192" s="74" t="s">
        <v>2024</v>
      </c>
      <c r="C1192" s="78"/>
      <c r="D1192" s="109" t="s">
        <v>2034</v>
      </c>
      <c r="E1192" s="108" t="s">
        <v>2035</v>
      </c>
      <c r="F1192" s="88"/>
      <c r="G1192" s="77"/>
      <c r="H1192" s="75" t="s">
        <v>236</v>
      </c>
      <c r="I1192" s="78" t="s">
        <v>2027</v>
      </c>
      <c r="J1192" s="607"/>
      <c r="K1192" s="608"/>
      <c r="L1192" s="608"/>
      <c r="M1192" s="608"/>
      <c r="N1192" s="609"/>
    </row>
    <row r="1193" spans="2:14" ht="13" hidden="1" customHeight="1" x14ac:dyDescent="0.25">
      <c r="B1193" s="74" t="s">
        <v>2024</v>
      </c>
      <c r="C1193" s="78"/>
      <c r="D1193" s="109" t="s">
        <v>2036</v>
      </c>
      <c r="E1193" s="108" t="s">
        <v>2037</v>
      </c>
      <c r="F1193" s="88"/>
      <c r="G1193" s="77"/>
      <c r="H1193" s="75" t="s">
        <v>236</v>
      </c>
      <c r="I1193" s="78" t="s">
        <v>2027</v>
      </c>
      <c r="J1193" s="607"/>
      <c r="K1193" s="608"/>
      <c r="L1193" s="608"/>
      <c r="M1193" s="608"/>
      <c r="N1193" s="609"/>
    </row>
    <row r="1194" spans="2:14" ht="13" hidden="1" customHeight="1" x14ac:dyDescent="0.25">
      <c r="B1194" s="74" t="s">
        <v>2024</v>
      </c>
      <c r="C1194" s="78"/>
      <c r="D1194" s="109" t="s">
        <v>2038</v>
      </c>
      <c r="E1194" s="108" t="s">
        <v>2039</v>
      </c>
      <c r="F1194" s="88"/>
      <c r="G1194" s="77"/>
      <c r="H1194" s="75" t="s">
        <v>236</v>
      </c>
      <c r="I1194" s="78" t="s">
        <v>2027</v>
      </c>
      <c r="J1194" s="607"/>
      <c r="K1194" s="608"/>
      <c r="L1194" s="608"/>
      <c r="M1194" s="608"/>
      <c r="N1194" s="609"/>
    </row>
    <row r="1195" spans="2:14" ht="13" hidden="1" customHeight="1" x14ac:dyDescent="0.25">
      <c r="B1195" s="74" t="s">
        <v>2024</v>
      </c>
      <c r="C1195" s="78"/>
      <c r="D1195" s="109" t="s">
        <v>2040</v>
      </c>
      <c r="E1195" s="108" t="s">
        <v>2041</v>
      </c>
      <c r="F1195" s="88"/>
      <c r="G1195" s="77"/>
      <c r="H1195" s="75" t="s">
        <v>236</v>
      </c>
      <c r="I1195" s="78" t="s">
        <v>2027</v>
      </c>
      <c r="J1195" s="607"/>
      <c r="K1195" s="608"/>
      <c r="L1195" s="608"/>
      <c r="M1195" s="608"/>
      <c r="N1195" s="609"/>
    </row>
    <row r="1196" spans="2:14" ht="13" hidden="1" customHeight="1" x14ac:dyDescent="0.25">
      <c r="B1196" s="74" t="s">
        <v>2024</v>
      </c>
      <c r="C1196" s="78"/>
      <c r="D1196" s="109" t="s">
        <v>2042</v>
      </c>
      <c r="E1196" s="108" t="s">
        <v>2043</v>
      </c>
      <c r="F1196" s="88"/>
      <c r="G1196" s="77"/>
      <c r="H1196" s="75" t="s">
        <v>236</v>
      </c>
      <c r="I1196" s="78" t="s">
        <v>2027</v>
      </c>
      <c r="J1196" s="607"/>
      <c r="K1196" s="608"/>
      <c r="L1196" s="608"/>
      <c r="M1196" s="608"/>
      <c r="N1196" s="609"/>
    </row>
    <row r="1197" spans="2:14" ht="13" hidden="1" customHeight="1" x14ac:dyDescent="0.25">
      <c r="B1197" s="74" t="s">
        <v>2024</v>
      </c>
      <c r="C1197" s="78"/>
      <c r="D1197" s="109" t="s">
        <v>2044</v>
      </c>
      <c r="E1197" s="108" t="s">
        <v>2045</v>
      </c>
      <c r="F1197" s="88"/>
      <c r="G1197" s="77"/>
      <c r="H1197" s="75" t="s">
        <v>236</v>
      </c>
      <c r="I1197" s="78" t="s">
        <v>2027</v>
      </c>
      <c r="J1197" s="607"/>
      <c r="K1197" s="608"/>
      <c r="L1197" s="608"/>
      <c r="M1197" s="608"/>
      <c r="N1197" s="609"/>
    </row>
    <row r="1198" spans="2:14" ht="13" hidden="1" customHeight="1" x14ac:dyDescent="0.25">
      <c r="B1198" s="74" t="s">
        <v>2024</v>
      </c>
      <c r="C1198" s="78"/>
      <c r="D1198" s="109" t="s">
        <v>2046</v>
      </c>
      <c r="E1198" s="108" t="s">
        <v>2047</v>
      </c>
      <c r="F1198" s="88"/>
      <c r="G1198" s="77"/>
      <c r="H1198" s="75" t="s">
        <v>236</v>
      </c>
      <c r="I1198" s="78" t="s">
        <v>2027</v>
      </c>
      <c r="J1198" s="607"/>
      <c r="K1198" s="608"/>
      <c r="L1198" s="608"/>
      <c r="M1198" s="608"/>
      <c r="N1198" s="609"/>
    </row>
    <row r="1199" spans="2:14" ht="13" hidden="1" customHeight="1" x14ac:dyDescent="0.25">
      <c r="B1199" s="74" t="s">
        <v>2024</v>
      </c>
      <c r="C1199" s="78"/>
      <c r="D1199" s="109" t="s">
        <v>2048</v>
      </c>
      <c r="E1199" s="110" t="s">
        <v>2049</v>
      </c>
      <c r="F1199" s="88"/>
      <c r="G1199" s="77"/>
      <c r="H1199" s="75" t="s">
        <v>236</v>
      </c>
      <c r="I1199" s="78" t="s">
        <v>2027</v>
      </c>
      <c r="J1199" s="607"/>
      <c r="K1199" s="608"/>
      <c r="L1199" s="608"/>
      <c r="M1199" s="608"/>
      <c r="N1199" s="609"/>
    </row>
    <row r="1200" spans="2:14" ht="13" hidden="1" customHeight="1" x14ac:dyDescent="0.25">
      <c r="B1200" s="74" t="s">
        <v>2024</v>
      </c>
      <c r="C1200" s="78"/>
      <c r="D1200" s="109" t="s">
        <v>2050</v>
      </c>
      <c r="E1200" s="110" t="s">
        <v>2051</v>
      </c>
      <c r="F1200" s="88"/>
      <c r="G1200" s="77"/>
      <c r="H1200" s="75" t="s">
        <v>236</v>
      </c>
      <c r="I1200" s="78" t="s">
        <v>2027</v>
      </c>
      <c r="J1200" s="607"/>
      <c r="K1200" s="608"/>
      <c r="L1200" s="608"/>
      <c r="M1200" s="608"/>
      <c r="N1200" s="609"/>
    </row>
    <row r="1201" spans="2:14" ht="13" hidden="1" customHeight="1" x14ac:dyDescent="0.25">
      <c r="B1201" s="74" t="s">
        <v>2024</v>
      </c>
      <c r="C1201" s="78"/>
      <c r="D1201" s="109" t="s">
        <v>2052</v>
      </c>
      <c r="E1201" s="111" t="s">
        <v>2053</v>
      </c>
      <c r="F1201" s="88"/>
      <c r="G1201" s="77"/>
      <c r="H1201" s="75" t="s">
        <v>236</v>
      </c>
      <c r="I1201" s="78"/>
      <c r="J1201" s="607"/>
      <c r="K1201" s="608"/>
      <c r="L1201" s="608"/>
      <c r="M1201" s="608"/>
      <c r="N1201" s="609"/>
    </row>
    <row r="1202" spans="2:14" ht="13" hidden="1" customHeight="1" x14ac:dyDescent="0.25">
      <c r="B1202" s="74" t="s">
        <v>2024</v>
      </c>
      <c r="C1202" s="78"/>
      <c r="D1202" s="109" t="s">
        <v>2054</v>
      </c>
      <c r="E1202" s="111" t="s">
        <v>2055</v>
      </c>
      <c r="F1202" s="88"/>
      <c r="G1202" s="77"/>
      <c r="H1202" s="75" t="s">
        <v>236</v>
      </c>
      <c r="I1202" s="78"/>
      <c r="J1202" s="607"/>
      <c r="K1202" s="608"/>
      <c r="L1202" s="608"/>
      <c r="M1202" s="608"/>
      <c r="N1202" s="609"/>
    </row>
    <row r="1203" spans="2:14" ht="13" hidden="1" customHeight="1" x14ac:dyDescent="0.25">
      <c r="B1203" s="74" t="s">
        <v>2024</v>
      </c>
      <c r="C1203" s="78"/>
      <c r="D1203" s="109" t="s">
        <v>2056</v>
      </c>
      <c r="E1203" s="111" t="s">
        <v>2057</v>
      </c>
      <c r="F1203" s="88"/>
      <c r="G1203" s="77"/>
      <c r="H1203" s="75" t="s">
        <v>236</v>
      </c>
      <c r="I1203" s="78"/>
      <c r="J1203" s="607"/>
      <c r="K1203" s="608"/>
      <c r="L1203" s="608"/>
      <c r="M1203" s="608"/>
      <c r="N1203" s="609"/>
    </row>
    <row r="1204" spans="2:14" ht="13" hidden="1" customHeight="1" x14ac:dyDescent="0.25">
      <c r="B1204" s="74" t="s">
        <v>2024</v>
      </c>
      <c r="C1204" s="78"/>
      <c r="D1204" s="109" t="s">
        <v>2058</v>
      </c>
      <c r="E1204" s="112" t="s">
        <v>2059</v>
      </c>
      <c r="F1204" s="88"/>
      <c r="G1204" s="77"/>
      <c r="H1204" s="75" t="s">
        <v>236</v>
      </c>
      <c r="I1204" s="78"/>
      <c r="J1204" s="607"/>
      <c r="K1204" s="608"/>
      <c r="L1204" s="608"/>
      <c r="M1204" s="608"/>
      <c r="N1204" s="609"/>
    </row>
    <row r="1205" spans="2:14" ht="13" hidden="1" customHeight="1" x14ac:dyDescent="0.25">
      <c r="B1205" s="74" t="s">
        <v>2024</v>
      </c>
      <c r="C1205" s="78"/>
      <c r="D1205" s="109" t="s">
        <v>2060</v>
      </c>
      <c r="E1205" s="105" t="s">
        <v>2061</v>
      </c>
      <c r="F1205" s="88"/>
      <c r="G1205" s="77"/>
      <c r="H1205" s="75" t="s">
        <v>236</v>
      </c>
      <c r="I1205" s="78"/>
      <c r="J1205" s="607"/>
      <c r="K1205" s="608"/>
      <c r="L1205" s="608"/>
      <c r="M1205" s="608"/>
      <c r="N1205" s="609"/>
    </row>
    <row r="1206" spans="2:14" ht="13" hidden="1" customHeight="1" x14ac:dyDescent="0.25">
      <c r="B1206" s="74" t="s">
        <v>2024</v>
      </c>
      <c r="C1206" s="78"/>
      <c r="D1206" s="109" t="s">
        <v>2062</v>
      </c>
      <c r="E1206" s="113" t="s">
        <v>2063</v>
      </c>
      <c r="F1206" s="88"/>
      <c r="G1206" s="77"/>
      <c r="H1206" s="75" t="s">
        <v>236</v>
      </c>
      <c r="I1206" s="78" t="s">
        <v>2027</v>
      </c>
      <c r="J1206" s="607"/>
      <c r="K1206" s="608"/>
      <c r="L1206" s="608"/>
      <c r="M1206" s="608"/>
      <c r="N1206" s="609"/>
    </row>
    <row r="1207" spans="2:14" ht="13" hidden="1" customHeight="1" x14ac:dyDescent="0.25">
      <c r="B1207" s="74" t="s">
        <v>2024</v>
      </c>
      <c r="C1207" s="78"/>
      <c r="D1207" s="109" t="s">
        <v>2064</v>
      </c>
      <c r="E1207" s="113" t="s">
        <v>2065</v>
      </c>
      <c r="F1207" s="88"/>
      <c r="G1207" s="77"/>
      <c r="H1207" s="75" t="s">
        <v>236</v>
      </c>
      <c r="I1207" s="78" t="s">
        <v>2027</v>
      </c>
      <c r="J1207" s="607"/>
      <c r="K1207" s="608"/>
      <c r="L1207" s="608"/>
      <c r="M1207" s="608"/>
      <c r="N1207" s="609"/>
    </row>
    <row r="1208" spans="2:14" ht="13" hidden="1" customHeight="1" x14ac:dyDescent="0.25">
      <c r="B1208" s="74" t="s">
        <v>2024</v>
      </c>
      <c r="C1208" s="78"/>
      <c r="D1208" s="109" t="s">
        <v>2066</v>
      </c>
      <c r="E1208" s="113" t="s">
        <v>2067</v>
      </c>
      <c r="F1208" s="88"/>
      <c r="G1208" s="77"/>
      <c r="H1208" s="75" t="s">
        <v>236</v>
      </c>
      <c r="I1208" s="78" t="s">
        <v>2027</v>
      </c>
      <c r="J1208" s="607"/>
      <c r="K1208" s="608"/>
      <c r="L1208" s="608"/>
      <c r="M1208" s="608"/>
      <c r="N1208" s="609"/>
    </row>
    <row r="1209" spans="2:14" ht="13" hidden="1" customHeight="1" x14ac:dyDescent="0.25">
      <c r="B1209" s="74" t="s">
        <v>2024</v>
      </c>
      <c r="C1209" s="78"/>
      <c r="D1209" s="109" t="s">
        <v>2068</v>
      </c>
      <c r="E1209" s="113" t="s">
        <v>2069</v>
      </c>
      <c r="F1209" s="88"/>
      <c r="G1209" s="77"/>
      <c r="H1209" s="75" t="s">
        <v>236</v>
      </c>
      <c r="I1209" s="78" t="s">
        <v>2027</v>
      </c>
      <c r="J1209" s="607"/>
      <c r="K1209" s="608"/>
      <c r="L1209" s="608"/>
      <c r="M1209" s="608"/>
      <c r="N1209" s="609"/>
    </row>
    <row r="1210" spans="2:14" ht="13" hidden="1" customHeight="1" x14ac:dyDescent="0.25">
      <c r="B1210" s="74" t="s">
        <v>2024</v>
      </c>
      <c r="C1210" s="78"/>
      <c r="D1210" s="109" t="s">
        <v>2070</v>
      </c>
      <c r="E1210" s="113" t="s">
        <v>2071</v>
      </c>
      <c r="F1210" s="88"/>
      <c r="G1210" s="77"/>
      <c r="H1210" s="75" t="s">
        <v>236</v>
      </c>
      <c r="I1210" s="78" t="s">
        <v>2027</v>
      </c>
      <c r="J1210" s="607"/>
      <c r="K1210" s="608"/>
      <c r="L1210" s="608"/>
      <c r="M1210" s="608"/>
      <c r="N1210" s="609"/>
    </row>
    <row r="1211" spans="2:14" ht="13" hidden="1" customHeight="1" x14ac:dyDescent="0.25">
      <c r="B1211" s="74" t="s">
        <v>2024</v>
      </c>
      <c r="C1211" s="78"/>
      <c r="D1211" s="109" t="s">
        <v>2072</v>
      </c>
      <c r="E1211" s="113" t="s">
        <v>2073</v>
      </c>
      <c r="F1211" s="88"/>
      <c r="G1211" s="77"/>
      <c r="H1211" s="75" t="s">
        <v>236</v>
      </c>
      <c r="I1211" s="78" t="s">
        <v>2027</v>
      </c>
      <c r="J1211" s="607"/>
      <c r="K1211" s="608"/>
      <c r="L1211" s="608"/>
      <c r="M1211" s="608"/>
      <c r="N1211" s="609"/>
    </row>
    <row r="1212" spans="2:14" ht="13" hidden="1" customHeight="1" x14ac:dyDescent="0.25">
      <c r="B1212" s="74" t="s">
        <v>2024</v>
      </c>
      <c r="C1212" s="78"/>
      <c r="D1212" s="109" t="s">
        <v>2074</v>
      </c>
      <c r="E1212" s="113" t="s">
        <v>2075</v>
      </c>
      <c r="F1212" s="88"/>
      <c r="G1212" s="77"/>
      <c r="H1212" s="75" t="s">
        <v>236</v>
      </c>
      <c r="I1212" s="78" t="s">
        <v>2027</v>
      </c>
      <c r="J1212" s="607"/>
      <c r="K1212" s="608"/>
      <c r="L1212" s="608"/>
      <c r="M1212" s="608"/>
      <c r="N1212" s="609"/>
    </row>
    <row r="1213" spans="2:14" ht="13" hidden="1" customHeight="1" x14ac:dyDescent="0.25">
      <c r="B1213" s="74" t="s">
        <v>2024</v>
      </c>
      <c r="C1213" s="78"/>
      <c r="D1213" s="109" t="s">
        <v>2076</v>
      </c>
      <c r="E1213" s="113" t="s">
        <v>2077</v>
      </c>
      <c r="F1213" s="88"/>
      <c r="G1213" s="77"/>
      <c r="H1213" s="75" t="s">
        <v>236</v>
      </c>
      <c r="I1213" s="78" t="s">
        <v>2027</v>
      </c>
      <c r="J1213" s="607"/>
      <c r="K1213" s="608"/>
      <c r="L1213" s="608"/>
      <c r="M1213" s="608"/>
      <c r="N1213" s="609"/>
    </row>
    <row r="1214" spans="2:14" ht="13" hidden="1" customHeight="1" x14ac:dyDescent="0.25">
      <c r="B1214" s="74" t="s">
        <v>2024</v>
      </c>
      <c r="C1214" s="78"/>
      <c r="D1214" s="109" t="s">
        <v>2078</v>
      </c>
      <c r="E1214" s="113" t="s">
        <v>2079</v>
      </c>
      <c r="F1214" s="88"/>
      <c r="G1214" s="77"/>
      <c r="H1214" s="75" t="s">
        <v>236</v>
      </c>
      <c r="I1214" s="78" t="s">
        <v>2027</v>
      </c>
      <c r="J1214" s="607"/>
      <c r="K1214" s="608"/>
      <c r="L1214" s="608"/>
      <c r="M1214" s="608"/>
      <c r="N1214" s="609"/>
    </row>
    <row r="1215" spans="2:14" ht="13" hidden="1" customHeight="1" x14ac:dyDescent="0.25">
      <c r="B1215" s="74" t="s">
        <v>2024</v>
      </c>
      <c r="C1215" s="78"/>
      <c r="D1215" s="109" t="s">
        <v>2080</v>
      </c>
      <c r="E1215" s="113" t="s">
        <v>2081</v>
      </c>
      <c r="F1215" s="88"/>
      <c r="G1215" s="77"/>
      <c r="H1215" s="75" t="s">
        <v>236</v>
      </c>
      <c r="I1215" s="78" t="s">
        <v>2027</v>
      </c>
      <c r="J1215" s="607"/>
      <c r="K1215" s="608"/>
      <c r="L1215" s="608"/>
      <c r="M1215" s="608"/>
      <c r="N1215" s="609"/>
    </row>
    <row r="1216" spans="2:14" ht="13" hidden="1" customHeight="1" x14ac:dyDescent="0.25">
      <c r="B1216" s="74" t="s">
        <v>2024</v>
      </c>
      <c r="C1216" s="78"/>
      <c r="D1216" s="109" t="s">
        <v>2082</v>
      </c>
      <c r="E1216" s="113" t="s">
        <v>2083</v>
      </c>
      <c r="F1216" s="88"/>
      <c r="G1216" s="77"/>
      <c r="H1216" s="75" t="s">
        <v>236</v>
      </c>
      <c r="I1216" s="78" t="s">
        <v>2027</v>
      </c>
      <c r="J1216" s="607"/>
      <c r="K1216" s="608"/>
      <c r="L1216" s="608"/>
      <c r="M1216" s="608"/>
      <c r="N1216" s="609"/>
    </row>
    <row r="1217" spans="2:14" ht="13" hidden="1" customHeight="1" x14ac:dyDescent="0.25">
      <c r="B1217" s="74" t="s">
        <v>2024</v>
      </c>
      <c r="C1217" s="78"/>
      <c r="D1217" s="109" t="s">
        <v>2084</v>
      </c>
      <c r="E1217" s="113" t="s">
        <v>2085</v>
      </c>
      <c r="F1217" s="88"/>
      <c r="G1217" s="77"/>
      <c r="H1217" s="75" t="s">
        <v>236</v>
      </c>
      <c r="I1217" s="78" t="s">
        <v>2027</v>
      </c>
      <c r="J1217" s="607"/>
      <c r="K1217" s="608"/>
      <c r="L1217" s="608"/>
      <c r="M1217" s="608"/>
      <c r="N1217" s="609"/>
    </row>
    <row r="1218" spans="2:14" ht="13" hidden="1" customHeight="1" x14ac:dyDescent="0.25">
      <c r="B1218" s="74" t="s">
        <v>2024</v>
      </c>
      <c r="C1218" s="78"/>
      <c r="D1218" s="109" t="s">
        <v>2086</v>
      </c>
      <c r="E1218" s="113" t="s">
        <v>2087</v>
      </c>
      <c r="F1218" s="88"/>
      <c r="G1218" s="77"/>
      <c r="H1218" s="75" t="s">
        <v>236</v>
      </c>
      <c r="I1218" s="78" t="s">
        <v>2027</v>
      </c>
      <c r="J1218" s="607"/>
      <c r="K1218" s="608"/>
      <c r="L1218" s="608"/>
      <c r="M1218" s="608"/>
      <c r="N1218" s="609"/>
    </row>
    <row r="1219" spans="2:14" ht="13" hidden="1" customHeight="1" x14ac:dyDescent="0.25">
      <c r="B1219" s="74" t="s">
        <v>2024</v>
      </c>
      <c r="C1219" s="78"/>
      <c r="D1219" s="109" t="s">
        <v>2088</v>
      </c>
      <c r="E1219" s="113" t="s">
        <v>2089</v>
      </c>
      <c r="F1219" s="88"/>
      <c r="G1219" s="77"/>
      <c r="H1219" s="75" t="s">
        <v>236</v>
      </c>
      <c r="I1219" s="78" t="s">
        <v>2027</v>
      </c>
      <c r="J1219" s="607"/>
      <c r="K1219" s="608"/>
      <c r="L1219" s="608"/>
      <c r="M1219" s="608"/>
      <c r="N1219" s="609"/>
    </row>
    <row r="1220" spans="2:14" ht="13" hidden="1" customHeight="1" x14ac:dyDescent="0.25">
      <c r="B1220" s="74" t="s">
        <v>2024</v>
      </c>
      <c r="C1220" s="78"/>
      <c r="D1220" s="109" t="s">
        <v>2090</v>
      </c>
      <c r="E1220" s="113" t="s">
        <v>2091</v>
      </c>
      <c r="F1220" s="88"/>
      <c r="G1220" s="77"/>
      <c r="H1220" s="75" t="s">
        <v>236</v>
      </c>
      <c r="I1220" s="78" t="s">
        <v>2027</v>
      </c>
      <c r="J1220" s="607"/>
      <c r="K1220" s="608"/>
      <c r="L1220" s="608"/>
      <c r="M1220" s="608"/>
      <c r="N1220" s="609"/>
    </row>
    <row r="1221" spans="2:14" ht="13" hidden="1" customHeight="1" x14ac:dyDescent="0.25">
      <c r="B1221" s="74" t="s">
        <v>2024</v>
      </c>
      <c r="C1221" s="78"/>
      <c r="D1221" s="109" t="s">
        <v>2092</v>
      </c>
      <c r="E1221" s="113" t="s">
        <v>2093</v>
      </c>
      <c r="F1221" s="88"/>
      <c r="G1221" s="77"/>
      <c r="H1221" s="75" t="s">
        <v>236</v>
      </c>
      <c r="I1221" s="78" t="s">
        <v>2027</v>
      </c>
      <c r="J1221" s="607"/>
      <c r="K1221" s="608"/>
      <c r="L1221" s="608"/>
      <c r="M1221" s="608"/>
      <c r="N1221" s="609"/>
    </row>
    <row r="1222" spans="2:14" ht="13" hidden="1" customHeight="1" x14ac:dyDescent="0.25">
      <c r="B1222" s="74" t="s">
        <v>2024</v>
      </c>
      <c r="C1222" s="78"/>
      <c r="D1222" s="109" t="s">
        <v>2094</v>
      </c>
      <c r="E1222" s="113" t="s">
        <v>2095</v>
      </c>
      <c r="F1222" s="88"/>
      <c r="G1222" s="77"/>
      <c r="H1222" s="75" t="s">
        <v>236</v>
      </c>
      <c r="I1222" s="78" t="s">
        <v>2027</v>
      </c>
      <c r="J1222" s="607"/>
      <c r="K1222" s="608"/>
      <c r="L1222" s="608"/>
      <c r="M1222" s="608"/>
      <c r="N1222" s="609"/>
    </row>
    <row r="1223" spans="2:14" ht="13" hidden="1" customHeight="1" x14ac:dyDescent="0.25">
      <c r="B1223" s="74" t="s">
        <v>2024</v>
      </c>
      <c r="C1223" s="78"/>
      <c r="D1223" s="109" t="s">
        <v>2096</v>
      </c>
      <c r="E1223" s="113" t="s">
        <v>2097</v>
      </c>
      <c r="F1223" s="88"/>
      <c r="G1223" s="77"/>
      <c r="H1223" s="75" t="s">
        <v>236</v>
      </c>
      <c r="I1223" s="78" t="s">
        <v>2027</v>
      </c>
      <c r="J1223" s="607"/>
      <c r="K1223" s="608"/>
      <c r="L1223" s="608"/>
      <c r="M1223" s="608"/>
      <c r="N1223" s="609"/>
    </row>
    <row r="1224" spans="2:14" ht="13" hidden="1" customHeight="1" x14ac:dyDescent="0.25">
      <c r="B1224" s="74" t="s">
        <v>2024</v>
      </c>
      <c r="C1224" s="78"/>
      <c r="D1224" s="109" t="s">
        <v>2098</v>
      </c>
      <c r="E1224" s="113" t="s">
        <v>2099</v>
      </c>
      <c r="F1224" s="88"/>
      <c r="G1224" s="77"/>
      <c r="H1224" s="75" t="s">
        <v>236</v>
      </c>
      <c r="I1224" s="78" t="s">
        <v>2027</v>
      </c>
      <c r="J1224" s="607"/>
      <c r="K1224" s="608"/>
      <c r="L1224" s="608"/>
      <c r="M1224" s="608"/>
      <c r="N1224" s="609"/>
    </row>
    <row r="1225" spans="2:14" ht="13" hidden="1" customHeight="1" x14ac:dyDescent="0.25">
      <c r="B1225" s="74" t="s">
        <v>2024</v>
      </c>
      <c r="C1225" s="78"/>
      <c r="D1225" s="109" t="s">
        <v>2100</v>
      </c>
      <c r="E1225" s="113" t="s">
        <v>2101</v>
      </c>
      <c r="F1225" s="88"/>
      <c r="G1225" s="77"/>
      <c r="H1225" s="75" t="s">
        <v>236</v>
      </c>
      <c r="I1225" s="78" t="s">
        <v>2027</v>
      </c>
      <c r="J1225" s="607"/>
      <c r="K1225" s="608"/>
      <c r="L1225" s="608"/>
      <c r="M1225" s="608"/>
      <c r="N1225" s="609"/>
    </row>
    <row r="1226" spans="2:14" ht="13" hidden="1" customHeight="1" x14ac:dyDescent="0.25">
      <c r="B1226" s="74" t="s">
        <v>2024</v>
      </c>
      <c r="C1226" s="78"/>
      <c r="D1226" s="109" t="s">
        <v>2102</v>
      </c>
      <c r="E1226" s="113" t="s">
        <v>2103</v>
      </c>
      <c r="F1226" s="88"/>
      <c r="G1226" s="77"/>
      <c r="H1226" s="75" t="s">
        <v>236</v>
      </c>
      <c r="I1226" s="78" t="s">
        <v>2027</v>
      </c>
      <c r="J1226" s="607"/>
      <c r="K1226" s="608"/>
      <c r="L1226" s="608"/>
      <c r="M1226" s="608"/>
      <c r="N1226" s="609"/>
    </row>
    <row r="1227" spans="2:14" ht="13" hidden="1" customHeight="1" x14ac:dyDescent="0.25">
      <c r="B1227" s="74" t="s">
        <v>2024</v>
      </c>
      <c r="C1227" s="78"/>
      <c r="D1227" s="109" t="s">
        <v>2104</v>
      </c>
      <c r="E1227" s="113" t="s">
        <v>2105</v>
      </c>
      <c r="F1227" s="88"/>
      <c r="G1227" s="77"/>
      <c r="H1227" s="75" t="s">
        <v>236</v>
      </c>
      <c r="I1227" s="78" t="s">
        <v>2027</v>
      </c>
      <c r="J1227" s="607"/>
      <c r="K1227" s="608"/>
      <c r="L1227" s="608"/>
      <c r="M1227" s="608"/>
      <c r="N1227" s="609"/>
    </row>
    <row r="1228" spans="2:14" ht="13" hidden="1" customHeight="1" x14ac:dyDescent="0.25">
      <c r="B1228" s="74" t="s">
        <v>2024</v>
      </c>
      <c r="C1228" s="78"/>
      <c r="D1228" s="109" t="s">
        <v>2106</v>
      </c>
      <c r="E1228" s="113" t="s">
        <v>2107</v>
      </c>
      <c r="F1228" s="88"/>
      <c r="G1228" s="77"/>
      <c r="H1228" s="75" t="s">
        <v>236</v>
      </c>
      <c r="I1228" s="78" t="s">
        <v>2027</v>
      </c>
      <c r="J1228" s="607"/>
      <c r="K1228" s="608"/>
      <c r="L1228" s="608"/>
      <c r="M1228" s="608"/>
      <c r="N1228" s="609"/>
    </row>
    <row r="1229" spans="2:14" ht="13" hidden="1" customHeight="1" x14ac:dyDescent="0.25">
      <c r="B1229" s="74" t="s">
        <v>2024</v>
      </c>
      <c r="C1229" s="78"/>
      <c r="D1229" s="109" t="s">
        <v>2108</v>
      </c>
      <c r="E1229" s="113" t="s">
        <v>2109</v>
      </c>
      <c r="F1229" s="88"/>
      <c r="G1229" s="77"/>
      <c r="H1229" s="75" t="s">
        <v>236</v>
      </c>
      <c r="I1229" s="78" t="s">
        <v>2027</v>
      </c>
      <c r="J1229" s="607"/>
      <c r="K1229" s="608"/>
      <c r="L1229" s="608"/>
      <c r="M1229" s="608"/>
      <c r="N1229" s="609"/>
    </row>
    <row r="1230" spans="2:14" ht="13" hidden="1" customHeight="1" x14ac:dyDescent="0.25">
      <c r="B1230" s="74" t="s">
        <v>2024</v>
      </c>
      <c r="C1230" s="78"/>
      <c r="D1230" s="109" t="s">
        <v>2110</v>
      </c>
      <c r="E1230" s="113" t="s">
        <v>2111</v>
      </c>
      <c r="F1230" s="88"/>
      <c r="G1230" s="77"/>
      <c r="H1230" s="75" t="s">
        <v>236</v>
      </c>
      <c r="I1230" s="78" t="s">
        <v>2027</v>
      </c>
      <c r="J1230" s="607"/>
      <c r="K1230" s="608"/>
      <c r="L1230" s="608"/>
      <c r="M1230" s="608"/>
      <c r="N1230" s="609"/>
    </row>
    <row r="1231" spans="2:14" ht="13" hidden="1" customHeight="1" x14ac:dyDescent="0.25">
      <c r="B1231" s="74" t="s">
        <v>2024</v>
      </c>
      <c r="C1231" s="78"/>
      <c r="D1231" s="109" t="s">
        <v>2112</v>
      </c>
      <c r="E1231" s="113" t="s">
        <v>2113</v>
      </c>
      <c r="F1231" s="88"/>
      <c r="G1231" s="77"/>
      <c r="H1231" s="75" t="s">
        <v>236</v>
      </c>
      <c r="I1231" s="78" t="s">
        <v>2027</v>
      </c>
      <c r="J1231" s="607"/>
      <c r="K1231" s="608"/>
      <c r="L1231" s="608"/>
      <c r="M1231" s="608"/>
      <c r="N1231" s="609"/>
    </row>
    <row r="1232" spans="2:14" ht="13" hidden="1" customHeight="1" x14ac:dyDescent="0.25">
      <c r="B1232" s="74" t="s">
        <v>2024</v>
      </c>
      <c r="C1232" s="78"/>
      <c r="D1232" s="109" t="s">
        <v>2114</v>
      </c>
      <c r="E1232" s="113" t="s">
        <v>2115</v>
      </c>
      <c r="F1232" s="88"/>
      <c r="G1232" s="77"/>
      <c r="H1232" s="75"/>
      <c r="I1232" s="78"/>
      <c r="J1232" s="607"/>
      <c r="K1232" s="608"/>
      <c r="L1232" s="608"/>
      <c r="M1232" s="608"/>
      <c r="N1232" s="609"/>
    </row>
    <row r="1233" spans="2:14" ht="13" hidden="1" customHeight="1" x14ac:dyDescent="0.25">
      <c r="B1233" s="74" t="s">
        <v>2024</v>
      </c>
      <c r="C1233" s="78"/>
      <c r="D1233" s="109" t="s">
        <v>2116</v>
      </c>
      <c r="E1233" s="113" t="s">
        <v>2117</v>
      </c>
      <c r="F1233" s="88"/>
      <c r="G1233" s="77"/>
      <c r="H1233" s="75"/>
      <c r="I1233" s="78"/>
      <c r="J1233" s="607"/>
      <c r="K1233" s="608"/>
      <c r="L1233" s="608"/>
      <c r="M1233" s="608"/>
      <c r="N1233" s="609"/>
    </row>
    <row r="1234" spans="2:14" ht="13" hidden="1" customHeight="1" x14ac:dyDescent="0.25">
      <c r="B1234" s="74" t="s">
        <v>2024</v>
      </c>
      <c r="C1234" s="78"/>
      <c r="D1234" s="109" t="s">
        <v>2118</v>
      </c>
      <c r="E1234" s="113" t="s">
        <v>2119</v>
      </c>
      <c r="F1234" s="88"/>
      <c r="G1234" s="77"/>
      <c r="H1234" s="75"/>
      <c r="I1234" s="78"/>
      <c r="J1234" s="607"/>
      <c r="K1234" s="608"/>
      <c r="L1234" s="608"/>
      <c r="M1234" s="608"/>
      <c r="N1234" s="609"/>
    </row>
    <row r="1235" spans="2:14" ht="13" hidden="1" customHeight="1" x14ac:dyDescent="0.25">
      <c r="B1235" s="74" t="s">
        <v>2024</v>
      </c>
      <c r="C1235" s="78"/>
      <c r="D1235" s="109" t="s">
        <v>2120</v>
      </c>
      <c r="E1235" s="113" t="s">
        <v>2121</v>
      </c>
      <c r="F1235" s="88"/>
      <c r="G1235" s="77"/>
      <c r="H1235" s="75"/>
      <c r="I1235" s="78"/>
      <c r="J1235" s="607"/>
      <c r="K1235" s="608"/>
      <c r="L1235" s="608"/>
      <c r="M1235" s="608"/>
      <c r="N1235" s="609"/>
    </row>
    <row r="1236" spans="2:14" ht="13" hidden="1" customHeight="1" x14ac:dyDescent="0.25">
      <c r="B1236" s="74" t="s">
        <v>2024</v>
      </c>
      <c r="C1236" s="78"/>
      <c r="D1236" s="109" t="s">
        <v>2122</v>
      </c>
      <c r="E1236" s="113" t="s">
        <v>2123</v>
      </c>
      <c r="F1236" s="88"/>
      <c r="G1236" s="77"/>
      <c r="H1236" s="75"/>
      <c r="I1236" s="78"/>
      <c r="J1236" s="607"/>
      <c r="K1236" s="608"/>
      <c r="L1236" s="608"/>
      <c r="M1236" s="608"/>
      <c r="N1236" s="609"/>
    </row>
    <row r="1237" spans="2:14" ht="13" hidden="1" customHeight="1" x14ac:dyDescent="0.25">
      <c r="B1237" s="74" t="s">
        <v>2024</v>
      </c>
      <c r="C1237" s="78"/>
      <c r="D1237" s="109" t="s">
        <v>2124</v>
      </c>
      <c r="E1237" s="113" t="s">
        <v>2125</v>
      </c>
      <c r="F1237" s="88"/>
      <c r="G1237" s="77"/>
      <c r="H1237" s="75"/>
      <c r="I1237" s="78"/>
      <c r="J1237" s="607"/>
      <c r="K1237" s="608"/>
      <c r="L1237" s="608"/>
      <c r="M1237" s="608"/>
      <c r="N1237" s="609"/>
    </row>
    <row r="1238" spans="2:14" ht="13" hidden="1" customHeight="1" x14ac:dyDescent="0.25">
      <c r="B1238" s="74" t="s">
        <v>2024</v>
      </c>
      <c r="C1238" s="78"/>
      <c r="D1238" s="109" t="s">
        <v>2126</v>
      </c>
      <c r="E1238" s="108" t="s">
        <v>2127</v>
      </c>
      <c r="F1238" s="88"/>
      <c r="G1238" s="77"/>
      <c r="H1238" s="75" t="s">
        <v>235</v>
      </c>
      <c r="I1238" s="78" t="s">
        <v>2027</v>
      </c>
      <c r="J1238" s="607"/>
      <c r="K1238" s="608"/>
      <c r="L1238" s="608"/>
      <c r="M1238" s="608"/>
      <c r="N1238" s="609"/>
    </row>
    <row r="1239" spans="2:14" ht="13" hidden="1" customHeight="1" x14ac:dyDescent="0.25">
      <c r="B1239" s="74" t="s">
        <v>2024</v>
      </c>
      <c r="C1239" s="78"/>
      <c r="D1239" s="109" t="s">
        <v>2128</v>
      </c>
      <c r="E1239" s="108" t="s">
        <v>2129</v>
      </c>
      <c r="F1239" s="88"/>
      <c r="G1239" s="77"/>
      <c r="H1239" s="75" t="s">
        <v>235</v>
      </c>
      <c r="I1239" s="78" t="s">
        <v>2027</v>
      </c>
      <c r="J1239" s="607"/>
      <c r="K1239" s="608"/>
      <c r="L1239" s="608"/>
      <c r="M1239" s="608"/>
      <c r="N1239" s="609"/>
    </row>
    <row r="1240" spans="2:14" ht="13" hidden="1" customHeight="1" x14ac:dyDescent="0.25">
      <c r="B1240" s="74" t="s">
        <v>2024</v>
      </c>
      <c r="C1240" s="78"/>
      <c r="D1240" s="109" t="s">
        <v>2130</v>
      </c>
      <c r="E1240" s="108" t="s">
        <v>2131</v>
      </c>
      <c r="F1240" s="88"/>
      <c r="G1240" s="77"/>
      <c r="H1240" s="75" t="s">
        <v>235</v>
      </c>
      <c r="I1240" s="78" t="s">
        <v>2027</v>
      </c>
      <c r="J1240" s="607"/>
      <c r="K1240" s="608"/>
      <c r="L1240" s="608"/>
      <c r="M1240" s="608"/>
      <c r="N1240" s="609"/>
    </row>
    <row r="1241" spans="2:14" ht="13" hidden="1" customHeight="1" x14ac:dyDescent="0.25">
      <c r="B1241" s="74" t="s">
        <v>2024</v>
      </c>
      <c r="C1241" s="78"/>
      <c r="D1241" s="109" t="s">
        <v>2132</v>
      </c>
      <c r="E1241" s="108" t="s">
        <v>2133</v>
      </c>
      <c r="F1241" s="88"/>
      <c r="G1241" s="77"/>
      <c r="H1241" s="75" t="s">
        <v>235</v>
      </c>
      <c r="I1241" s="78" t="s">
        <v>2134</v>
      </c>
      <c r="J1241" s="607"/>
      <c r="K1241" s="608"/>
      <c r="L1241" s="608"/>
      <c r="M1241" s="608"/>
      <c r="N1241" s="609"/>
    </row>
    <row r="1242" spans="2:14" ht="13" hidden="1" customHeight="1" x14ac:dyDescent="0.25">
      <c r="B1242" s="74" t="s">
        <v>2024</v>
      </c>
      <c r="C1242" s="78"/>
      <c r="D1242" s="109" t="s">
        <v>2135</v>
      </c>
      <c r="E1242" s="108" t="s">
        <v>2136</v>
      </c>
      <c r="F1242" s="88"/>
      <c r="G1242" s="77"/>
      <c r="H1242" s="75" t="s">
        <v>235</v>
      </c>
      <c r="I1242" s="78" t="s">
        <v>2134</v>
      </c>
      <c r="J1242" s="607"/>
      <c r="K1242" s="608"/>
      <c r="L1242" s="608"/>
      <c r="M1242" s="608"/>
      <c r="N1242" s="609"/>
    </row>
    <row r="1243" spans="2:14" ht="13" hidden="1" customHeight="1" x14ac:dyDescent="0.25">
      <c r="B1243" s="74" t="s">
        <v>2024</v>
      </c>
      <c r="C1243" s="78"/>
      <c r="D1243" s="109" t="s">
        <v>2137</v>
      </c>
      <c r="E1243" s="108" t="s">
        <v>2138</v>
      </c>
      <c r="F1243" s="88"/>
      <c r="G1243" s="77"/>
      <c r="H1243" s="75" t="s">
        <v>236</v>
      </c>
      <c r="I1243" s="78" t="s">
        <v>2027</v>
      </c>
      <c r="J1243" s="607"/>
      <c r="K1243" s="608"/>
      <c r="L1243" s="608"/>
      <c r="M1243" s="608"/>
      <c r="N1243" s="609"/>
    </row>
    <row r="1244" spans="2:14" ht="13" hidden="1" customHeight="1" x14ac:dyDescent="0.25">
      <c r="B1244" s="74" t="s">
        <v>2024</v>
      </c>
      <c r="C1244" s="78"/>
      <c r="D1244" s="109" t="s">
        <v>2139</v>
      </c>
      <c r="E1244" s="108" t="s">
        <v>2140</v>
      </c>
      <c r="F1244" s="88"/>
      <c r="G1244" s="77"/>
      <c r="H1244" s="75" t="s">
        <v>236</v>
      </c>
      <c r="I1244" s="78" t="s">
        <v>2027</v>
      </c>
      <c r="J1244" s="607"/>
      <c r="K1244" s="608"/>
      <c r="L1244" s="608"/>
      <c r="M1244" s="608"/>
      <c r="N1244" s="609"/>
    </row>
    <row r="1245" spans="2:14" ht="13" hidden="1" customHeight="1" x14ac:dyDescent="0.25">
      <c r="B1245" s="74" t="s">
        <v>2024</v>
      </c>
      <c r="C1245" s="78"/>
      <c r="D1245" s="109" t="s">
        <v>2141</v>
      </c>
      <c r="E1245" s="108" t="s">
        <v>2142</v>
      </c>
      <c r="F1245" s="88"/>
      <c r="G1245" s="77"/>
      <c r="H1245" s="75" t="s">
        <v>236</v>
      </c>
      <c r="I1245" s="78" t="s">
        <v>2027</v>
      </c>
      <c r="J1245" s="607"/>
      <c r="K1245" s="608"/>
      <c r="L1245" s="608"/>
      <c r="M1245" s="608"/>
      <c r="N1245" s="609"/>
    </row>
    <row r="1246" spans="2:14" ht="13" hidden="1" customHeight="1" x14ac:dyDescent="0.25">
      <c r="B1246" s="74" t="s">
        <v>2024</v>
      </c>
      <c r="C1246" s="78"/>
      <c r="D1246" s="109" t="s">
        <v>2143</v>
      </c>
      <c r="E1246" s="108" t="s">
        <v>2144</v>
      </c>
      <c r="F1246" s="88"/>
      <c r="G1246" s="77"/>
      <c r="H1246" s="75" t="s">
        <v>236</v>
      </c>
      <c r="I1246" s="78" t="s">
        <v>2027</v>
      </c>
      <c r="J1246" s="607"/>
      <c r="K1246" s="608"/>
      <c r="L1246" s="608"/>
      <c r="M1246" s="608"/>
      <c r="N1246" s="609"/>
    </row>
    <row r="1247" spans="2:14" ht="13" hidden="1" customHeight="1" x14ac:dyDescent="0.25">
      <c r="B1247" s="74" t="s">
        <v>2024</v>
      </c>
      <c r="C1247" s="78"/>
      <c r="D1247" s="109" t="s">
        <v>2145</v>
      </c>
      <c r="E1247" s="108" t="s">
        <v>2146</v>
      </c>
      <c r="F1247" s="88"/>
      <c r="G1247" s="77"/>
      <c r="H1247" s="75" t="s">
        <v>236</v>
      </c>
      <c r="I1247" s="78" t="s">
        <v>2027</v>
      </c>
      <c r="J1247" s="607"/>
      <c r="K1247" s="608"/>
      <c r="L1247" s="608"/>
      <c r="M1247" s="608"/>
      <c r="N1247" s="609"/>
    </row>
    <row r="1248" spans="2:14" ht="13" hidden="1" customHeight="1" x14ac:dyDescent="0.25">
      <c r="B1248" s="74" t="s">
        <v>2024</v>
      </c>
      <c r="C1248" s="78"/>
      <c r="D1248" s="109" t="s">
        <v>2147</v>
      </c>
      <c r="E1248" s="108" t="s">
        <v>2148</v>
      </c>
      <c r="F1248" s="88"/>
      <c r="G1248" s="77"/>
      <c r="H1248" s="75" t="s">
        <v>236</v>
      </c>
      <c r="I1248" s="78" t="s">
        <v>2027</v>
      </c>
      <c r="J1248" s="607"/>
      <c r="K1248" s="608"/>
      <c r="L1248" s="608"/>
      <c r="M1248" s="608"/>
      <c r="N1248" s="609"/>
    </row>
    <row r="1249" spans="2:14" ht="13" hidden="1" customHeight="1" x14ac:dyDescent="0.25">
      <c r="B1249" s="74" t="s">
        <v>2024</v>
      </c>
      <c r="C1249" s="78"/>
      <c r="D1249" s="109" t="s">
        <v>2149</v>
      </c>
      <c r="E1249" s="108" t="s">
        <v>2150</v>
      </c>
      <c r="F1249" s="88"/>
      <c r="G1249" s="77"/>
      <c r="H1249" s="75" t="s">
        <v>236</v>
      </c>
      <c r="I1249" s="78" t="s">
        <v>2027</v>
      </c>
      <c r="J1249" s="607"/>
      <c r="K1249" s="608"/>
      <c r="L1249" s="608"/>
      <c r="M1249" s="608"/>
      <c r="N1249" s="609"/>
    </row>
    <row r="1250" spans="2:14" ht="13" hidden="1" customHeight="1" x14ac:dyDescent="0.25">
      <c r="B1250" s="74" t="s">
        <v>2024</v>
      </c>
      <c r="C1250" s="78"/>
      <c r="D1250" s="109" t="s">
        <v>2151</v>
      </c>
      <c r="E1250" s="108" t="s">
        <v>2152</v>
      </c>
      <c r="F1250" s="88"/>
      <c r="G1250" s="77"/>
      <c r="H1250" s="75" t="s">
        <v>236</v>
      </c>
      <c r="I1250" s="78" t="s">
        <v>2027</v>
      </c>
      <c r="J1250" s="607"/>
      <c r="K1250" s="608"/>
      <c r="L1250" s="608"/>
      <c r="M1250" s="608"/>
      <c r="N1250" s="609"/>
    </row>
    <row r="1251" spans="2:14" ht="13" hidden="1" customHeight="1" x14ac:dyDescent="0.25">
      <c r="B1251" s="74" t="s">
        <v>2024</v>
      </c>
      <c r="C1251" s="78"/>
      <c r="D1251" s="109" t="s">
        <v>2153</v>
      </c>
      <c r="E1251" s="108" t="s">
        <v>2154</v>
      </c>
      <c r="F1251" s="88"/>
      <c r="G1251" s="77"/>
      <c r="H1251" s="75" t="s">
        <v>236</v>
      </c>
      <c r="I1251" s="78" t="s">
        <v>2027</v>
      </c>
      <c r="J1251" s="607"/>
      <c r="K1251" s="608"/>
      <c r="L1251" s="608"/>
      <c r="M1251" s="608"/>
      <c r="N1251" s="609"/>
    </row>
    <row r="1252" spans="2:14" ht="13" hidden="1" customHeight="1" x14ac:dyDescent="0.25">
      <c r="B1252" s="74" t="s">
        <v>2024</v>
      </c>
      <c r="C1252" s="78"/>
      <c r="D1252" s="109" t="s">
        <v>2155</v>
      </c>
      <c r="E1252" s="108" t="s">
        <v>2156</v>
      </c>
      <c r="F1252" s="88"/>
      <c r="G1252" s="77"/>
      <c r="H1252" s="75" t="s">
        <v>236</v>
      </c>
      <c r="I1252" s="78" t="s">
        <v>2027</v>
      </c>
      <c r="J1252" s="607"/>
      <c r="K1252" s="608"/>
      <c r="L1252" s="608"/>
      <c r="M1252" s="608"/>
      <c r="N1252" s="609"/>
    </row>
    <row r="1253" spans="2:14" ht="13" hidden="1" customHeight="1" x14ac:dyDescent="0.25">
      <c r="B1253" s="74" t="s">
        <v>2024</v>
      </c>
      <c r="C1253" s="78"/>
      <c r="D1253" s="109" t="s">
        <v>2157</v>
      </c>
      <c r="E1253" s="108" t="s">
        <v>2158</v>
      </c>
      <c r="F1253" s="88"/>
      <c r="G1253" s="77"/>
      <c r="H1253" s="75" t="s">
        <v>236</v>
      </c>
      <c r="I1253" s="78" t="s">
        <v>2027</v>
      </c>
      <c r="J1253" s="607"/>
      <c r="K1253" s="608"/>
      <c r="L1253" s="608"/>
      <c r="M1253" s="608"/>
      <c r="N1253" s="609"/>
    </row>
    <row r="1254" spans="2:14" ht="13" hidden="1" customHeight="1" x14ac:dyDescent="0.25">
      <c r="B1254" s="74" t="s">
        <v>2024</v>
      </c>
      <c r="C1254" s="78"/>
      <c r="D1254" s="109" t="s">
        <v>2159</v>
      </c>
      <c r="E1254" s="108" t="s">
        <v>2160</v>
      </c>
      <c r="F1254" s="88"/>
      <c r="G1254" s="77"/>
      <c r="H1254" s="75" t="s">
        <v>236</v>
      </c>
      <c r="I1254" s="78" t="s">
        <v>2027</v>
      </c>
      <c r="J1254" s="607"/>
      <c r="K1254" s="608"/>
      <c r="L1254" s="608"/>
      <c r="M1254" s="608"/>
      <c r="N1254" s="609"/>
    </row>
    <row r="1255" spans="2:14" ht="13" hidden="1" customHeight="1" x14ac:dyDescent="0.25">
      <c r="B1255" s="74" t="s">
        <v>2024</v>
      </c>
      <c r="C1255" s="78"/>
      <c r="D1255" s="109" t="s">
        <v>2161</v>
      </c>
      <c r="E1255" s="108" t="s">
        <v>2162</v>
      </c>
      <c r="F1255" s="88"/>
      <c r="G1255" s="77"/>
      <c r="H1255" s="75" t="s">
        <v>236</v>
      </c>
      <c r="I1255" s="78" t="s">
        <v>2027</v>
      </c>
      <c r="J1255" s="607"/>
      <c r="K1255" s="608"/>
      <c r="L1255" s="608"/>
      <c r="M1255" s="608"/>
      <c r="N1255" s="609"/>
    </row>
    <row r="1256" spans="2:14" ht="13" hidden="1" customHeight="1" x14ac:dyDescent="0.25">
      <c r="B1256" s="74" t="s">
        <v>2024</v>
      </c>
      <c r="C1256" s="78"/>
      <c r="D1256" s="109" t="s">
        <v>2163</v>
      </c>
      <c r="E1256" s="108" t="s">
        <v>2164</v>
      </c>
      <c r="F1256" s="88"/>
      <c r="G1256" s="77"/>
      <c r="H1256" s="75" t="s">
        <v>236</v>
      </c>
      <c r="I1256" s="78" t="s">
        <v>2027</v>
      </c>
      <c r="J1256" s="607"/>
      <c r="K1256" s="608"/>
      <c r="L1256" s="608"/>
      <c r="M1256" s="608"/>
      <c r="N1256" s="609"/>
    </row>
    <row r="1257" spans="2:14" ht="13" hidden="1" customHeight="1" x14ac:dyDescent="0.25">
      <c r="B1257" s="74" t="s">
        <v>2024</v>
      </c>
      <c r="C1257" s="78"/>
      <c r="D1257" s="109" t="s">
        <v>2165</v>
      </c>
      <c r="E1257" s="108" t="s">
        <v>2166</v>
      </c>
      <c r="F1257" s="88"/>
      <c r="G1257" s="77"/>
      <c r="H1257" s="75" t="s">
        <v>236</v>
      </c>
      <c r="I1257" s="78" t="s">
        <v>2027</v>
      </c>
      <c r="J1257" s="607"/>
      <c r="K1257" s="608"/>
      <c r="L1257" s="608"/>
      <c r="M1257" s="608"/>
      <c r="N1257" s="609"/>
    </row>
    <row r="1258" spans="2:14" ht="13" hidden="1" customHeight="1" x14ac:dyDescent="0.25">
      <c r="B1258" s="74" t="s">
        <v>2024</v>
      </c>
      <c r="C1258" s="78"/>
      <c r="D1258" s="109" t="s">
        <v>2167</v>
      </c>
      <c r="E1258" s="108" t="s">
        <v>2168</v>
      </c>
      <c r="F1258" s="88"/>
      <c r="G1258" s="77"/>
      <c r="H1258" s="75" t="s">
        <v>236</v>
      </c>
      <c r="I1258" s="78" t="s">
        <v>2027</v>
      </c>
      <c r="J1258" s="607"/>
      <c r="K1258" s="608"/>
      <c r="L1258" s="608"/>
      <c r="M1258" s="608"/>
      <c r="N1258" s="609"/>
    </row>
    <row r="1259" spans="2:14" ht="13" hidden="1" customHeight="1" x14ac:dyDescent="0.25">
      <c r="B1259" s="74" t="s">
        <v>2024</v>
      </c>
      <c r="C1259" s="78"/>
      <c r="D1259" s="109" t="s">
        <v>2169</v>
      </c>
      <c r="E1259" s="108" t="s">
        <v>2170</v>
      </c>
      <c r="F1259" s="88"/>
      <c r="G1259" s="77"/>
      <c r="H1259" s="75" t="s">
        <v>236</v>
      </c>
      <c r="I1259" s="78" t="s">
        <v>2027</v>
      </c>
      <c r="J1259" s="607"/>
      <c r="K1259" s="608"/>
      <c r="L1259" s="608"/>
      <c r="M1259" s="608"/>
      <c r="N1259" s="609"/>
    </row>
    <row r="1260" spans="2:14" ht="13" hidden="1" customHeight="1" x14ac:dyDescent="0.25">
      <c r="B1260" s="74" t="s">
        <v>2024</v>
      </c>
      <c r="C1260" s="78"/>
      <c r="D1260" s="109" t="s">
        <v>2171</v>
      </c>
      <c r="E1260" s="108" t="s">
        <v>2172</v>
      </c>
      <c r="F1260" s="88"/>
      <c r="G1260" s="77"/>
      <c r="H1260" s="75" t="s">
        <v>236</v>
      </c>
      <c r="I1260" s="78" t="s">
        <v>2027</v>
      </c>
      <c r="J1260" s="607"/>
      <c r="K1260" s="608"/>
      <c r="L1260" s="608"/>
      <c r="M1260" s="608"/>
      <c r="N1260" s="609"/>
    </row>
    <row r="1261" spans="2:14" ht="13" hidden="1" customHeight="1" x14ac:dyDescent="0.25">
      <c r="B1261" s="74" t="s">
        <v>2024</v>
      </c>
      <c r="C1261" s="78"/>
      <c r="D1261" s="109" t="s">
        <v>2173</v>
      </c>
      <c r="E1261" s="108" t="s">
        <v>2174</v>
      </c>
      <c r="F1261" s="88"/>
      <c r="G1261" s="77"/>
      <c r="H1261" s="75" t="s">
        <v>236</v>
      </c>
      <c r="I1261" s="78" t="s">
        <v>2027</v>
      </c>
      <c r="J1261" s="607"/>
      <c r="K1261" s="608"/>
      <c r="L1261" s="608"/>
      <c r="M1261" s="608"/>
      <c r="N1261" s="609"/>
    </row>
    <row r="1262" spans="2:14" ht="13" hidden="1" customHeight="1" x14ac:dyDescent="0.25">
      <c r="B1262" s="74" t="s">
        <v>2024</v>
      </c>
      <c r="C1262" s="78"/>
      <c r="D1262" s="109" t="s">
        <v>2175</v>
      </c>
      <c r="E1262" s="108" t="s">
        <v>2176</v>
      </c>
      <c r="F1262" s="88"/>
      <c r="G1262" s="77"/>
      <c r="H1262" s="75" t="s">
        <v>236</v>
      </c>
      <c r="I1262" s="78" t="s">
        <v>2027</v>
      </c>
      <c r="J1262" s="607"/>
      <c r="K1262" s="608"/>
      <c r="L1262" s="608"/>
      <c r="M1262" s="608"/>
      <c r="N1262" s="609"/>
    </row>
    <row r="1263" spans="2:14" ht="13" hidden="1" customHeight="1" x14ac:dyDescent="0.25">
      <c r="B1263" s="74" t="s">
        <v>2024</v>
      </c>
      <c r="C1263" s="78"/>
      <c r="D1263" s="109" t="s">
        <v>2177</v>
      </c>
      <c r="E1263" s="108" t="s">
        <v>2178</v>
      </c>
      <c r="F1263" s="88"/>
      <c r="G1263" s="77"/>
      <c r="H1263" s="75" t="s">
        <v>236</v>
      </c>
      <c r="I1263" s="78" t="s">
        <v>2027</v>
      </c>
      <c r="J1263" s="607"/>
      <c r="K1263" s="608"/>
      <c r="L1263" s="608"/>
      <c r="M1263" s="608"/>
      <c r="N1263" s="609"/>
    </row>
    <row r="1264" spans="2:14" ht="13" hidden="1" customHeight="1" x14ac:dyDescent="0.25">
      <c r="B1264" s="74" t="s">
        <v>2024</v>
      </c>
      <c r="C1264" s="78"/>
      <c r="D1264" s="109" t="s">
        <v>2179</v>
      </c>
      <c r="E1264" s="108" t="s">
        <v>2180</v>
      </c>
      <c r="F1264" s="88"/>
      <c r="G1264" s="77"/>
      <c r="H1264" s="75" t="s">
        <v>236</v>
      </c>
      <c r="I1264" s="78" t="s">
        <v>2027</v>
      </c>
      <c r="J1264" s="607"/>
      <c r="K1264" s="608"/>
      <c r="L1264" s="608"/>
      <c r="M1264" s="608"/>
      <c r="N1264" s="609"/>
    </row>
    <row r="1265" spans="2:14" ht="13" hidden="1" customHeight="1" x14ac:dyDescent="0.25">
      <c r="B1265" s="74" t="s">
        <v>2024</v>
      </c>
      <c r="C1265" s="78"/>
      <c r="D1265" s="109" t="s">
        <v>2181</v>
      </c>
      <c r="E1265" s="108" t="s">
        <v>2182</v>
      </c>
      <c r="F1265" s="88"/>
      <c r="G1265" s="77"/>
      <c r="H1265" s="75" t="s">
        <v>236</v>
      </c>
      <c r="I1265" s="78" t="s">
        <v>2027</v>
      </c>
      <c r="J1265" s="607"/>
      <c r="K1265" s="608"/>
      <c r="L1265" s="608"/>
      <c r="M1265" s="608"/>
      <c r="N1265" s="609"/>
    </row>
    <row r="1266" spans="2:14" ht="13" hidden="1" customHeight="1" x14ac:dyDescent="0.25">
      <c r="B1266" s="74" t="s">
        <v>2024</v>
      </c>
      <c r="C1266" s="78"/>
      <c r="D1266" s="109" t="s">
        <v>2183</v>
      </c>
      <c r="E1266" s="108" t="s">
        <v>2184</v>
      </c>
      <c r="F1266" s="88"/>
      <c r="G1266" s="77"/>
      <c r="H1266" s="75" t="s">
        <v>236</v>
      </c>
      <c r="I1266" s="78" t="s">
        <v>2027</v>
      </c>
      <c r="J1266" s="607"/>
      <c r="K1266" s="608"/>
      <c r="L1266" s="608"/>
      <c r="M1266" s="608"/>
      <c r="N1266" s="609"/>
    </row>
    <row r="1267" spans="2:14" ht="13" hidden="1" customHeight="1" x14ac:dyDescent="0.25">
      <c r="B1267" s="74" t="s">
        <v>2024</v>
      </c>
      <c r="C1267" s="78"/>
      <c r="D1267" s="109" t="s">
        <v>2185</v>
      </c>
      <c r="E1267" s="108" t="s">
        <v>2186</v>
      </c>
      <c r="F1267" s="88"/>
      <c r="G1267" s="77"/>
      <c r="H1267" s="75" t="s">
        <v>236</v>
      </c>
      <c r="I1267" s="78" t="s">
        <v>2027</v>
      </c>
      <c r="J1267" s="607"/>
      <c r="K1267" s="608"/>
      <c r="L1267" s="608"/>
      <c r="M1267" s="608"/>
      <c r="N1267" s="609"/>
    </row>
    <row r="1268" spans="2:14" ht="13" hidden="1" customHeight="1" x14ac:dyDescent="0.25">
      <c r="B1268" s="74" t="s">
        <v>2024</v>
      </c>
      <c r="C1268" s="78"/>
      <c r="D1268" s="109" t="s">
        <v>2187</v>
      </c>
      <c r="E1268" s="108" t="s">
        <v>2188</v>
      </c>
      <c r="F1268" s="88"/>
      <c r="G1268" s="77"/>
      <c r="H1268" s="75" t="s">
        <v>236</v>
      </c>
      <c r="I1268" s="78" t="s">
        <v>2027</v>
      </c>
      <c r="J1268" s="607"/>
      <c r="K1268" s="608"/>
      <c r="L1268" s="608"/>
      <c r="M1268" s="608"/>
      <c r="N1268" s="609"/>
    </row>
    <row r="1269" spans="2:14" ht="13" hidden="1" customHeight="1" x14ac:dyDescent="0.25">
      <c r="B1269" s="74" t="s">
        <v>2024</v>
      </c>
      <c r="C1269" s="78"/>
      <c r="D1269" s="109" t="s">
        <v>2189</v>
      </c>
      <c r="E1269" s="108" t="s">
        <v>2190</v>
      </c>
      <c r="F1269" s="88"/>
      <c r="G1269" s="77"/>
      <c r="H1269" s="75" t="s">
        <v>236</v>
      </c>
      <c r="I1269" s="78" t="s">
        <v>2027</v>
      </c>
      <c r="J1269" s="607"/>
      <c r="K1269" s="608"/>
      <c r="L1269" s="608"/>
      <c r="M1269" s="608"/>
      <c r="N1269" s="609"/>
    </row>
    <row r="1270" spans="2:14" ht="13" hidden="1" customHeight="1" x14ac:dyDescent="0.25">
      <c r="B1270" s="74" t="s">
        <v>2024</v>
      </c>
      <c r="C1270" s="78"/>
      <c r="D1270" s="109" t="s">
        <v>2191</v>
      </c>
      <c r="E1270" s="108" t="s">
        <v>2192</v>
      </c>
      <c r="F1270" s="88"/>
      <c r="G1270" s="77"/>
      <c r="H1270" s="75" t="s">
        <v>236</v>
      </c>
      <c r="I1270" s="78" t="s">
        <v>2027</v>
      </c>
      <c r="J1270" s="607"/>
      <c r="K1270" s="608"/>
      <c r="L1270" s="608"/>
      <c r="M1270" s="608"/>
      <c r="N1270" s="609"/>
    </row>
    <row r="1271" spans="2:14" ht="13" hidden="1" customHeight="1" x14ac:dyDescent="0.25">
      <c r="B1271" s="74" t="s">
        <v>2024</v>
      </c>
      <c r="C1271" s="78"/>
      <c r="D1271" s="109" t="s">
        <v>2193</v>
      </c>
      <c r="E1271" s="108" t="s">
        <v>2194</v>
      </c>
      <c r="F1271" s="88"/>
      <c r="G1271" s="77"/>
      <c r="H1271" s="75" t="s">
        <v>236</v>
      </c>
      <c r="I1271" s="78" t="s">
        <v>2027</v>
      </c>
      <c r="J1271" s="607"/>
      <c r="K1271" s="608"/>
      <c r="L1271" s="608"/>
      <c r="M1271" s="608"/>
      <c r="N1271" s="609"/>
    </row>
    <row r="1272" spans="2:14" ht="13" hidden="1" customHeight="1" x14ac:dyDescent="0.25">
      <c r="B1272" s="74" t="s">
        <v>2024</v>
      </c>
      <c r="C1272" s="78"/>
      <c r="D1272" s="109" t="s">
        <v>2195</v>
      </c>
      <c r="E1272" s="108" t="s">
        <v>2196</v>
      </c>
      <c r="F1272" s="88"/>
      <c r="G1272" s="77"/>
      <c r="H1272" s="75" t="s">
        <v>236</v>
      </c>
      <c r="I1272" s="78" t="s">
        <v>2027</v>
      </c>
      <c r="J1272" s="607"/>
      <c r="K1272" s="608"/>
      <c r="L1272" s="608"/>
      <c r="M1272" s="608"/>
      <c r="N1272" s="609"/>
    </row>
    <row r="1273" spans="2:14" ht="13" hidden="1" customHeight="1" x14ac:dyDescent="0.25">
      <c r="B1273" s="74" t="s">
        <v>2024</v>
      </c>
      <c r="C1273" s="78"/>
      <c r="D1273" s="109" t="s">
        <v>2197</v>
      </c>
      <c r="E1273" s="108" t="s">
        <v>2198</v>
      </c>
      <c r="F1273" s="88"/>
      <c r="G1273" s="77"/>
      <c r="H1273" s="75" t="s">
        <v>236</v>
      </c>
      <c r="I1273" s="78" t="s">
        <v>2027</v>
      </c>
      <c r="J1273" s="607"/>
      <c r="K1273" s="608"/>
      <c r="L1273" s="608"/>
      <c r="M1273" s="608"/>
      <c r="N1273" s="609"/>
    </row>
    <row r="1274" spans="2:14" ht="13" hidden="1" customHeight="1" x14ac:dyDescent="0.25">
      <c r="B1274" s="74" t="s">
        <v>2024</v>
      </c>
      <c r="C1274" s="78"/>
      <c r="D1274" s="109" t="s">
        <v>2199</v>
      </c>
      <c r="E1274" s="108" t="s">
        <v>2200</v>
      </c>
      <c r="F1274" s="88"/>
      <c r="G1274" s="77"/>
      <c r="H1274" s="75" t="s">
        <v>236</v>
      </c>
      <c r="I1274" s="78" t="s">
        <v>2027</v>
      </c>
      <c r="J1274" s="607"/>
      <c r="K1274" s="608"/>
      <c r="L1274" s="608"/>
      <c r="M1274" s="608"/>
      <c r="N1274" s="609"/>
    </row>
    <row r="1275" spans="2:14" ht="13" hidden="1" customHeight="1" x14ac:dyDescent="0.25">
      <c r="B1275" s="74" t="s">
        <v>2024</v>
      </c>
      <c r="C1275" s="78"/>
      <c r="D1275" s="109" t="s">
        <v>2201</v>
      </c>
      <c r="E1275" s="108" t="s">
        <v>2202</v>
      </c>
      <c r="F1275" s="88"/>
      <c r="G1275" s="77"/>
      <c r="H1275" s="75" t="s">
        <v>236</v>
      </c>
      <c r="I1275" s="78" t="s">
        <v>2027</v>
      </c>
      <c r="J1275" s="607"/>
      <c r="K1275" s="608"/>
      <c r="L1275" s="608"/>
      <c r="M1275" s="608"/>
      <c r="N1275" s="609"/>
    </row>
    <row r="1276" spans="2:14" ht="13" hidden="1" customHeight="1" x14ac:dyDescent="0.25">
      <c r="B1276" s="74" t="s">
        <v>2024</v>
      </c>
      <c r="C1276" s="78"/>
      <c r="D1276" s="109" t="s">
        <v>2203</v>
      </c>
      <c r="E1276" s="108" t="s">
        <v>2204</v>
      </c>
      <c r="F1276" s="88"/>
      <c r="G1276" s="77"/>
      <c r="H1276" s="75" t="s">
        <v>236</v>
      </c>
      <c r="I1276" s="78" t="s">
        <v>2027</v>
      </c>
      <c r="J1276" s="607"/>
      <c r="K1276" s="608"/>
      <c r="L1276" s="608"/>
      <c r="M1276" s="608"/>
      <c r="N1276" s="609"/>
    </row>
    <row r="1277" spans="2:14" ht="13" hidden="1" customHeight="1" x14ac:dyDescent="0.25">
      <c r="B1277" s="74" t="s">
        <v>2024</v>
      </c>
      <c r="C1277" s="78"/>
      <c r="D1277" s="109" t="s">
        <v>2205</v>
      </c>
      <c r="E1277" s="108" t="s">
        <v>2206</v>
      </c>
      <c r="F1277" s="88"/>
      <c r="G1277" s="77"/>
      <c r="H1277" s="75" t="s">
        <v>236</v>
      </c>
      <c r="I1277" s="78" t="s">
        <v>2027</v>
      </c>
      <c r="J1277" s="607"/>
      <c r="K1277" s="608"/>
      <c r="L1277" s="608"/>
      <c r="M1277" s="608"/>
      <c r="N1277" s="609"/>
    </row>
    <row r="1278" spans="2:14" ht="13" hidden="1" customHeight="1" x14ac:dyDescent="0.25">
      <c r="B1278" s="74" t="s">
        <v>2024</v>
      </c>
      <c r="C1278" s="78"/>
      <c r="D1278" s="109" t="s">
        <v>2207</v>
      </c>
      <c r="E1278" s="108" t="s">
        <v>2208</v>
      </c>
      <c r="F1278" s="88"/>
      <c r="G1278" s="77"/>
      <c r="H1278" s="75" t="s">
        <v>236</v>
      </c>
      <c r="I1278" s="78" t="s">
        <v>2027</v>
      </c>
      <c r="J1278" s="607"/>
      <c r="K1278" s="608"/>
      <c r="L1278" s="608"/>
      <c r="M1278" s="608"/>
      <c r="N1278" s="609"/>
    </row>
    <row r="1279" spans="2:14" ht="13" hidden="1" customHeight="1" x14ac:dyDescent="0.25">
      <c r="B1279" s="74" t="s">
        <v>2024</v>
      </c>
      <c r="C1279" s="78"/>
      <c r="D1279" s="109" t="s">
        <v>2209</v>
      </c>
      <c r="E1279" s="108" t="s">
        <v>2210</v>
      </c>
      <c r="F1279" s="88"/>
      <c r="G1279" s="77"/>
      <c r="H1279" s="75" t="s">
        <v>236</v>
      </c>
      <c r="I1279" s="78" t="s">
        <v>2027</v>
      </c>
      <c r="J1279" s="607"/>
      <c r="K1279" s="608"/>
      <c r="L1279" s="608"/>
      <c r="M1279" s="608"/>
      <c r="N1279" s="609"/>
    </row>
    <row r="1280" spans="2:14" ht="13" hidden="1" customHeight="1" x14ac:dyDescent="0.25">
      <c r="B1280" s="74" t="s">
        <v>2024</v>
      </c>
      <c r="C1280" s="78"/>
      <c r="D1280" s="109" t="s">
        <v>2211</v>
      </c>
      <c r="E1280" s="108" t="s">
        <v>2212</v>
      </c>
      <c r="F1280" s="88"/>
      <c r="G1280" s="77"/>
      <c r="H1280" s="75" t="s">
        <v>236</v>
      </c>
      <c r="I1280" s="78" t="s">
        <v>2027</v>
      </c>
      <c r="J1280" s="607"/>
      <c r="K1280" s="608"/>
      <c r="L1280" s="608"/>
      <c r="M1280" s="608"/>
      <c r="N1280" s="609"/>
    </row>
    <row r="1281" spans="2:14" ht="13" hidden="1" customHeight="1" x14ac:dyDescent="0.25">
      <c r="B1281" s="74" t="s">
        <v>2024</v>
      </c>
      <c r="C1281" s="78"/>
      <c r="D1281" s="109" t="s">
        <v>2213</v>
      </c>
      <c r="E1281" s="108" t="s">
        <v>2214</v>
      </c>
      <c r="F1281" s="88"/>
      <c r="G1281" s="77"/>
      <c r="H1281" s="75" t="s">
        <v>236</v>
      </c>
      <c r="I1281" s="78" t="s">
        <v>2027</v>
      </c>
      <c r="J1281" s="607"/>
      <c r="K1281" s="608"/>
      <c r="L1281" s="608"/>
      <c r="M1281" s="608"/>
      <c r="N1281" s="609"/>
    </row>
    <row r="1282" spans="2:14" ht="13" hidden="1" customHeight="1" x14ac:dyDescent="0.25">
      <c r="B1282" s="74" t="s">
        <v>2024</v>
      </c>
      <c r="C1282" s="78"/>
      <c r="D1282" s="109" t="s">
        <v>2215</v>
      </c>
      <c r="E1282" s="108" t="s">
        <v>2216</v>
      </c>
      <c r="F1282" s="88"/>
      <c r="G1282" s="77"/>
      <c r="H1282" s="75" t="s">
        <v>236</v>
      </c>
      <c r="I1282" s="78" t="s">
        <v>2027</v>
      </c>
      <c r="J1282" s="607"/>
      <c r="K1282" s="608"/>
      <c r="L1282" s="608"/>
      <c r="M1282" s="608"/>
      <c r="N1282" s="609"/>
    </row>
    <row r="1283" spans="2:14" ht="13" hidden="1" customHeight="1" x14ac:dyDescent="0.25">
      <c r="B1283" s="74" t="s">
        <v>2024</v>
      </c>
      <c r="C1283" s="78"/>
      <c r="D1283" s="109" t="s">
        <v>2217</v>
      </c>
      <c r="E1283" s="108" t="s">
        <v>2218</v>
      </c>
      <c r="F1283" s="88"/>
      <c r="G1283" s="77"/>
      <c r="H1283" s="75" t="s">
        <v>236</v>
      </c>
      <c r="I1283" s="78" t="s">
        <v>2027</v>
      </c>
      <c r="J1283" s="607"/>
      <c r="K1283" s="608"/>
      <c r="L1283" s="608"/>
      <c r="M1283" s="608"/>
      <c r="N1283" s="609"/>
    </row>
    <row r="1284" spans="2:14" ht="13" hidden="1" customHeight="1" x14ac:dyDescent="0.25">
      <c r="B1284" s="74" t="s">
        <v>2024</v>
      </c>
      <c r="C1284" s="78"/>
      <c r="D1284" s="109" t="s">
        <v>2219</v>
      </c>
      <c r="E1284" s="108" t="s">
        <v>2220</v>
      </c>
      <c r="F1284" s="88"/>
      <c r="G1284" s="77"/>
      <c r="H1284" s="75" t="s">
        <v>236</v>
      </c>
      <c r="I1284" s="78" t="s">
        <v>2027</v>
      </c>
      <c r="J1284" s="607"/>
      <c r="K1284" s="608"/>
      <c r="L1284" s="608"/>
      <c r="M1284" s="608"/>
      <c r="N1284" s="609"/>
    </row>
    <row r="1285" spans="2:14" ht="13" hidden="1" customHeight="1" x14ac:dyDescent="0.25">
      <c r="B1285" s="74" t="s">
        <v>2024</v>
      </c>
      <c r="C1285" s="78"/>
      <c r="D1285" s="109" t="s">
        <v>2221</v>
      </c>
      <c r="E1285" s="108" t="s">
        <v>2222</v>
      </c>
      <c r="F1285" s="88"/>
      <c r="G1285" s="77"/>
      <c r="H1285" s="75" t="s">
        <v>236</v>
      </c>
      <c r="I1285" s="78" t="s">
        <v>2027</v>
      </c>
      <c r="J1285" s="607"/>
      <c r="K1285" s="608"/>
      <c r="L1285" s="608"/>
      <c r="M1285" s="608"/>
      <c r="N1285" s="609"/>
    </row>
    <row r="1286" spans="2:14" ht="13" hidden="1" customHeight="1" x14ac:dyDescent="0.25">
      <c r="B1286" s="74" t="s">
        <v>2024</v>
      </c>
      <c r="C1286" s="78"/>
      <c r="D1286" s="109" t="s">
        <v>2223</v>
      </c>
      <c r="E1286" s="108" t="s">
        <v>2224</v>
      </c>
      <c r="F1286" s="88"/>
      <c r="G1286" s="77"/>
      <c r="H1286" s="75" t="s">
        <v>236</v>
      </c>
      <c r="I1286" s="78" t="s">
        <v>2027</v>
      </c>
      <c r="J1286" s="607"/>
      <c r="K1286" s="608"/>
      <c r="L1286" s="608"/>
      <c r="M1286" s="608"/>
      <c r="N1286" s="609"/>
    </row>
    <row r="1287" spans="2:14" ht="13" hidden="1" customHeight="1" x14ac:dyDescent="0.25">
      <c r="B1287" s="74" t="s">
        <v>2024</v>
      </c>
      <c r="C1287" s="78"/>
      <c r="D1287" s="109" t="s">
        <v>2225</v>
      </c>
      <c r="E1287" s="108" t="s">
        <v>2226</v>
      </c>
      <c r="F1287" s="88"/>
      <c r="G1287" s="77"/>
      <c r="H1287" s="75" t="s">
        <v>236</v>
      </c>
      <c r="I1287" s="78" t="s">
        <v>2027</v>
      </c>
      <c r="J1287" s="607"/>
      <c r="K1287" s="608"/>
      <c r="L1287" s="608"/>
      <c r="M1287" s="608"/>
      <c r="N1287" s="609"/>
    </row>
    <row r="1288" spans="2:14" ht="13" hidden="1" customHeight="1" x14ac:dyDescent="0.25">
      <c r="B1288" s="74" t="s">
        <v>2024</v>
      </c>
      <c r="C1288" s="78"/>
      <c r="D1288" s="109" t="s">
        <v>2227</v>
      </c>
      <c r="E1288" s="108" t="s">
        <v>2228</v>
      </c>
      <c r="F1288" s="88"/>
      <c r="G1288" s="77"/>
      <c r="H1288" s="75" t="s">
        <v>236</v>
      </c>
      <c r="I1288" s="78" t="s">
        <v>2027</v>
      </c>
      <c r="J1288" s="607"/>
      <c r="K1288" s="608"/>
      <c r="L1288" s="608"/>
      <c r="M1288" s="608"/>
      <c r="N1288" s="609"/>
    </row>
    <row r="1289" spans="2:14" ht="13" hidden="1" customHeight="1" x14ac:dyDescent="0.25">
      <c r="B1289" s="74" t="s">
        <v>2024</v>
      </c>
      <c r="C1289" s="78"/>
      <c r="D1289" s="109" t="s">
        <v>2229</v>
      </c>
      <c r="E1289" s="108" t="s">
        <v>2230</v>
      </c>
      <c r="F1289" s="88"/>
      <c r="G1289" s="77"/>
      <c r="H1289" s="75" t="s">
        <v>236</v>
      </c>
      <c r="I1289" s="78" t="s">
        <v>2027</v>
      </c>
      <c r="J1289" s="607"/>
      <c r="K1289" s="608"/>
      <c r="L1289" s="608"/>
      <c r="M1289" s="608"/>
      <c r="N1289" s="609"/>
    </row>
    <row r="1290" spans="2:14" ht="13" hidden="1" customHeight="1" x14ac:dyDescent="0.25">
      <c r="B1290" s="74" t="s">
        <v>2024</v>
      </c>
      <c r="C1290" s="78"/>
      <c r="D1290" s="109" t="s">
        <v>2231</v>
      </c>
      <c r="E1290" s="108" t="s">
        <v>2232</v>
      </c>
      <c r="F1290" s="88"/>
      <c r="G1290" s="77"/>
      <c r="H1290" s="75" t="s">
        <v>236</v>
      </c>
      <c r="I1290" s="78" t="s">
        <v>2027</v>
      </c>
      <c r="J1290" s="607"/>
      <c r="K1290" s="608"/>
      <c r="L1290" s="608"/>
      <c r="M1290" s="608"/>
      <c r="N1290" s="609"/>
    </row>
    <row r="1291" spans="2:14" ht="13" hidden="1" customHeight="1" x14ac:dyDescent="0.25">
      <c r="B1291" s="74" t="s">
        <v>2024</v>
      </c>
      <c r="C1291" s="78"/>
      <c r="D1291" s="109" t="s">
        <v>2233</v>
      </c>
      <c r="E1291" s="108" t="s">
        <v>2234</v>
      </c>
      <c r="F1291" s="88"/>
      <c r="G1291" s="77"/>
      <c r="H1291" s="75" t="s">
        <v>236</v>
      </c>
      <c r="I1291" s="78" t="s">
        <v>2027</v>
      </c>
      <c r="J1291" s="607"/>
      <c r="K1291" s="608"/>
      <c r="L1291" s="608"/>
      <c r="M1291" s="608"/>
      <c r="N1291" s="609"/>
    </row>
    <row r="1292" spans="2:14" ht="13" hidden="1" customHeight="1" x14ac:dyDescent="0.25">
      <c r="B1292" s="74" t="s">
        <v>2024</v>
      </c>
      <c r="C1292" s="78"/>
      <c r="D1292" s="109" t="s">
        <v>2235</v>
      </c>
      <c r="E1292" s="108" t="s">
        <v>2236</v>
      </c>
      <c r="F1292" s="88"/>
      <c r="G1292" s="77"/>
      <c r="H1292" s="75" t="s">
        <v>236</v>
      </c>
      <c r="I1292" s="78" t="s">
        <v>2027</v>
      </c>
      <c r="J1292" s="607"/>
      <c r="K1292" s="608"/>
      <c r="L1292" s="608"/>
      <c r="M1292" s="608"/>
      <c r="N1292" s="609"/>
    </row>
    <row r="1293" spans="2:14" ht="13" hidden="1" customHeight="1" x14ac:dyDescent="0.25">
      <c r="B1293" s="74" t="s">
        <v>2024</v>
      </c>
      <c r="C1293" s="78"/>
      <c r="D1293" s="109" t="s">
        <v>2237</v>
      </c>
      <c r="E1293" s="108" t="s">
        <v>2238</v>
      </c>
      <c r="F1293" s="88"/>
      <c r="G1293" s="77"/>
      <c r="H1293" s="75" t="s">
        <v>236</v>
      </c>
      <c r="I1293" s="78" t="s">
        <v>2027</v>
      </c>
      <c r="J1293" s="607"/>
      <c r="K1293" s="608"/>
      <c r="L1293" s="608"/>
      <c r="M1293" s="608"/>
      <c r="N1293" s="609"/>
    </row>
    <row r="1294" spans="2:14" ht="13" hidden="1" customHeight="1" x14ac:dyDescent="0.25">
      <c r="B1294" s="74" t="s">
        <v>2024</v>
      </c>
      <c r="C1294" s="78"/>
      <c r="D1294" s="109" t="s">
        <v>2239</v>
      </c>
      <c r="E1294" s="108" t="s">
        <v>2240</v>
      </c>
      <c r="F1294" s="88"/>
      <c r="G1294" s="77"/>
      <c r="H1294" s="75" t="s">
        <v>236</v>
      </c>
      <c r="I1294" s="78" t="s">
        <v>2027</v>
      </c>
      <c r="J1294" s="607"/>
      <c r="K1294" s="608"/>
      <c r="L1294" s="608"/>
      <c r="M1294" s="608"/>
      <c r="N1294" s="609"/>
    </row>
    <row r="1295" spans="2:14" ht="13" hidden="1" customHeight="1" x14ac:dyDescent="0.25">
      <c r="B1295" s="74" t="s">
        <v>2024</v>
      </c>
      <c r="C1295" s="78"/>
      <c r="D1295" s="109" t="s">
        <v>2241</v>
      </c>
      <c r="E1295" s="108" t="s">
        <v>2242</v>
      </c>
      <c r="F1295" s="88"/>
      <c r="G1295" s="77"/>
      <c r="H1295" s="75" t="s">
        <v>236</v>
      </c>
      <c r="I1295" s="78" t="s">
        <v>2027</v>
      </c>
      <c r="J1295" s="607"/>
      <c r="K1295" s="608"/>
      <c r="L1295" s="608"/>
      <c r="M1295" s="608"/>
      <c r="N1295" s="609"/>
    </row>
    <row r="1296" spans="2:14" ht="13" hidden="1" customHeight="1" x14ac:dyDescent="0.25">
      <c r="B1296" s="74" t="s">
        <v>2024</v>
      </c>
      <c r="C1296" s="78"/>
      <c r="D1296" s="109" t="s">
        <v>2243</v>
      </c>
      <c r="E1296" s="108" t="s">
        <v>2244</v>
      </c>
      <c r="F1296" s="88"/>
      <c r="G1296" s="77"/>
      <c r="H1296" s="75" t="s">
        <v>236</v>
      </c>
      <c r="I1296" s="78" t="s">
        <v>2027</v>
      </c>
      <c r="J1296" s="607"/>
      <c r="K1296" s="608"/>
      <c r="L1296" s="608"/>
      <c r="M1296" s="608"/>
      <c r="N1296" s="609"/>
    </row>
    <row r="1297" spans="2:14" ht="13" hidden="1" customHeight="1" x14ac:dyDescent="0.25">
      <c r="B1297" s="74" t="s">
        <v>2024</v>
      </c>
      <c r="C1297" s="78"/>
      <c r="D1297" s="109" t="s">
        <v>2245</v>
      </c>
      <c r="E1297" s="108" t="s">
        <v>2246</v>
      </c>
      <c r="F1297" s="88"/>
      <c r="G1297" s="77"/>
      <c r="H1297" s="75" t="s">
        <v>236</v>
      </c>
      <c r="I1297" s="78" t="s">
        <v>2027</v>
      </c>
      <c r="J1297" s="607"/>
      <c r="K1297" s="608"/>
      <c r="L1297" s="608"/>
      <c r="M1297" s="608"/>
      <c r="N1297" s="609"/>
    </row>
    <row r="1298" spans="2:14" ht="13" hidden="1" customHeight="1" x14ac:dyDescent="0.25">
      <c r="B1298" s="74" t="s">
        <v>2024</v>
      </c>
      <c r="C1298" s="78"/>
      <c r="D1298" s="109" t="s">
        <v>2247</v>
      </c>
      <c r="E1298" s="108" t="s">
        <v>2248</v>
      </c>
      <c r="F1298" s="88"/>
      <c r="G1298" s="77"/>
      <c r="H1298" s="75" t="s">
        <v>236</v>
      </c>
      <c r="I1298" s="78" t="s">
        <v>2027</v>
      </c>
      <c r="J1298" s="607"/>
      <c r="K1298" s="608"/>
      <c r="L1298" s="608"/>
      <c r="M1298" s="608"/>
      <c r="N1298" s="609"/>
    </row>
    <row r="1299" spans="2:14" ht="13" hidden="1" customHeight="1" x14ac:dyDescent="0.25">
      <c r="B1299" s="74" t="s">
        <v>2024</v>
      </c>
      <c r="C1299" s="78"/>
      <c r="D1299" s="109" t="s">
        <v>2249</v>
      </c>
      <c r="E1299" s="108" t="s">
        <v>2250</v>
      </c>
      <c r="F1299" s="88"/>
      <c r="G1299" s="77"/>
      <c r="H1299" s="75" t="s">
        <v>236</v>
      </c>
      <c r="I1299" s="78" t="s">
        <v>2027</v>
      </c>
      <c r="J1299" s="607"/>
      <c r="K1299" s="608"/>
      <c r="L1299" s="608"/>
      <c r="M1299" s="608"/>
      <c r="N1299" s="609"/>
    </row>
    <row r="1300" spans="2:14" ht="13" hidden="1" customHeight="1" x14ac:dyDescent="0.25">
      <c r="B1300" s="74" t="s">
        <v>2024</v>
      </c>
      <c r="C1300" s="78"/>
      <c r="D1300" s="109" t="s">
        <v>2251</v>
      </c>
      <c r="E1300" s="108" t="s">
        <v>2252</v>
      </c>
      <c r="F1300" s="88"/>
      <c r="G1300" s="77"/>
      <c r="H1300" s="75" t="s">
        <v>236</v>
      </c>
      <c r="I1300" s="78" t="s">
        <v>2027</v>
      </c>
      <c r="J1300" s="607"/>
      <c r="K1300" s="608"/>
      <c r="L1300" s="608"/>
      <c r="M1300" s="608"/>
      <c r="N1300" s="609"/>
    </row>
    <row r="1301" spans="2:14" ht="13" hidden="1" customHeight="1" x14ac:dyDescent="0.25">
      <c r="B1301" s="74" t="s">
        <v>2024</v>
      </c>
      <c r="C1301" s="78"/>
      <c r="D1301" s="109" t="s">
        <v>2253</v>
      </c>
      <c r="E1301" s="108" t="s">
        <v>2254</v>
      </c>
      <c r="F1301" s="88"/>
      <c r="G1301" s="77"/>
      <c r="H1301" s="75" t="s">
        <v>236</v>
      </c>
      <c r="I1301" s="78" t="s">
        <v>2027</v>
      </c>
      <c r="J1301" s="607"/>
      <c r="K1301" s="608"/>
      <c r="L1301" s="608"/>
      <c r="M1301" s="608"/>
      <c r="N1301" s="609"/>
    </row>
    <row r="1302" spans="2:14" ht="13" hidden="1" customHeight="1" x14ac:dyDescent="0.25">
      <c r="B1302" s="74" t="s">
        <v>2024</v>
      </c>
      <c r="C1302" s="78"/>
      <c r="D1302" s="109" t="s">
        <v>2255</v>
      </c>
      <c r="E1302" s="108" t="s">
        <v>2256</v>
      </c>
      <c r="F1302" s="88"/>
      <c r="G1302" s="77"/>
      <c r="H1302" s="75" t="s">
        <v>236</v>
      </c>
      <c r="I1302" s="78" t="s">
        <v>2027</v>
      </c>
      <c r="J1302" s="607"/>
      <c r="K1302" s="608"/>
      <c r="L1302" s="608"/>
      <c r="M1302" s="608"/>
      <c r="N1302" s="609"/>
    </row>
    <row r="1303" spans="2:14" ht="13" hidden="1" customHeight="1" x14ac:dyDescent="0.25">
      <c r="B1303" s="74" t="s">
        <v>2024</v>
      </c>
      <c r="C1303" s="78"/>
      <c r="D1303" s="109" t="s">
        <v>2257</v>
      </c>
      <c r="E1303" s="108" t="s">
        <v>2258</v>
      </c>
      <c r="F1303" s="88"/>
      <c r="G1303" s="77"/>
      <c r="H1303" s="75" t="s">
        <v>236</v>
      </c>
      <c r="I1303" s="78" t="s">
        <v>2027</v>
      </c>
      <c r="J1303" s="607"/>
      <c r="K1303" s="608"/>
      <c r="L1303" s="608"/>
      <c r="M1303" s="608"/>
      <c r="N1303" s="609"/>
    </row>
    <row r="1304" spans="2:14" ht="13" hidden="1" customHeight="1" x14ac:dyDescent="0.25">
      <c r="B1304" s="74" t="s">
        <v>2024</v>
      </c>
      <c r="C1304" s="78"/>
      <c r="D1304" s="109" t="s">
        <v>2259</v>
      </c>
      <c r="E1304" s="108" t="s">
        <v>2260</v>
      </c>
      <c r="F1304" s="88"/>
      <c r="G1304" s="77"/>
      <c r="H1304" s="75" t="s">
        <v>236</v>
      </c>
      <c r="I1304" s="78" t="s">
        <v>2027</v>
      </c>
      <c r="J1304" s="607"/>
      <c r="K1304" s="608"/>
      <c r="L1304" s="608"/>
      <c r="M1304" s="608"/>
      <c r="N1304" s="609"/>
    </row>
    <row r="1305" spans="2:14" ht="13" hidden="1" customHeight="1" x14ac:dyDescent="0.25">
      <c r="B1305" s="74" t="s">
        <v>2024</v>
      </c>
      <c r="C1305" s="78"/>
      <c r="D1305" s="109" t="s">
        <v>2261</v>
      </c>
      <c r="E1305" s="108" t="s">
        <v>2262</v>
      </c>
      <c r="F1305" s="88"/>
      <c r="G1305" s="77"/>
      <c r="H1305" s="75" t="s">
        <v>236</v>
      </c>
      <c r="I1305" s="78" t="s">
        <v>2027</v>
      </c>
      <c r="J1305" s="607"/>
      <c r="K1305" s="608"/>
      <c r="L1305" s="608"/>
      <c r="M1305" s="608"/>
      <c r="N1305" s="609"/>
    </row>
    <row r="1306" spans="2:14" ht="13" hidden="1" customHeight="1" x14ac:dyDescent="0.25">
      <c r="B1306" s="74" t="s">
        <v>2024</v>
      </c>
      <c r="C1306" s="78"/>
      <c r="D1306" s="109" t="s">
        <v>2263</v>
      </c>
      <c r="E1306" s="108" t="s">
        <v>2264</v>
      </c>
      <c r="F1306" s="88"/>
      <c r="G1306" s="77"/>
      <c r="H1306" s="75" t="s">
        <v>236</v>
      </c>
      <c r="I1306" s="78" t="s">
        <v>2027</v>
      </c>
      <c r="J1306" s="607"/>
      <c r="K1306" s="608"/>
      <c r="L1306" s="608"/>
      <c r="M1306" s="608"/>
      <c r="N1306" s="609"/>
    </row>
    <row r="1307" spans="2:14" ht="13" hidden="1" customHeight="1" x14ac:dyDescent="0.25">
      <c r="B1307" s="74" t="s">
        <v>2024</v>
      </c>
      <c r="C1307" s="78"/>
      <c r="D1307" s="109" t="s">
        <v>2265</v>
      </c>
      <c r="E1307" s="108" t="s">
        <v>2266</v>
      </c>
      <c r="F1307" s="88"/>
      <c r="G1307" s="77"/>
      <c r="H1307" s="75" t="s">
        <v>236</v>
      </c>
      <c r="I1307" s="78" t="s">
        <v>2027</v>
      </c>
      <c r="J1307" s="607"/>
      <c r="K1307" s="608"/>
      <c r="L1307" s="608"/>
      <c r="M1307" s="608"/>
      <c r="N1307" s="609"/>
    </row>
    <row r="1308" spans="2:14" ht="13" hidden="1" customHeight="1" x14ac:dyDescent="0.25">
      <c r="B1308" s="74" t="s">
        <v>2024</v>
      </c>
      <c r="C1308" s="78"/>
      <c r="D1308" s="109" t="s">
        <v>2267</v>
      </c>
      <c r="E1308" s="108" t="s">
        <v>2268</v>
      </c>
      <c r="F1308" s="88"/>
      <c r="G1308" s="77"/>
      <c r="H1308" s="75" t="s">
        <v>236</v>
      </c>
      <c r="I1308" s="78" t="s">
        <v>2027</v>
      </c>
      <c r="J1308" s="607"/>
      <c r="K1308" s="608"/>
      <c r="L1308" s="608"/>
      <c r="M1308" s="608"/>
      <c r="N1308" s="609"/>
    </row>
    <row r="1309" spans="2:14" ht="13" hidden="1" customHeight="1" x14ac:dyDescent="0.25">
      <c r="B1309" s="74" t="s">
        <v>2024</v>
      </c>
      <c r="C1309" s="78"/>
      <c r="D1309" s="109" t="s">
        <v>2269</v>
      </c>
      <c r="E1309" s="108" t="s">
        <v>2270</v>
      </c>
      <c r="F1309" s="88"/>
      <c r="G1309" s="77"/>
      <c r="H1309" s="75" t="s">
        <v>236</v>
      </c>
      <c r="I1309" s="78" t="s">
        <v>2027</v>
      </c>
      <c r="J1309" s="607"/>
      <c r="K1309" s="608"/>
      <c r="L1309" s="608"/>
      <c r="M1309" s="608"/>
      <c r="N1309" s="609"/>
    </row>
    <row r="1310" spans="2:14" ht="13" hidden="1" customHeight="1" x14ac:dyDescent="0.25">
      <c r="B1310" s="74" t="s">
        <v>2024</v>
      </c>
      <c r="C1310" s="78"/>
      <c r="D1310" s="109" t="s">
        <v>2271</v>
      </c>
      <c r="E1310" s="108" t="s">
        <v>2272</v>
      </c>
      <c r="F1310" s="88"/>
      <c r="G1310" s="77"/>
      <c r="H1310" s="75" t="s">
        <v>236</v>
      </c>
      <c r="I1310" s="78" t="s">
        <v>2027</v>
      </c>
      <c r="J1310" s="607"/>
      <c r="K1310" s="608"/>
      <c r="L1310" s="608"/>
      <c r="M1310" s="608"/>
      <c r="N1310" s="609"/>
    </row>
    <row r="1311" spans="2:14" ht="13" hidden="1" customHeight="1" x14ac:dyDescent="0.25">
      <c r="B1311" s="74" t="s">
        <v>2024</v>
      </c>
      <c r="C1311" s="78"/>
      <c r="D1311" s="109" t="s">
        <v>2273</v>
      </c>
      <c r="E1311" s="108" t="s">
        <v>2274</v>
      </c>
      <c r="F1311" s="88"/>
      <c r="G1311" s="77"/>
      <c r="H1311" s="75" t="s">
        <v>236</v>
      </c>
      <c r="I1311" s="78" t="s">
        <v>2027</v>
      </c>
      <c r="J1311" s="607"/>
      <c r="K1311" s="608"/>
      <c r="L1311" s="608"/>
      <c r="M1311" s="608"/>
      <c r="N1311" s="609"/>
    </row>
    <row r="1312" spans="2:14" ht="13" hidden="1" customHeight="1" x14ac:dyDescent="0.25">
      <c r="B1312" s="74" t="s">
        <v>2024</v>
      </c>
      <c r="C1312" s="78"/>
      <c r="D1312" s="109" t="s">
        <v>2275</v>
      </c>
      <c r="E1312" s="108" t="s">
        <v>2276</v>
      </c>
      <c r="F1312" s="88"/>
      <c r="G1312" s="77"/>
      <c r="H1312" s="75" t="s">
        <v>236</v>
      </c>
      <c r="I1312" s="78" t="s">
        <v>2027</v>
      </c>
      <c r="J1312" s="607"/>
      <c r="K1312" s="608"/>
      <c r="L1312" s="608"/>
      <c r="M1312" s="608"/>
      <c r="N1312" s="609"/>
    </row>
    <row r="1313" spans="2:14" ht="13" hidden="1" customHeight="1" x14ac:dyDescent="0.25">
      <c r="B1313" s="74" t="s">
        <v>2024</v>
      </c>
      <c r="C1313" s="78"/>
      <c r="D1313" s="109" t="s">
        <v>2277</v>
      </c>
      <c r="E1313" s="108" t="s">
        <v>2278</v>
      </c>
      <c r="F1313" s="88"/>
      <c r="G1313" s="77"/>
      <c r="H1313" s="75" t="s">
        <v>236</v>
      </c>
      <c r="I1313" s="78" t="s">
        <v>2027</v>
      </c>
      <c r="J1313" s="607"/>
      <c r="K1313" s="608"/>
      <c r="L1313" s="608"/>
      <c r="M1313" s="608"/>
      <c r="N1313" s="609"/>
    </row>
    <row r="1314" spans="2:14" ht="13" hidden="1" customHeight="1" x14ac:dyDescent="0.25">
      <c r="B1314" s="74" t="s">
        <v>2024</v>
      </c>
      <c r="C1314" s="78"/>
      <c r="D1314" s="109" t="s">
        <v>2279</v>
      </c>
      <c r="E1314" s="108" t="s">
        <v>2280</v>
      </c>
      <c r="F1314" s="88"/>
      <c r="G1314" s="77"/>
      <c r="H1314" s="75" t="s">
        <v>236</v>
      </c>
      <c r="I1314" s="78" t="s">
        <v>2027</v>
      </c>
      <c r="J1314" s="607"/>
      <c r="K1314" s="608"/>
      <c r="L1314" s="608"/>
      <c r="M1314" s="608"/>
      <c r="N1314" s="609"/>
    </row>
    <row r="1315" spans="2:14" ht="13" hidden="1" customHeight="1" x14ac:dyDescent="0.25">
      <c r="B1315" s="74" t="s">
        <v>2024</v>
      </c>
      <c r="C1315" s="78"/>
      <c r="D1315" s="109" t="s">
        <v>2281</v>
      </c>
      <c r="E1315" s="108" t="s">
        <v>2282</v>
      </c>
      <c r="F1315" s="88"/>
      <c r="G1315" s="77"/>
      <c r="H1315" s="75" t="s">
        <v>236</v>
      </c>
      <c r="I1315" s="78" t="s">
        <v>2027</v>
      </c>
      <c r="J1315" s="607"/>
      <c r="K1315" s="608"/>
      <c r="L1315" s="608"/>
      <c r="M1315" s="608"/>
      <c r="N1315" s="609"/>
    </row>
    <row r="1316" spans="2:14" ht="13" hidden="1" customHeight="1" x14ac:dyDescent="0.25">
      <c r="B1316" s="74" t="s">
        <v>2024</v>
      </c>
      <c r="C1316" s="78"/>
      <c r="D1316" s="109" t="s">
        <v>2283</v>
      </c>
      <c r="E1316" s="108" t="s">
        <v>2284</v>
      </c>
      <c r="F1316" s="88"/>
      <c r="G1316" s="77"/>
      <c r="H1316" s="75" t="s">
        <v>236</v>
      </c>
      <c r="I1316" s="78" t="s">
        <v>2027</v>
      </c>
      <c r="J1316" s="607"/>
      <c r="K1316" s="608"/>
      <c r="L1316" s="608"/>
      <c r="M1316" s="608"/>
      <c r="N1316" s="609"/>
    </row>
    <row r="1317" spans="2:14" ht="13" hidden="1" customHeight="1" x14ac:dyDescent="0.25">
      <c r="B1317" s="74" t="s">
        <v>2024</v>
      </c>
      <c r="C1317" s="78"/>
      <c r="D1317" s="109" t="s">
        <v>2285</v>
      </c>
      <c r="E1317" s="108" t="s">
        <v>2286</v>
      </c>
      <c r="F1317" s="88"/>
      <c r="G1317" s="77"/>
      <c r="H1317" s="75" t="s">
        <v>236</v>
      </c>
      <c r="I1317" s="78" t="s">
        <v>2027</v>
      </c>
      <c r="J1317" s="607"/>
      <c r="K1317" s="608"/>
      <c r="L1317" s="608"/>
      <c r="M1317" s="608"/>
      <c r="N1317" s="609"/>
    </row>
    <row r="1318" spans="2:14" ht="13" hidden="1" customHeight="1" x14ac:dyDescent="0.25">
      <c r="B1318" s="74" t="s">
        <v>2024</v>
      </c>
      <c r="C1318" s="78"/>
      <c r="D1318" s="109" t="s">
        <v>2287</v>
      </c>
      <c r="E1318" s="108" t="s">
        <v>2288</v>
      </c>
      <c r="F1318" s="88"/>
      <c r="G1318" s="77"/>
      <c r="H1318" s="75" t="s">
        <v>236</v>
      </c>
      <c r="I1318" s="78" t="s">
        <v>2027</v>
      </c>
      <c r="J1318" s="607"/>
      <c r="K1318" s="608"/>
      <c r="L1318" s="608"/>
      <c r="M1318" s="608"/>
      <c r="N1318" s="609"/>
    </row>
    <row r="1319" spans="2:14" ht="13" hidden="1" customHeight="1" x14ac:dyDescent="0.25">
      <c r="B1319" s="74" t="s">
        <v>2024</v>
      </c>
      <c r="C1319" s="78"/>
      <c r="D1319" s="109" t="s">
        <v>2289</v>
      </c>
      <c r="E1319" s="108" t="s">
        <v>2290</v>
      </c>
      <c r="F1319" s="88"/>
      <c r="G1319" s="77"/>
      <c r="H1319" s="75" t="s">
        <v>236</v>
      </c>
      <c r="I1319" s="78" t="s">
        <v>2027</v>
      </c>
      <c r="J1319" s="607"/>
      <c r="K1319" s="608"/>
      <c r="L1319" s="608"/>
      <c r="M1319" s="608"/>
      <c r="N1319" s="609"/>
    </row>
    <row r="1320" spans="2:14" ht="13" hidden="1" customHeight="1" x14ac:dyDescent="0.25">
      <c r="B1320" s="74" t="s">
        <v>2024</v>
      </c>
      <c r="C1320" s="78"/>
      <c r="D1320" s="109" t="s">
        <v>2291</v>
      </c>
      <c r="E1320" s="108" t="s">
        <v>2292</v>
      </c>
      <c r="F1320" s="88"/>
      <c r="G1320" s="77"/>
      <c r="H1320" s="75" t="s">
        <v>236</v>
      </c>
      <c r="I1320" s="78" t="s">
        <v>2027</v>
      </c>
      <c r="J1320" s="607"/>
      <c r="K1320" s="608"/>
      <c r="L1320" s="608"/>
      <c r="M1320" s="608"/>
      <c r="N1320" s="609"/>
    </row>
    <row r="1321" spans="2:14" ht="13" hidden="1" customHeight="1" x14ac:dyDescent="0.25">
      <c r="B1321" s="74" t="s">
        <v>2024</v>
      </c>
      <c r="C1321" s="78"/>
      <c r="D1321" s="109" t="s">
        <v>2293</v>
      </c>
      <c r="E1321" s="108" t="s">
        <v>2294</v>
      </c>
      <c r="F1321" s="88"/>
      <c r="G1321" s="77"/>
      <c r="H1321" s="75" t="s">
        <v>236</v>
      </c>
      <c r="I1321" s="78" t="s">
        <v>2027</v>
      </c>
      <c r="J1321" s="607"/>
      <c r="K1321" s="608"/>
      <c r="L1321" s="608"/>
      <c r="M1321" s="608"/>
      <c r="N1321" s="609"/>
    </row>
    <row r="1322" spans="2:14" ht="13" hidden="1" customHeight="1" x14ac:dyDescent="0.25">
      <c r="B1322" s="74" t="s">
        <v>2024</v>
      </c>
      <c r="C1322" s="78"/>
      <c r="D1322" s="109" t="s">
        <v>2295</v>
      </c>
      <c r="E1322" s="108" t="s">
        <v>2296</v>
      </c>
      <c r="F1322" s="88"/>
      <c r="G1322" s="77"/>
      <c r="H1322" s="75" t="s">
        <v>236</v>
      </c>
      <c r="I1322" s="78" t="s">
        <v>2027</v>
      </c>
      <c r="J1322" s="607"/>
      <c r="K1322" s="608"/>
      <c r="L1322" s="608"/>
      <c r="M1322" s="608"/>
      <c r="N1322" s="609"/>
    </row>
    <row r="1323" spans="2:14" ht="13" hidden="1" customHeight="1" x14ac:dyDescent="0.25">
      <c r="B1323" s="74" t="s">
        <v>2024</v>
      </c>
      <c r="C1323" s="78"/>
      <c r="D1323" s="109" t="s">
        <v>2297</v>
      </c>
      <c r="E1323" s="108" t="s">
        <v>2298</v>
      </c>
      <c r="F1323" s="88"/>
      <c r="G1323" s="77"/>
      <c r="H1323" s="75" t="s">
        <v>236</v>
      </c>
      <c r="I1323" s="78" t="s">
        <v>2027</v>
      </c>
      <c r="J1323" s="607"/>
      <c r="K1323" s="608"/>
      <c r="L1323" s="608"/>
      <c r="M1323" s="608"/>
      <c r="N1323" s="609"/>
    </row>
    <row r="1324" spans="2:14" ht="13" hidden="1" customHeight="1" x14ac:dyDescent="0.25">
      <c r="B1324" s="74" t="s">
        <v>2024</v>
      </c>
      <c r="C1324" s="78"/>
      <c r="D1324" s="109" t="s">
        <v>2299</v>
      </c>
      <c r="E1324" s="108" t="s">
        <v>2300</v>
      </c>
      <c r="F1324" s="88"/>
      <c r="G1324" s="77"/>
      <c r="H1324" s="75" t="s">
        <v>236</v>
      </c>
      <c r="I1324" s="78" t="s">
        <v>2027</v>
      </c>
      <c r="J1324" s="607"/>
      <c r="K1324" s="608"/>
      <c r="L1324" s="608"/>
      <c r="M1324" s="608"/>
      <c r="N1324" s="609"/>
    </row>
    <row r="1325" spans="2:14" ht="13" hidden="1" customHeight="1" x14ac:dyDescent="0.25">
      <c r="B1325" s="74" t="s">
        <v>2024</v>
      </c>
      <c r="C1325" s="78"/>
      <c r="D1325" s="109" t="s">
        <v>2301</v>
      </c>
      <c r="E1325" s="113" t="s">
        <v>2302</v>
      </c>
      <c r="F1325" s="88"/>
      <c r="G1325" s="77"/>
      <c r="H1325" s="75" t="s">
        <v>236</v>
      </c>
      <c r="I1325" s="78" t="s">
        <v>2027</v>
      </c>
      <c r="J1325" s="607"/>
      <c r="K1325" s="608"/>
      <c r="L1325" s="608"/>
      <c r="M1325" s="608"/>
      <c r="N1325" s="609"/>
    </row>
    <row r="1326" spans="2:14" ht="13" hidden="1" customHeight="1" x14ac:dyDescent="0.25">
      <c r="B1326" s="74" t="s">
        <v>2024</v>
      </c>
      <c r="C1326" s="78"/>
      <c r="D1326" s="109" t="s">
        <v>2303</v>
      </c>
      <c r="E1326" s="113" t="s">
        <v>2304</v>
      </c>
      <c r="F1326" s="88"/>
      <c r="G1326" s="77"/>
      <c r="H1326" s="75" t="s">
        <v>236</v>
      </c>
      <c r="I1326" s="78" t="s">
        <v>2027</v>
      </c>
      <c r="J1326" s="607"/>
      <c r="K1326" s="608"/>
      <c r="L1326" s="608"/>
      <c r="M1326" s="608"/>
      <c r="N1326" s="609"/>
    </row>
    <row r="1327" spans="2:14" ht="13" hidden="1" customHeight="1" x14ac:dyDescent="0.25">
      <c r="B1327" s="74" t="s">
        <v>2024</v>
      </c>
      <c r="C1327" s="78"/>
      <c r="D1327" s="109" t="s">
        <v>2305</v>
      </c>
      <c r="E1327" s="108" t="s">
        <v>2306</v>
      </c>
      <c r="F1327" s="88"/>
      <c r="G1327" s="77"/>
      <c r="H1327" s="75" t="s">
        <v>236</v>
      </c>
      <c r="I1327" s="78" t="s">
        <v>2027</v>
      </c>
      <c r="J1327" s="607"/>
      <c r="K1327" s="608"/>
      <c r="L1327" s="608"/>
      <c r="M1327" s="608"/>
      <c r="N1327" s="609"/>
    </row>
    <row r="1328" spans="2:14" ht="13" hidden="1" customHeight="1" x14ac:dyDescent="0.25">
      <c r="B1328" s="74" t="s">
        <v>2024</v>
      </c>
      <c r="C1328" s="78"/>
      <c r="D1328" s="109" t="s">
        <v>2307</v>
      </c>
      <c r="E1328" s="108" t="s">
        <v>2308</v>
      </c>
      <c r="F1328" s="88"/>
      <c r="G1328" s="77"/>
      <c r="H1328" s="75" t="s">
        <v>236</v>
      </c>
      <c r="I1328" s="78" t="s">
        <v>2027</v>
      </c>
      <c r="J1328" s="607"/>
      <c r="K1328" s="608"/>
      <c r="L1328" s="608"/>
      <c r="M1328" s="608"/>
      <c r="N1328" s="609"/>
    </row>
    <row r="1329" spans="2:14" ht="13" hidden="1" customHeight="1" x14ac:dyDescent="0.25">
      <c r="B1329" s="74" t="s">
        <v>2024</v>
      </c>
      <c r="C1329" s="78"/>
      <c r="D1329" s="109" t="s">
        <v>2309</v>
      </c>
      <c r="E1329" s="108" t="s">
        <v>2310</v>
      </c>
      <c r="F1329" s="88"/>
      <c r="G1329" s="77"/>
      <c r="H1329" s="75" t="s">
        <v>236</v>
      </c>
      <c r="I1329" s="78" t="s">
        <v>2027</v>
      </c>
      <c r="J1329" s="607"/>
      <c r="K1329" s="608"/>
      <c r="L1329" s="608"/>
      <c r="M1329" s="608"/>
      <c r="N1329" s="609"/>
    </row>
    <row r="1330" spans="2:14" ht="13" hidden="1" customHeight="1" x14ac:dyDescent="0.25">
      <c r="B1330" s="74" t="s">
        <v>2024</v>
      </c>
      <c r="C1330" s="78"/>
      <c r="D1330" s="109" t="s">
        <v>2311</v>
      </c>
      <c r="E1330" s="108" t="s">
        <v>2312</v>
      </c>
      <c r="F1330" s="88"/>
      <c r="G1330" s="77"/>
      <c r="H1330" s="75" t="s">
        <v>236</v>
      </c>
      <c r="I1330" s="78" t="s">
        <v>2027</v>
      </c>
      <c r="J1330" s="607"/>
      <c r="K1330" s="608"/>
      <c r="L1330" s="608"/>
      <c r="M1330" s="608"/>
      <c r="N1330" s="609"/>
    </row>
    <row r="1331" spans="2:14" ht="13" hidden="1" customHeight="1" x14ac:dyDescent="0.25">
      <c r="B1331" s="74" t="s">
        <v>2024</v>
      </c>
      <c r="C1331" s="78"/>
      <c r="D1331" s="109" t="s">
        <v>2313</v>
      </c>
      <c r="E1331" s="113" t="s">
        <v>2314</v>
      </c>
      <c r="F1331" s="88"/>
      <c r="G1331" s="77"/>
      <c r="H1331" s="75" t="s">
        <v>236</v>
      </c>
      <c r="I1331" s="78" t="s">
        <v>235</v>
      </c>
      <c r="J1331" s="607"/>
      <c r="K1331" s="608"/>
      <c r="L1331" s="608"/>
      <c r="M1331" s="608"/>
      <c r="N1331" s="609"/>
    </row>
    <row r="1332" spans="2:14" ht="13" hidden="1" customHeight="1" x14ac:dyDescent="0.25">
      <c r="B1332" s="74" t="s">
        <v>2024</v>
      </c>
      <c r="C1332" s="78"/>
      <c r="D1332" s="109" t="s">
        <v>2315</v>
      </c>
      <c r="E1332" s="113" t="s">
        <v>2316</v>
      </c>
      <c r="F1332" s="88"/>
      <c r="G1332" s="77"/>
      <c r="H1332" s="75" t="s">
        <v>236</v>
      </c>
      <c r="I1332" s="78" t="s">
        <v>235</v>
      </c>
      <c r="J1332" s="607"/>
      <c r="K1332" s="608"/>
      <c r="L1332" s="608"/>
      <c r="M1332" s="608"/>
      <c r="N1332" s="609"/>
    </row>
    <row r="1333" spans="2:14" ht="13" hidden="1" customHeight="1" x14ac:dyDescent="0.25">
      <c r="B1333" s="74" t="s">
        <v>2024</v>
      </c>
      <c r="C1333" s="78"/>
      <c r="D1333" s="109" t="s">
        <v>2317</v>
      </c>
      <c r="E1333" s="113" t="s">
        <v>2318</v>
      </c>
      <c r="F1333" s="88"/>
      <c r="G1333" s="77"/>
      <c r="H1333" s="75" t="s">
        <v>236</v>
      </c>
      <c r="I1333" s="78" t="s">
        <v>235</v>
      </c>
      <c r="J1333" s="607"/>
      <c r="K1333" s="608"/>
      <c r="L1333" s="608"/>
      <c r="M1333" s="608"/>
      <c r="N1333" s="609"/>
    </row>
    <row r="1334" spans="2:14" ht="13" hidden="1" customHeight="1" x14ac:dyDescent="0.25">
      <c r="B1334" s="74" t="s">
        <v>2024</v>
      </c>
      <c r="C1334" s="78"/>
      <c r="D1334" s="109" t="s">
        <v>2319</v>
      </c>
      <c r="E1334" s="113" t="s">
        <v>2320</v>
      </c>
      <c r="F1334" s="88"/>
      <c r="G1334" s="77"/>
      <c r="H1334" s="75" t="s">
        <v>236</v>
      </c>
      <c r="I1334" s="78" t="s">
        <v>235</v>
      </c>
      <c r="J1334" s="607"/>
      <c r="K1334" s="608"/>
      <c r="L1334" s="608"/>
      <c r="M1334" s="608"/>
      <c r="N1334" s="609"/>
    </row>
    <row r="1335" spans="2:14" ht="13" hidden="1" customHeight="1" x14ac:dyDescent="0.25">
      <c r="B1335" s="74" t="s">
        <v>2024</v>
      </c>
      <c r="C1335" s="78"/>
      <c r="D1335" s="109" t="s">
        <v>2321</v>
      </c>
      <c r="E1335" s="113" t="s">
        <v>2322</v>
      </c>
      <c r="F1335" s="88"/>
      <c r="G1335" s="77"/>
      <c r="H1335" s="75" t="s">
        <v>236</v>
      </c>
      <c r="I1335" s="78" t="s">
        <v>235</v>
      </c>
      <c r="J1335" s="607"/>
      <c r="K1335" s="608"/>
      <c r="L1335" s="608"/>
      <c r="M1335" s="608"/>
      <c r="N1335" s="609"/>
    </row>
    <row r="1336" spans="2:14" ht="13" hidden="1" customHeight="1" x14ac:dyDescent="0.25">
      <c r="B1336" s="74" t="s">
        <v>2024</v>
      </c>
      <c r="C1336" s="78"/>
      <c r="D1336" s="109" t="s">
        <v>2323</v>
      </c>
      <c r="E1336" s="113" t="s">
        <v>2324</v>
      </c>
      <c r="F1336" s="88"/>
      <c r="G1336" s="77"/>
      <c r="H1336" s="75" t="s">
        <v>236</v>
      </c>
      <c r="I1336" s="78" t="s">
        <v>235</v>
      </c>
      <c r="J1336" s="607"/>
      <c r="K1336" s="608"/>
      <c r="L1336" s="608"/>
      <c r="M1336" s="608"/>
      <c r="N1336" s="609"/>
    </row>
    <row r="1337" spans="2:14" ht="13" hidden="1" customHeight="1" x14ac:dyDescent="0.25">
      <c r="B1337" s="74" t="s">
        <v>2024</v>
      </c>
      <c r="C1337" s="78"/>
      <c r="D1337" s="109" t="s">
        <v>2325</v>
      </c>
      <c r="E1337" s="113" t="s">
        <v>2326</v>
      </c>
      <c r="F1337" s="88"/>
      <c r="G1337" s="77"/>
      <c r="H1337" s="75" t="s">
        <v>236</v>
      </c>
      <c r="I1337" s="78" t="s">
        <v>235</v>
      </c>
      <c r="J1337" s="607"/>
      <c r="K1337" s="608"/>
      <c r="L1337" s="608"/>
      <c r="M1337" s="608"/>
      <c r="N1337" s="609"/>
    </row>
    <row r="1338" spans="2:14" ht="13" hidden="1" customHeight="1" x14ac:dyDescent="0.25">
      <c r="B1338" s="74" t="s">
        <v>2024</v>
      </c>
      <c r="C1338" s="78"/>
      <c r="D1338" s="109" t="s">
        <v>2327</v>
      </c>
      <c r="E1338" s="113" t="s">
        <v>2328</v>
      </c>
      <c r="F1338" s="88"/>
      <c r="G1338" s="77"/>
      <c r="H1338" s="75" t="s">
        <v>236</v>
      </c>
      <c r="I1338" s="78" t="s">
        <v>235</v>
      </c>
      <c r="J1338" s="607"/>
      <c r="K1338" s="608"/>
      <c r="L1338" s="608"/>
      <c r="M1338" s="608"/>
      <c r="N1338" s="609"/>
    </row>
    <row r="1339" spans="2:14" ht="13" hidden="1" customHeight="1" x14ac:dyDescent="0.25">
      <c r="B1339" s="74" t="s">
        <v>2024</v>
      </c>
      <c r="C1339" s="78"/>
      <c r="D1339" s="109" t="s">
        <v>2329</v>
      </c>
      <c r="E1339" s="113" t="s">
        <v>2330</v>
      </c>
      <c r="F1339" s="88"/>
      <c r="G1339" s="77"/>
      <c r="H1339" s="75" t="s">
        <v>236</v>
      </c>
      <c r="I1339" s="78" t="s">
        <v>235</v>
      </c>
      <c r="J1339" s="607"/>
      <c r="K1339" s="608"/>
      <c r="L1339" s="608"/>
      <c r="M1339" s="608"/>
      <c r="N1339" s="609"/>
    </row>
    <row r="1340" spans="2:14" ht="13" hidden="1" customHeight="1" x14ac:dyDescent="0.25">
      <c r="B1340" s="74" t="s">
        <v>2024</v>
      </c>
      <c r="C1340" s="78"/>
      <c r="D1340" s="109" t="s">
        <v>2331</v>
      </c>
      <c r="E1340" s="113" t="s">
        <v>2332</v>
      </c>
      <c r="F1340" s="88"/>
      <c r="G1340" s="77"/>
      <c r="H1340" s="75" t="s">
        <v>236</v>
      </c>
      <c r="I1340" s="78" t="s">
        <v>235</v>
      </c>
      <c r="J1340" s="607"/>
      <c r="K1340" s="608"/>
      <c r="L1340" s="608"/>
      <c r="M1340" s="608"/>
      <c r="N1340" s="609"/>
    </row>
    <row r="1341" spans="2:14" ht="13" hidden="1" customHeight="1" x14ac:dyDescent="0.25">
      <c r="B1341" s="74" t="s">
        <v>2024</v>
      </c>
      <c r="C1341" s="78"/>
      <c r="D1341" s="109" t="s">
        <v>2333</v>
      </c>
      <c r="E1341" s="113" t="s">
        <v>2334</v>
      </c>
      <c r="F1341" s="88"/>
      <c r="G1341" s="77"/>
      <c r="H1341" s="75" t="s">
        <v>236</v>
      </c>
      <c r="I1341" s="78" t="s">
        <v>235</v>
      </c>
      <c r="J1341" s="607"/>
      <c r="K1341" s="608"/>
      <c r="L1341" s="608"/>
      <c r="M1341" s="608"/>
      <c r="N1341" s="609"/>
    </row>
    <row r="1342" spans="2:14" ht="13" hidden="1" customHeight="1" x14ac:dyDescent="0.25">
      <c r="B1342" s="74" t="s">
        <v>2024</v>
      </c>
      <c r="C1342" s="78"/>
      <c r="D1342" s="109" t="s">
        <v>2335</v>
      </c>
      <c r="E1342" s="113" t="s">
        <v>2336</v>
      </c>
      <c r="F1342" s="88"/>
      <c r="G1342" s="77"/>
      <c r="H1342" s="75" t="s">
        <v>236</v>
      </c>
      <c r="I1342" s="78" t="s">
        <v>235</v>
      </c>
      <c r="J1342" s="607"/>
      <c r="K1342" s="608"/>
      <c r="L1342" s="608"/>
      <c r="M1342" s="608"/>
      <c r="N1342" s="609"/>
    </row>
    <row r="1343" spans="2:14" ht="13" hidden="1" customHeight="1" x14ac:dyDescent="0.25">
      <c r="B1343" s="74" t="s">
        <v>2024</v>
      </c>
      <c r="C1343" s="78"/>
      <c r="D1343" s="109" t="s">
        <v>2337</v>
      </c>
      <c r="E1343" s="113" t="s">
        <v>2338</v>
      </c>
      <c r="F1343" s="88"/>
      <c r="G1343" s="77"/>
      <c r="H1343" s="75" t="s">
        <v>236</v>
      </c>
      <c r="I1343" s="78" t="s">
        <v>235</v>
      </c>
      <c r="J1343" s="607"/>
      <c r="K1343" s="608"/>
      <c r="L1343" s="608"/>
      <c r="M1343" s="608"/>
      <c r="N1343" s="609"/>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07"/>
      <c r="K1345" s="608"/>
      <c r="L1345" s="608"/>
      <c r="M1345" s="608"/>
      <c r="N1345" s="609"/>
    </row>
    <row r="1346" spans="2:14" ht="13" hidden="1" customHeight="1" x14ac:dyDescent="0.25">
      <c r="B1346" s="74" t="s">
        <v>2024</v>
      </c>
      <c r="C1346" s="78"/>
      <c r="D1346" s="109" t="s">
        <v>2342</v>
      </c>
      <c r="E1346" s="113" t="s">
        <v>2343</v>
      </c>
      <c r="F1346" s="88"/>
      <c r="G1346" s="77"/>
      <c r="H1346" s="75" t="s">
        <v>236</v>
      </c>
      <c r="I1346" s="78" t="s">
        <v>235</v>
      </c>
      <c r="J1346" s="607"/>
      <c r="K1346" s="608"/>
      <c r="L1346" s="608"/>
      <c r="M1346" s="608"/>
      <c r="N1346" s="609"/>
    </row>
    <row r="1347" spans="2:14" ht="13" hidden="1" customHeight="1" x14ac:dyDescent="0.25">
      <c r="B1347" s="74" t="s">
        <v>2024</v>
      </c>
      <c r="C1347" s="78"/>
      <c r="D1347" s="109" t="s">
        <v>2344</v>
      </c>
      <c r="E1347" s="113" t="s">
        <v>2345</v>
      </c>
      <c r="F1347" s="88"/>
      <c r="G1347" s="77"/>
      <c r="H1347" s="75" t="s">
        <v>236</v>
      </c>
      <c r="I1347" s="78" t="s">
        <v>235</v>
      </c>
      <c r="J1347" s="607"/>
      <c r="K1347" s="608"/>
      <c r="L1347" s="608"/>
      <c r="M1347" s="608"/>
      <c r="N1347" s="609"/>
    </row>
    <row r="1348" spans="2:14" ht="13" hidden="1" customHeight="1" x14ac:dyDescent="0.25">
      <c r="B1348" s="74" t="s">
        <v>2024</v>
      </c>
      <c r="C1348" s="78"/>
      <c r="D1348" s="109" t="s">
        <v>2346</v>
      </c>
      <c r="E1348" s="113" t="s">
        <v>2347</v>
      </c>
      <c r="F1348" s="88"/>
      <c r="G1348" s="77"/>
      <c r="H1348" s="75" t="s">
        <v>236</v>
      </c>
      <c r="I1348" s="78" t="s">
        <v>235</v>
      </c>
      <c r="J1348" s="607"/>
      <c r="K1348" s="608"/>
      <c r="L1348" s="608"/>
      <c r="M1348" s="608"/>
      <c r="N1348" s="609"/>
    </row>
    <row r="1349" spans="2:14" ht="13" hidden="1" customHeight="1" x14ac:dyDescent="0.25">
      <c r="B1349" s="74" t="s">
        <v>2024</v>
      </c>
      <c r="C1349" s="78"/>
      <c r="D1349" s="109" t="s">
        <v>2348</v>
      </c>
      <c r="E1349" s="110" t="s">
        <v>2349</v>
      </c>
      <c r="F1349" s="88"/>
      <c r="G1349" s="77"/>
      <c r="H1349" s="75" t="s">
        <v>236</v>
      </c>
      <c r="I1349" s="78" t="s">
        <v>235</v>
      </c>
      <c r="J1349" s="607"/>
      <c r="K1349" s="608"/>
      <c r="L1349" s="608"/>
      <c r="M1349" s="608"/>
      <c r="N1349" s="609"/>
    </row>
    <row r="1350" spans="2:14" ht="13" hidden="1" customHeight="1" x14ac:dyDescent="0.25">
      <c r="B1350" s="74" t="s">
        <v>2024</v>
      </c>
      <c r="C1350" s="78"/>
      <c r="D1350" s="109" t="s">
        <v>2350</v>
      </c>
      <c r="E1350" s="110" t="s">
        <v>2351</v>
      </c>
      <c r="F1350" s="88"/>
      <c r="G1350" s="77"/>
      <c r="H1350" s="75" t="s">
        <v>236</v>
      </c>
      <c r="I1350" s="78" t="s">
        <v>235</v>
      </c>
      <c r="J1350" s="607"/>
      <c r="K1350" s="608"/>
      <c r="L1350" s="608"/>
      <c r="M1350" s="608"/>
      <c r="N1350" s="609"/>
    </row>
    <row r="1351" spans="2:14" ht="13" hidden="1" customHeight="1" x14ac:dyDescent="0.25">
      <c r="B1351" s="74" t="s">
        <v>2024</v>
      </c>
      <c r="C1351" s="78"/>
      <c r="D1351" s="109" t="s">
        <v>2352</v>
      </c>
      <c r="E1351" s="110" t="s">
        <v>2353</v>
      </c>
      <c r="F1351" s="88"/>
      <c r="G1351" s="77"/>
      <c r="H1351" s="75" t="s">
        <v>236</v>
      </c>
      <c r="I1351" s="78" t="s">
        <v>235</v>
      </c>
      <c r="J1351" s="607"/>
      <c r="K1351" s="608"/>
      <c r="L1351" s="608"/>
      <c r="M1351" s="608"/>
      <c r="N1351" s="609"/>
    </row>
    <row r="1352" spans="2:14" ht="13" hidden="1" customHeight="1" x14ac:dyDescent="0.25">
      <c r="B1352" s="74" t="s">
        <v>2024</v>
      </c>
      <c r="C1352" s="78"/>
      <c r="D1352" s="109" t="s">
        <v>2354</v>
      </c>
      <c r="E1352" s="110" t="s">
        <v>2355</v>
      </c>
      <c r="F1352" s="88"/>
      <c r="G1352" s="77"/>
      <c r="H1352" s="75" t="s">
        <v>236</v>
      </c>
      <c r="I1352" s="78" t="s">
        <v>235</v>
      </c>
      <c r="J1352" s="607"/>
      <c r="K1352" s="608"/>
      <c r="L1352" s="608"/>
      <c r="M1352" s="608"/>
      <c r="N1352" s="609"/>
    </row>
    <row r="1353" spans="2:14" ht="13" hidden="1" customHeight="1" x14ac:dyDescent="0.25">
      <c r="B1353" s="74" t="s">
        <v>2024</v>
      </c>
      <c r="C1353" s="78"/>
      <c r="D1353" s="109" t="s">
        <v>2356</v>
      </c>
      <c r="E1353" s="110" t="s">
        <v>2357</v>
      </c>
      <c r="F1353" s="88"/>
      <c r="G1353" s="77"/>
      <c r="H1353" s="75" t="s">
        <v>236</v>
      </c>
      <c r="I1353" s="78" t="s">
        <v>235</v>
      </c>
      <c r="J1353" s="607"/>
      <c r="K1353" s="608"/>
      <c r="L1353" s="608"/>
      <c r="M1353" s="608"/>
      <c r="N1353" s="609"/>
    </row>
    <row r="1354" spans="2:14" ht="13" hidden="1" customHeight="1" x14ac:dyDescent="0.25">
      <c r="B1354" s="74" t="s">
        <v>2024</v>
      </c>
      <c r="C1354" s="78"/>
      <c r="D1354" s="109" t="s">
        <v>2358</v>
      </c>
      <c r="E1354" s="110" t="s">
        <v>2359</v>
      </c>
      <c r="F1354" s="88"/>
      <c r="G1354" s="77"/>
      <c r="H1354" s="75" t="s">
        <v>236</v>
      </c>
      <c r="I1354" s="78" t="s">
        <v>235</v>
      </c>
      <c r="J1354" s="607"/>
      <c r="K1354" s="608"/>
      <c r="L1354" s="608"/>
      <c r="M1354" s="608"/>
      <c r="N1354" s="609"/>
    </row>
    <row r="1355" spans="2:14" ht="13" hidden="1" customHeight="1" x14ac:dyDescent="0.25">
      <c r="B1355" s="74" t="s">
        <v>2024</v>
      </c>
      <c r="C1355" s="78"/>
      <c r="D1355" s="109" t="s">
        <v>2360</v>
      </c>
      <c r="E1355" s="110" t="s">
        <v>2361</v>
      </c>
      <c r="F1355" s="88"/>
      <c r="G1355" s="77"/>
      <c r="H1355" s="75" t="s">
        <v>236</v>
      </c>
      <c r="I1355" s="78" t="s">
        <v>235</v>
      </c>
      <c r="J1355" s="607"/>
      <c r="K1355" s="608"/>
      <c r="L1355" s="608"/>
      <c r="M1355" s="608"/>
      <c r="N1355" s="609"/>
    </row>
    <row r="1356" spans="2:14" ht="13" hidden="1" customHeight="1" x14ac:dyDescent="0.25">
      <c r="B1356" s="74" t="s">
        <v>2024</v>
      </c>
      <c r="C1356" s="78"/>
      <c r="D1356" s="109" t="s">
        <v>2362</v>
      </c>
      <c r="E1356" s="108" t="s">
        <v>2363</v>
      </c>
      <c r="F1356" s="88"/>
      <c r="G1356" s="77"/>
      <c r="H1356" s="75" t="s">
        <v>236</v>
      </c>
      <c r="I1356" s="78" t="s">
        <v>235</v>
      </c>
      <c r="J1356" s="607"/>
      <c r="K1356" s="608"/>
      <c r="L1356" s="608"/>
      <c r="M1356" s="608"/>
      <c r="N1356" s="609"/>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07"/>
      <c r="K1358" s="608"/>
      <c r="L1358" s="608"/>
      <c r="M1358" s="608"/>
      <c r="N1358" s="609"/>
    </row>
    <row r="1359" spans="2:14" ht="13" hidden="1" customHeight="1" x14ac:dyDescent="0.25">
      <c r="B1359" s="74" t="s">
        <v>2024</v>
      </c>
      <c r="C1359" s="78"/>
      <c r="D1359" s="109" t="s">
        <v>2368</v>
      </c>
      <c r="E1359" s="114" t="s">
        <v>2369</v>
      </c>
      <c r="F1359" s="88"/>
      <c r="G1359" s="77"/>
      <c r="H1359" s="75" t="s">
        <v>236</v>
      </c>
      <c r="I1359" s="78" t="s">
        <v>235</v>
      </c>
      <c r="J1359" s="607"/>
      <c r="K1359" s="608"/>
      <c r="L1359" s="608"/>
      <c r="M1359" s="608"/>
      <c r="N1359" s="609"/>
    </row>
    <row r="1360" spans="2:14" ht="13" hidden="1" customHeight="1" x14ac:dyDescent="0.25">
      <c r="B1360" s="74" t="s">
        <v>2024</v>
      </c>
      <c r="C1360" s="78"/>
      <c r="D1360" s="109" t="s">
        <v>2370</v>
      </c>
      <c r="E1360" s="105" t="s">
        <v>2371</v>
      </c>
      <c r="F1360" s="88"/>
      <c r="G1360" s="77"/>
      <c r="H1360" s="75" t="s">
        <v>236</v>
      </c>
      <c r="I1360" s="78" t="s">
        <v>235</v>
      </c>
      <c r="J1360" s="607"/>
      <c r="K1360" s="608"/>
      <c r="L1360" s="608"/>
      <c r="M1360" s="608"/>
      <c r="N1360" s="609"/>
    </row>
    <row r="1361" spans="2:14" ht="13" hidden="1" customHeight="1" x14ac:dyDescent="0.25">
      <c r="B1361" s="74" t="s">
        <v>2024</v>
      </c>
      <c r="C1361" s="78"/>
      <c r="D1361" s="109" t="s">
        <v>2372</v>
      </c>
      <c r="E1361" s="108" t="s">
        <v>2373</v>
      </c>
      <c r="F1361" s="88"/>
      <c r="G1361" s="77"/>
      <c r="H1361" s="75" t="s">
        <v>236</v>
      </c>
      <c r="I1361" s="78" t="s">
        <v>235</v>
      </c>
      <c r="J1361" s="607"/>
      <c r="K1361" s="608"/>
      <c r="L1361" s="608"/>
      <c r="M1361" s="608"/>
      <c r="N1361" s="609"/>
    </row>
    <row r="1362" spans="2:14" ht="13" hidden="1" customHeight="1" x14ac:dyDescent="0.25">
      <c r="B1362" s="74" t="s">
        <v>2024</v>
      </c>
      <c r="C1362" s="78"/>
      <c r="D1362" s="109" t="s">
        <v>2374</v>
      </c>
      <c r="E1362" s="108" t="s">
        <v>2375</v>
      </c>
      <c r="F1362" s="88"/>
      <c r="G1362" s="77"/>
      <c r="H1362" s="75" t="s">
        <v>236</v>
      </c>
      <c r="I1362" s="78" t="s">
        <v>235</v>
      </c>
      <c r="J1362" s="607"/>
      <c r="K1362" s="608"/>
      <c r="L1362" s="608"/>
      <c r="M1362" s="608"/>
      <c r="N1362" s="609"/>
    </row>
    <row r="1363" spans="2:14" ht="13" hidden="1" customHeight="1" x14ac:dyDescent="0.25">
      <c r="B1363" s="74" t="s">
        <v>2024</v>
      </c>
      <c r="C1363" s="78"/>
      <c r="D1363" s="109" t="s">
        <v>2376</v>
      </c>
      <c r="E1363" s="108" t="s">
        <v>2377</v>
      </c>
      <c r="F1363" s="88"/>
      <c r="G1363" s="77"/>
      <c r="H1363" s="75" t="s">
        <v>236</v>
      </c>
      <c r="I1363" s="78" t="s">
        <v>235</v>
      </c>
      <c r="J1363" s="607"/>
      <c r="K1363" s="608"/>
      <c r="L1363" s="608"/>
      <c r="M1363" s="608"/>
      <c r="N1363" s="609"/>
    </row>
    <row r="1364" spans="2:14" ht="13" hidden="1" customHeight="1" x14ac:dyDescent="0.25">
      <c r="B1364" s="74" t="s">
        <v>2024</v>
      </c>
      <c r="C1364" s="78"/>
      <c r="D1364" s="109" t="s">
        <v>2378</v>
      </c>
      <c r="E1364" s="108" t="s">
        <v>2379</v>
      </c>
      <c r="F1364" s="88"/>
      <c r="G1364" s="77"/>
      <c r="H1364" s="75" t="s">
        <v>236</v>
      </c>
      <c r="I1364" s="78" t="s">
        <v>235</v>
      </c>
      <c r="J1364" s="607"/>
      <c r="K1364" s="608"/>
      <c r="L1364" s="608"/>
      <c r="M1364" s="608"/>
      <c r="N1364" s="609"/>
    </row>
    <row r="1365" spans="2:14" ht="13" hidden="1" customHeight="1" x14ac:dyDescent="0.25">
      <c r="B1365" s="74" t="s">
        <v>2024</v>
      </c>
      <c r="C1365" s="78"/>
      <c r="D1365" s="109" t="s">
        <v>2380</v>
      </c>
      <c r="E1365" s="108" t="s">
        <v>2381</v>
      </c>
      <c r="F1365" s="88"/>
      <c r="G1365" s="77"/>
      <c r="H1365" s="75" t="s">
        <v>236</v>
      </c>
      <c r="I1365" s="78" t="s">
        <v>235</v>
      </c>
      <c r="J1365" s="607"/>
      <c r="K1365" s="608"/>
      <c r="L1365" s="608"/>
      <c r="M1365" s="608"/>
      <c r="N1365" s="609"/>
    </row>
    <row r="1366" spans="2:14" ht="13" hidden="1" customHeight="1" x14ac:dyDescent="0.25">
      <c r="B1366" s="74" t="s">
        <v>2024</v>
      </c>
      <c r="C1366" s="78"/>
      <c r="D1366" s="109" t="s">
        <v>2382</v>
      </c>
      <c r="E1366" s="108" t="s">
        <v>2383</v>
      </c>
      <c r="F1366" s="88"/>
      <c r="G1366" s="77"/>
      <c r="H1366" s="75" t="s">
        <v>236</v>
      </c>
      <c r="I1366" s="78" t="s">
        <v>235</v>
      </c>
      <c r="J1366" s="607"/>
      <c r="K1366" s="608"/>
      <c r="L1366" s="608"/>
      <c r="M1366" s="608"/>
      <c r="N1366" s="609"/>
    </row>
    <row r="1367" spans="2:14" ht="13" hidden="1" customHeight="1" x14ac:dyDescent="0.25">
      <c r="B1367" s="74" t="s">
        <v>2024</v>
      </c>
      <c r="C1367" s="78"/>
      <c r="D1367" s="109" t="s">
        <v>2384</v>
      </c>
      <c r="E1367" s="108" t="s">
        <v>2385</v>
      </c>
      <c r="F1367" s="88"/>
      <c r="G1367" s="77"/>
      <c r="H1367" s="75" t="s">
        <v>236</v>
      </c>
      <c r="I1367" s="78" t="s">
        <v>235</v>
      </c>
      <c r="J1367" s="607"/>
      <c r="K1367" s="608"/>
      <c r="L1367" s="608"/>
      <c r="M1367" s="608"/>
      <c r="N1367" s="609"/>
    </row>
    <row r="1368" spans="2:14" ht="13" hidden="1" customHeight="1" x14ac:dyDescent="0.25">
      <c r="B1368" s="74" t="s">
        <v>2024</v>
      </c>
      <c r="C1368" s="78"/>
      <c r="D1368" s="109" t="s">
        <v>2386</v>
      </c>
      <c r="E1368" s="108" t="s">
        <v>2387</v>
      </c>
      <c r="F1368" s="88"/>
      <c r="G1368" s="77"/>
      <c r="H1368" s="75" t="s">
        <v>236</v>
      </c>
      <c r="I1368" s="78" t="s">
        <v>235</v>
      </c>
      <c r="J1368" s="607"/>
      <c r="K1368" s="608"/>
      <c r="L1368" s="608"/>
      <c r="M1368" s="608"/>
      <c r="N1368" s="609"/>
    </row>
    <row r="1369" spans="2:14" ht="13" hidden="1" customHeight="1" x14ac:dyDescent="0.25">
      <c r="B1369" s="74" t="s">
        <v>2024</v>
      </c>
      <c r="C1369" s="78"/>
      <c r="D1369" s="109" t="s">
        <v>2388</v>
      </c>
      <c r="E1369" s="108" t="s">
        <v>2389</v>
      </c>
      <c r="F1369" s="88"/>
      <c r="G1369" s="77"/>
      <c r="H1369" s="75" t="s">
        <v>236</v>
      </c>
      <c r="I1369" s="78" t="s">
        <v>235</v>
      </c>
      <c r="J1369" s="607"/>
      <c r="K1369" s="608"/>
      <c r="L1369" s="608"/>
      <c r="M1369" s="608"/>
      <c r="N1369" s="609"/>
    </row>
    <row r="1370" spans="2:14" ht="13" hidden="1" customHeight="1" x14ac:dyDescent="0.25">
      <c r="B1370" s="74" t="s">
        <v>2024</v>
      </c>
      <c r="C1370" s="78"/>
      <c r="D1370" s="109" t="s">
        <v>2390</v>
      </c>
      <c r="E1370" s="108" t="s">
        <v>2391</v>
      </c>
      <c r="F1370" s="88"/>
      <c r="G1370" s="77"/>
      <c r="H1370" s="75" t="s">
        <v>236</v>
      </c>
      <c r="I1370" s="78" t="s">
        <v>235</v>
      </c>
      <c r="J1370" s="607"/>
      <c r="K1370" s="608"/>
      <c r="L1370" s="608"/>
      <c r="M1370" s="608"/>
      <c r="N1370" s="609"/>
    </row>
    <row r="1371" spans="2:14" ht="13" hidden="1" customHeight="1" x14ac:dyDescent="0.25">
      <c r="B1371" s="74" t="s">
        <v>2024</v>
      </c>
      <c r="C1371" s="78"/>
      <c r="D1371" s="109" t="s">
        <v>2392</v>
      </c>
      <c r="E1371" s="108" t="s">
        <v>2393</v>
      </c>
      <c r="F1371" s="88"/>
      <c r="G1371" s="77"/>
      <c r="H1371" s="75" t="s">
        <v>236</v>
      </c>
      <c r="I1371" s="78" t="s">
        <v>235</v>
      </c>
      <c r="J1371" s="607"/>
      <c r="K1371" s="608"/>
      <c r="L1371" s="608"/>
      <c r="M1371" s="608"/>
      <c r="N1371" s="609"/>
    </row>
    <row r="1372" spans="2:14" ht="13" hidden="1" customHeight="1" x14ac:dyDescent="0.25">
      <c r="B1372" s="74" t="s">
        <v>2024</v>
      </c>
      <c r="C1372" s="78"/>
      <c r="D1372" s="109" t="s">
        <v>2394</v>
      </c>
      <c r="E1372" s="108" t="s">
        <v>2395</v>
      </c>
      <c r="F1372" s="88"/>
      <c r="G1372" s="77"/>
      <c r="H1372" s="75" t="s">
        <v>236</v>
      </c>
      <c r="I1372" s="78" t="s">
        <v>235</v>
      </c>
      <c r="J1372" s="607"/>
      <c r="K1372" s="608"/>
      <c r="L1372" s="608"/>
      <c r="M1372" s="608"/>
      <c r="N1372" s="609"/>
    </row>
    <row r="1373" spans="2:14" ht="13" hidden="1" customHeight="1" x14ac:dyDescent="0.25">
      <c r="B1373" s="74" t="s">
        <v>2024</v>
      </c>
      <c r="C1373" s="78"/>
      <c r="D1373" s="109" t="s">
        <v>2396</v>
      </c>
      <c r="E1373" s="108" t="s">
        <v>2397</v>
      </c>
      <c r="F1373" s="88"/>
      <c r="G1373" s="77"/>
      <c r="H1373" s="75" t="s">
        <v>236</v>
      </c>
      <c r="I1373" s="78" t="s">
        <v>235</v>
      </c>
      <c r="J1373" s="607"/>
      <c r="K1373" s="608"/>
      <c r="L1373" s="608"/>
      <c r="M1373" s="608"/>
      <c r="N1373" s="609"/>
    </row>
    <row r="1374" spans="2:14" ht="13" hidden="1" customHeight="1" x14ac:dyDescent="0.25">
      <c r="B1374" s="74" t="s">
        <v>2024</v>
      </c>
      <c r="C1374" s="78"/>
      <c r="D1374" s="109" t="s">
        <v>2398</v>
      </c>
      <c r="E1374" s="108" t="s">
        <v>2399</v>
      </c>
      <c r="F1374" s="88"/>
      <c r="G1374" s="77"/>
      <c r="H1374" s="75" t="s">
        <v>236</v>
      </c>
      <c r="I1374" s="78" t="s">
        <v>235</v>
      </c>
      <c r="J1374" s="607"/>
      <c r="K1374" s="608"/>
      <c r="L1374" s="608"/>
      <c r="M1374" s="608"/>
      <c r="N1374" s="609"/>
    </row>
    <row r="1375" spans="2:14" ht="13" hidden="1" customHeight="1" x14ac:dyDescent="0.25">
      <c r="B1375" s="74" t="s">
        <v>2024</v>
      </c>
      <c r="C1375" s="78"/>
      <c r="D1375" s="109" t="s">
        <v>2400</v>
      </c>
      <c r="E1375" s="108" t="s">
        <v>2401</v>
      </c>
      <c r="F1375" s="88"/>
      <c r="G1375" s="77"/>
      <c r="H1375" s="75" t="s">
        <v>236</v>
      </c>
      <c r="I1375" s="78" t="s">
        <v>235</v>
      </c>
      <c r="J1375" s="607"/>
      <c r="K1375" s="608"/>
      <c r="L1375" s="608"/>
      <c r="M1375" s="608"/>
      <c r="N1375" s="609"/>
    </row>
    <row r="1376" spans="2:14" ht="13" hidden="1" customHeight="1" x14ac:dyDescent="0.25">
      <c r="B1376" s="74" t="s">
        <v>2024</v>
      </c>
      <c r="C1376" s="78"/>
      <c r="D1376" s="109" t="s">
        <v>2402</v>
      </c>
      <c r="E1376" s="108" t="s">
        <v>2403</v>
      </c>
      <c r="F1376" s="88"/>
      <c r="G1376" s="77"/>
      <c r="H1376" s="75" t="s">
        <v>236</v>
      </c>
      <c r="I1376" s="78" t="s">
        <v>235</v>
      </c>
      <c r="J1376" s="607"/>
      <c r="K1376" s="608"/>
      <c r="L1376" s="608"/>
      <c r="M1376" s="608"/>
      <c r="N1376" s="609"/>
    </row>
    <row r="1377" spans="2:14" ht="13" hidden="1" customHeight="1" x14ac:dyDescent="0.25">
      <c r="B1377" s="74" t="s">
        <v>2024</v>
      </c>
      <c r="C1377" s="78"/>
      <c r="D1377" s="109" t="s">
        <v>2404</v>
      </c>
      <c r="E1377" s="108" t="s">
        <v>2405</v>
      </c>
      <c r="F1377" s="88"/>
      <c r="G1377" s="77"/>
      <c r="H1377" s="75" t="s">
        <v>236</v>
      </c>
      <c r="I1377" s="78" t="s">
        <v>235</v>
      </c>
      <c r="J1377" s="607"/>
      <c r="K1377" s="608"/>
      <c r="L1377" s="608"/>
      <c r="M1377" s="608"/>
      <c r="N1377" s="609"/>
    </row>
    <row r="1378" spans="2:14" ht="13" hidden="1" customHeight="1" x14ac:dyDescent="0.25">
      <c r="B1378" s="74" t="s">
        <v>2024</v>
      </c>
      <c r="C1378" s="78"/>
      <c r="D1378" s="109" t="s">
        <v>2406</v>
      </c>
      <c r="E1378" s="108" t="s">
        <v>2407</v>
      </c>
      <c r="F1378" s="88"/>
      <c r="G1378" s="77"/>
      <c r="H1378" s="75" t="s">
        <v>236</v>
      </c>
      <c r="I1378" s="78" t="s">
        <v>235</v>
      </c>
      <c r="J1378" s="607"/>
      <c r="K1378" s="608"/>
      <c r="L1378" s="608"/>
      <c r="M1378" s="608"/>
      <c r="N1378" s="609"/>
    </row>
    <row r="1379" spans="2:14" ht="13" hidden="1" customHeight="1" x14ac:dyDescent="0.25">
      <c r="B1379" s="74" t="s">
        <v>2024</v>
      </c>
      <c r="C1379" s="78"/>
      <c r="D1379" s="109" t="s">
        <v>2408</v>
      </c>
      <c r="E1379" s="108" t="s">
        <v>2409</v>
      </c>
      <c r="F1379" s="88"/>
      <c r="G1379" s="77"/>
      <c r="H1379" s="75" t="s">
        <v>236</v>
      </c>
      <c r="I1379" s="78" t="s">
        <v>235</v>
      </c>
      <c r="J1379" s="607"/>
      <c r="K1379" s="608"/>
      <c r="L1379" s="608"/>
      <c r="M1379" s="608"/>
      <c r="N1379" s="609"/>
    </row>
    <row r="1380" spans="2:14" ht="13" hidden="1" customHeight="1" x14ac:dyDescent="0.25">
      <c r="B1380" s="74" t="s">
        <v>2024</v>
      </c>
      <c r="C1380" s="78"/>
      <c r="D1380" s="109" t="s">
        <v>2410</v>
      </c>
      <c r="E1380" s="108" t="s">
        <v>2411</v>
      </c>
      <c r="F1380" s="88"/>
      <c r="G1380" s="77"/>
      <c r="H1380" s="75" t="s">
        <v>236</v>
      </c>
      <c r="I1380" s="78" t="s">
        <v>235</v>
      </c>
      <c r="J1380" s="607"/>
      <c r="K1380" s="608"/>
      <c r="L1380" s="608"/>
      <c r="M1380" s="608"/>
      <c r="N1380" s="609"/>
    </row>
    <row r="1381" spans="2:14" ht="13" hidden="1" customHeight="1" x14ac:dyDescent="0.25">
      <c r="B1381" s="74" t="s">
        <v>2024</v>
      </c>
      <c r="C1381" s="78"/>
      <c r="D1381" s="109" t="s">
        <v>2412</v>
      </c>
      <c r="E1381" s="108" t="s">
        <v>2413</v>
      </c>
      <c r="F1381" s="88"/>
      <c r="G1381" s="77"/>
      <c r="H1381" s="75" t="s">
        <v>236</v>
      </c>
      <c r="I1381" s="78" t="s">
        <v>235</v>
      </c>
      <c r="J1381" s="607"/>
      <c r="K1381" s="608"/>
      <c r="L1381" s="608"/>
      <c r="M1381" s="608"/>
      <c r="N1381" s="609"/>
    </row>
    <row r="1382" spans="2:14" ht="13" hidden="1" customHeight="1" x14ac:dyDescent="0.25">
      <c r="B1382" s="74" t="s">
        <v>2024</v>
      </c>
      <c r="C1382" s="78"/>
      <c r="D1382" s="109" t="s">
        <v>2414</v>
      </c>
      <c r="E1382" s="108" t="s">
        <v>2415</v>
      </c>
      <c r="F1382" s="88"/>
      <c r="G1382" s="77"/>
      <c r="H1382" s="75" t="s">
        <v>236</v>
      </c>
      <c r="I1382" s="78" t="s">
        <v>235</v>
      </c>
      <c r="J1382" s="607"/>
      <c r="K1382" s="608"/>
      <c r="L1382" s="608"/>
      <c r="M1382" s="608"/>
      <c r="N1382" s="609"/>
    </row>
    <row r="1383" spans="2:14" ht="13" hidden="1" customHeight="1" x14ac:dyDescent="0.25">
      <c r="B1383" s="74" t="s">
        <v>2024</v>
      </c>
      <c r="C1383" s="78"/>
      <c r="D1383" s="109" t="s">
        <v>2416</v>
      </c>
      <c r="E1383" s="108" t="s">
        <v>2417</v>
      </c>
      <c r="F1383" s="88"/>
      <c r="G1383" s="77"/>
      <c r="H1383" s="75" t="s">
        <v>236</v>
      </c>
      <c r="I1383" s="78" t="s">
        <v>235</v>
      </c>
      <c r="J1383" s="607"/>
      <c r="K1383" s="608"/>
      <c r="L1383" s="608"/>
      <c r="M1383" s="608"/>
      <c r="N1383" s="609"/>
    </row>
    <row r="1384" spans="2:14" ht="13" hidden="1" customHeight="1" x14ac:dyDescent="0.25">
      <c r="B1384" s="74" t="s">
        <v>2024</v>
      </c>
      <c r="C1384" s="115"/>
      <c r="D1384" s="109" t="s">
        <v>2418</v>
      </c>
      <c r="E1384" s="116" t="s">
        <v>2419</v>
      </c>
      <c r="F1384" s="88"/>
      <c r="G1384" s="77"/>
      <c r="H1384" s="75" t="s">
        <v>236</v>
      </c>
      <c r="I1384" s="78"/>
      <c r="J1384" s="607"/>
      <c r="K1384" s="608"/>
      <c r="L1384" s="608"/>
      <c r="M1384" s="608"/>
      <c r="N1384" s="609"/>
    </row>
    <row r="1385" spans="2:14" ht="13" customHeight="1" x14ac:dyDescent="0.25">
      <c r="B1385" s="74" t="s">
        <v>2024</v>
      </c>
      <c r="C1385" s="115"/>
      <c r="D1385" s="109" t="s">
        <v>2420</v>
      </c>
      <c r="E1385" s="116" t="s">
        <v>2421</v>
      </c>
      <c r="F1385" s="88"/>
      <c r="G1385" s="77"/>
      <c r="H1385" s="75" t="s">
        <v>236</v>
      </c>
      <c r="I1385" s="78"/>
      <c r="J1385" s="607"/>
      <c r="K1385" s="608"/>
      <c r="L1385" s="608"/>
      <c r="M1385" s="608"/>
      <c r="N1385" s="609"/>
    </row>
    <row r="1386" spans="2:14" ht="13" customHeight="1" x14ac:dyDescent="0.25">
      <c r="B1386" s="74" t="s">
        <v>2024</v>
      </c>
      <c r="C1386" s="115"/>
      <c r="D1386" s="109" t="s">
        <v>2422</v>
      </c>
      <c r="E1386" s="116" t="s">
        <v>2423</v>
      </c>
      <c r="F1386" s="88"/>
      <c r="G1386" s="77"/>
      <c r="H1386" s="75" t="s">
        <v>236</v>
      </c>
      <c r="I1386" s="78"/>
      <c r="J1386" s="607"/>
      <c r="K1386" s="608"/>
      <c r="L1386" s="608"/>
      <c r="M1386" s="608"/>
      <c r="N1386" s="609"/>
    </row>
    <row r="1387" spans="2:14" ht="13" customHeight="1" x14ac:dyDescent="0.25">
      <c r="B1387" s="74" t="s">
        <v>2024</v>
      </c>
      <c r="C1387" s="115"/>
      <c r="D1387" s="109" t="s">
        <v>2424</v>
      </c>
      <c r="E1387" s="116" t="s">
        <v>2425</v>
      </c>
      <c r="F1387" s="88"/>
      <c r="G1387" s="77"/>
      <c r="H1387" s="75" t="s">
        <v>236</v>
      </c>
      <c r="I1387" s="78"/>
      <c r="J1387" s="607"/>
      <c r="K1387" s="608"/>
      <c r="L1387" s="608"/>
      <c r="M1387" s="608"/>
      <c r="N1387" s="609"/>
    </row>
    <row r="1388" spans="2:14" ht="13" customHeight="1" x14ac:dyDescent="0.25">
      <c r="B1388" s="74" t="s">
        <v>2024</v>
      </c>
      <c r="C1388" s="115"/>
      <c r="D1388" s="109" t="s">
        <v>2426</v>
      </c>
      <c r="E1388" s="116" t="s">
        <v>2427</v>
      </c>
      <c r="F1388" s="88"/>
      <c r="G1388" s="77"/>
      <c r="H1388" s="75" t="s">
        <v>236</v>
      </c>
      <c r="I1388" s="78"/>
      <c r="J1388" s="607"/>
      <c r="K1388" s="608"/>
      <c r="L1388" s="608"/>
      <c r="M1388" s="608"/>
      <c r="N1388" s="609"/>
    </row>
    <row r="1389" spans="2:14" ht="13" customHeight="1" x14ac:dyDescent="0.25">
      <c r="B1389" s="74" t="s">
        <v>2024</v>
      </c>
      <c r="C1389" s="115"/>
      <c r="D1389" s="109" t="s">
        <v>2428</v>
      </c>
      <c r="E1389" s="116" t="s">
        <v>2429</v>
      </c>
      <c r="F1389" s="88"/>
      <c r="G1389" s="77"/>
      <c r="H1389" s="75" t="s">
        <v>236</v>
      </c>
      <c r="I1389" s="78"/>
      <c r="J1389" s="607"/>
      <c r="K1389" s="608"/>
      <c r="L1389" s="608"/>
      <c r="M1389" s="608"/>
      <c r="N1389" s="609"/>
    </row>
    <row r="1390" spans="2:14" ht="13" customHeight="1" x14ac:dyDescent="0.25">
      <c r="B1390" s="74"/>
      <c r="C1390" s="78"/>
      <c r="D1390" s="117"/>
      <c r="E1390" s="118"/>
      <c r="F1390" s="88"/>
      <c r="G1390" s="77"/>
      <c r="H1390" s="75"/>
      <c r="I1390" s="78"/>
      <c r="J1390" s="607"/>
      <c r="K1390" s="608"/>
      <c r="L1390" s="608"/>
      <c r="M1390" s="608"/>
      <c r="N1390" s="609"/>
    </row>
    <row r="1391" spans="2:14" ht="13" customHeight="1" x14ac:dyDescent="0.25">
      <c r="B1391" s="74"/>
      <c r="C1391" s="75"/>
      <c r="D1391" s="119"/>
      <c r="E1391" s="76"/>
      <c r="F1391" s="88"/>
      <c r="G1391" s="77"/>
      <c r="H1391" s="75"/>
      <c r="I1391" s="78"/>
      <c r="J1391" s="607"/>
      <c r="K1391" s="608"/>
      <c r="L1391" s="608"/>
      <c r="M1391" s="608"/>
      <c r="N1391" s="609"/>
    </row>
    <row r="1392" spans="2:14" ht="13" customHeight="1" x14ac:dyDescent="0.25">
      <c r="B1392" s="74"/>
      <c r="C1392" s="75"/>
      <c r="D1392" s="75"/>
      <c r="E1392" s="76"/>
      <c r="F1392" s="88"/>
      <c r="G1392" s="77"/>
      <c r="H1392" s="75"/>
      <c r="I1392" s="78"/>
      <c r="J1392" s="607"/>
      <c r="K1392" s="608"/>
      <c r="L1392" s="608"/>
      <c r="M1392" s="608"/>
      <c r="N1392" s="609"/>
    </row>
    <row r="1393" spans="2:14" ht="13" customHeight="1" x14ac:dyDescent="0.25">
      <c r="B1393" s="74"/>
      <c r="C1393" s="75"/>
      <c r="D1393" s="75"/>
      <c r="E1393" s="76"/>
      <c r="F1393" s="88"/>
      <c r="G1393" s="77"/>
      <c r="H1393" s="75"/>
      <c r="I1393" s="78"/>
      <c r="J1393" s="607"/>
      <c r="K1393" s="608"/>
      <c r="L1393" s="608"/>
      <c r="M1393" s="608"/>
      <c r="N1393" s="609"/>
    </row>
    <row r="1394" spans="2:14" ht="13" customHeight="1" x14ac:dyDescent="0.25">
      <c r="B1394" s="74"/>
      <c r="C1394" s="75"/>
      <c r="D1394" s="75"/>
      <c r="E1394" s="76"/>
      <c r="F1394" s="88"/>
      <c r="G1394" s="77"/>
      <c r="H1394" s="75"/>
      <c r="I1394" s="78"/>
      <c r="J1394" s="607"/>
      <c r="K1394" s="608"/>
      <c r="L1394" s="608"/>
      <c r="M1394" s="608"/>
      <c r="N1394" s="609"/>
    </row>
    <row r="1395" spans="2:14" ht="13" customHeight="1" x14ac:dyDescent="0.25">
      <c r="B1395" s="74"/>
      <c r="C1395" s="75"/>
      <c r="D1395" s="75"/>
      <c r="E1395" s="76"/>
      <c r="F1395" s="88"/>
      <c r="G1395" s="77"/>
      <c r="H1395" s="75"/>
      <c r="I1395" s="78"/>
      <c r="J1395" s="607"/>
      <c r="K1395" s="608"/>
      <c r="L1395" s="608"/>
      <c r="M1395" s="608"/>
      <c r="N1395" s="609"/>
    </row>
    <row r="1396" spans="2:14" ht="13" customHeight="1" x14ac:dyDescent="0.25">
      <c r="B1396" s="74"/>
      <c r="C1396" s="75"/>
      <c r="D1396" s="75"/>
      <c r="E1396" s="76"/>
      <c r="F1396" s="88"/>
      <c r="G1396" s="77"/>
      <c r="H1396" s="75"/>
      <c r="I1396" s="78"/>
      <c r="J1396" s="607"/>
      <c r="K1396" s="608"/>
      <c r="L1396" s="608"/>
      <c r="M1396" s="608"/>
      <c r="N1396" s="609"/>
    </row>
    <row r="1397" spans="2:14" ht="13" customHeight="1" x14ac:dyDescent="0.25">
      <c r="B1397" s="74"/>
      <c r="C1397" s="75"/>
      <c r="D1397" s="75"/>
      <c r="E1397" s="76"/>
      <c r="F1397" s="88"/>
      <c r="G1397" s="77"/>
      <c r="H1397" s="75"/>
      <c r="I1397" s="78"/>
      <c r="J1397" s="607"/>
      <c r="K1397" s="608"/>
      <c r="L1397" s="608"/>
      <c r="M1397" s="608"/>
      <c r="N1397" s="609"/>
    </row>
    <row r="1398" spans="2:14" ht="13" customHeight="1" x14ac:dyDescent="0.25">
      <c r="B1398" s="74"/>
      <c r="C1398" s="75"/>
      <c r="D1398" s="75"/>
      <c r="E1398" s="76"/>
      <c r="F1398" s="88"/>
      <c r="G1398" s="77"/>
      <c r="H1398" s="75"/>
      <c r="I1398" s="78"/>
      <c r="J1398" s="607"/>
      <c r="K1398" s="608"/>
      <c r="L1398" s="608"/>
      <c r="M1398" s="608"/>
      <c r="N1398" s="609"/>
    </row>
    <row r="1399" spans="2:14" ht="13" customHeight="1" x14ac:dyDescent="0.25">
      <c r="B1399" s="74"/>
      <c r="C1399" s="75"/>
      <c r="D1399" s="75"/>
      <c r="E1399" s="76"/>
      <c r="F1399" s="88"/>
      <c r="G1399" s="77"/>
      <c r="H1399" s="75"/>
      <c r="I1399" s="78"/>
      <c r="J1399" s="607"/>
      <c r="K1399" s="608"/>
      <c r="L1399" s="608"/>
      <c r="M1399" s="608"/>
      <c r="N1399" s="609"/>
    </row>
    <row r="1400" spans="2:14" ht="13" customHeight="1" x14ac:dyDescent="0.25">
      <c r="B1400" s="74"/>
      <c r="C1400" s="75"/>
      <c r="D1400" s="75"/>
      <c r="E1400" s="76"/>
      <c r="F1400" s="88"/>
      <c r="G1400" s="77"/>
      <c r="H1400" s="75"/>
      <c r="I1400" s="78"/>
      <c r="J1400" s="607"/>
      <c r="K1400" s="608"/>
      <c r="L1400" s="608"/>
      <c r="M1400" s="608"/>
      <c r="N1400" s="609"/>
    </row>
    <row r="1401" spans="2:14" ht="13" customHeight="1" x14ac:dyDescent="0.25">
      <c r="B1401" s="74"/>
      <c r="C1401" s="75"/>
      <c r="D1401" s="75"/>
      <c r="E1401" s="76"/>
      <c r="F1401" s="88"/>
      <c r="G1401" s="77"/>
      <c r="H1401" s="75"/>
      <c r="I1401" s="78"/>
      <c r="J1401" s="607"/>
      <c r="K1401" s="608"/>
      <c r="L1401" s="608"/>
      <c r="M1401" s="608"/>
      <c r="N1401" s="609"/>
    </row>
    <row r="1402" spans="2:14" ht="13" customHeight="1" x14ac:dyDescent="0.25">
      <c r="B1402" s="74"/>
      <c r="C1402" s="75"/>
      <c r="D1402" s="75"/>
      <c r="E1402" s="76"/>
      <c r="F1402" s="88"/>
      <c r="G1402" s="77"/>
      <c r="H1402" s="75"/>
      <c r="I1402" s="78"/>
      <c r="J1402" s="607"/>
      <c r="K1402" s="608"/>
      <c r="L1402" s="608"/>
      <c r="M1402" s="608"/>
      <c r="N1402" s="609"/>
    </row>
    <row r="1403" spans="2:14" ht="13" customHeight="1" x14ac:dyDescent="0.25">
      <c r="B1403" s="74"/>
      <c r="C1403" s="75"/>
      <c r="D1403" s="75"/>
      <c r="E1403" s="76"/>
      <c r="F1403" s="88"/>
      <c r="G1403" s="77"/>
      <c r="H1403" s="75"/>
      <c r="I1403" s="78"/>
      <c r="J1403" s="607"/>
      <c r="K1403" s="608"/>
      <c r="L1403" s="608"/>
      <c r="M1403" s="608"/>
      <c r="N1403" s="609"/>
    </row>
    <row r="1404" spans="2:14" ht="13" customHeight="1" x14ac:dyDescent="0.25">
      <c r="B1404" s="74"/>
      <c r="C1404" s="75"/>
      <c r="D1404" s="75"/>
      <c r="E1404" s="76"/>
      <c r="F1404" s="88"/>
      <c r="G1404" s="77"/>
      <c r="H1404" s="75"/>
      <c r="I1404" s="78"/>
      <c r="J1404" s="607"/>
      <c r="K1404" s="608"/>
      <c r="L1404" s="608"/>
      <c r="M1404" s="608"/>
      <c r="N1404" s="609"/>
    </row>
    <row r="1405" spans="2:14" ht="13" customHeight="1" x14ac:dyDescent="0.25">
      <c r="B1405" s="74"/>
      <c r="C1405" s="75"/>
      <c r="D1405" s="75"/>
      <c r="E1405" s="76"/>
      <c r="F1405" s="88"/>
      <c r="G1405" s="77"/>
      <c r="H1405" s="75"/>
      <c r="I1405" s="78"/>
      <c r="J1405" s="607"/>
      <c r="K1405" s="608"/>
      <c r="L1405" s="608"/>
      <c r="M1405" s="608"/>
      <c r="N1405" s="609"/>
    </row>
    <row r="1406" spans="2:14" ht="13" customHeight="1" x14ac:dyDescent="0.25">
      <c r="B1406" s="74"/>
      <c r="C1406" s="75"/>
      <c r="D1406" s="75"/>
      <c r="E1406" s="76"/>
      <c r="F1406" s="88"/>
      <c r="G1406" s="77"/>
      <c r="H1406" s="75"/>
      <c r="I1406" s="78"/>
      <c r="J1406" s="607"/>
      <c r="K1406" s="608"/>
      <c r="L1406" s="608"/>
      <c r="M1406" s="608"/>
      <c r="N1406" s="609"/>
    </row>
    <row r="1407" spans="2:14" ht="13" customHeight="1" x14ac:dyDescent="0.25">
      <c r="B1407" s="74"/>
      <c r="C1407" s="75"/>
      <c r="D1407" s="75"/>
      <c r="E1407" s="76"/>
      <c r="F1407" s="88"/>
      <c r="G1407" s="77"/>
      <c r="H1407" s="75"/>
      <c r="I1407" s="78"/>
      <c r="J1407" s="607"/>
      <c r="K1407" s="608"/>
      <c r="L1407" s="608"/>
      <c r="M1407" s="608"/>
      <c r="N1407" s="609"/>
    </row>
    <row r="1408" spans="2:14" ht="13" customHeight="1" x14ac:dyDescent="0.25">
      <c r="B1408" s="74"/>
      <c r="C1408" s="75"/>
      <c r="D1408" s="75"/>
      <c r="E1408" s="76"/>
      <c r="F1408" s="88"/>
      <c r="G1408" s="77"/>
      <c r="H1408" s="75"/>
      <c r="I1408" s="78"/>
      <c r="J1408" s="607"/>
      <c r="K1408" s="608"/>
      <c r="L1408" s="608"/>
      <c r="M1408" s="608"/>
      <c r="N1408" s="609"/>
    </row>
    <row r="1409" spans="2:14" ht="13" customHeight="1" x14ac:dyDescent="0.25">
      <c r="B1409" s="74"/>
      <c r="C1409" s="75"/>
      <c r="D1409" s="75"/>
      <c r="E1409" s="76"/>
      <c r="F1409" s="88"/>
      <c r="G1409" s="77"/>
      <c r="H1409" s="75"/>
      <c r="I1409" s="78"/>
      <c r="J1409" s="607"/>
      <c r="K1409" s="608"/>
      <c r="L1409" s="608"/>
      <c r="M1409" s="608"/>
      <c r="N1409" s="609"/>
    </row>
    <row r="1410" spans="2:14" ht="13" customHeight="1" x14ac:dyDescent="0.25">
      <c r="B1410" s="74"/>
      <c r="C1410" s="75"/>
      <c r="D1410" s="75"/>
      <c r="E1410" s="76"/>
      <c r="F1410" s="88"/>
      <c r="G1410" s="77"/>
      <c r="H1410" s="75"/>
      <c r="I1410" s="78"/>
      <c r="J1410" s="607"/>
      <c r="K1410" s="608"/>
      <c r="L1410" s="608"/>
      <c r="M1410" s="608"/>
      <c r="N1410" s="609"/>
    </row>
    <row r="1411" spans="2:14" ht="13" customHeight="1" x14ac:dyDescent="0.25">
      <c r="B1411" s="74"/>
      <c r="C1411" s="75"/>
      <c r="D1411" s="75"/>
      <c r="E1411" s="76"/>
      <c r="F1411" s="88"/>
      <c r="G1411" s="77"/>
      <c r="H1411" s="75"/>
      <c r="I1411" s="78"/>
      <c r="J1411" s="607"/>
      <c r="K1411" s="608"/>
      <c r="L1411" s="608"/>
      <c r="M1411" s="608"/>
      <c r="N1411" s="609"/>
    </row>
    <row r="1412" spans="2:14" ht="13" customHeight="1" x14ac:dyDescent="0.25">
      <c r="B1412" s="74"/>
      <c r="C1412" s="75"/>
      <c r="D1412" s="75"/>
      <c r="E1412" s="76"/>
      <c r="F1412" s="88"/>
      <c r="G1412" s="77"/>
      <c r="H1412" s="75"/>
      <c r="I1412" s="78"/>
      <c r="J1412" s="607"/>
      <c r="K1412" s="608"/>
      <c r="L1412" s="608"/>
      <c r="M1412" s="608"/>
      <c r="N1412" s="609"/>
    </row>
    <row r="1413" spans="2:14" ht="13" customHeight="1" x14ac:dyDescent="0.25">
      <c r="B1413" s="74"/>
      <c r="C1413" s="75"/>
      <c r="D1413" s="75"/>
      <c r="E1413" s="76"/>
      <c r="F1413" s="88"/>
      <c r="G1413" s="77"/>
      <c r="H1413" s="75"/>
      <c r="I1413" s="78"/>
      <c r="J1413" s="607"/>
      <c r="K1413" s="608"/>
      <c r="L1413" s="608"/>
      <c r="M1413" s="608"/>
      <c r="N1413" s="609"/>
    </row>
    <row r="1414" spans="2:14" ht="13" customHeight="1" x14ac:dyDescent="0.25">
      <c r="B1414" s="74"/>
      <c r="C1414" s="75"/>
      <c r="D1414" s="75"/>
      <c r="E1414" s="76"/>
      <c r="F1414" s="88"/>
      <c r="G1414" s="77"/>
      <c r="H1414" s="75"/>
      <c r="I1414" s="78"/>
      <c r="J1414" s="607"/>
      <c r="K1414" s="608"/>
      <c r="L1414" s="608"/>
      <c r="M1414" s="608"/>
      <c r="N1414" s="609"/>
    </row>
    <row r="1415" spans="2:14" ht="13" customHeight="1" x14ac:dyDescent="0.25">
      <c r="B1415" s="74"/>
      <c r="C1415" s="75"/>
      <c r="D1415" s="75"/>
      <c r="E1415" s="76"/>
      <c r="F1415" s="88"/>
      <c r="G1415" s="77"/>
      <c r="H1415" s="75"/>
      <c r="I1415" s="78"/>
      <c r="J1415" s="607"/>
      <c r="K1415" s="608"/>
      <c r="L1415" s="608"/>
      <c r="M1415" s="608"/>
      <c r="N1415" s="609"/>
    </row>
    <row r="1416" spans="2:14" ht="13" customHeight="1" x14ac:dyDescent="0.25">
      <c r="B1416" s="74"/>
      <c r="C1416" s="75"/>
      <c r="D1416" s="75"/>
      <c r="E1416" s="76"/>
      <c r="F1416" s="88"/>
      <c r="G1416" s="77"/>
      <c r="H1416" s="75"/>
      <c r="I1416" s="78"/>
      <c r="J1416" s="607"/>
      <c r="K1416" s="608"/>
      <c r="L1416" s="608"/>
      <c r="M1416" s="608"/>
      <c r="N1416" s="609"/>
    </row>
    <row r="1417" spans="2:14" ht="13" customHeight="1" x14ac:dyDescent="0.25">
      <c r="B1417" s="74"/>
      <c r="C1417" s="75"/>
      <c r="D1417" s="75"/>
      <c r="E1417" s="76"/>
      <c r="F1417" s="88"/>
      <c r="G1417" s="77"/>
      <c r="H1417" s="75"/>
      <c r="I1417" s="78"/>
      <c r="J1417" s="607"/>
      <c r="K1417" s="608"/>
      <c r="L1417" s="608"/>
      <c r="M1417" s="608"/>
      <c r="N1417" s="609"/>
    </row>
    <row r="1418" spans="2:14" ht="13" customHeight="1" x14ac:dyDescent="0.25">
      <c r="B1418" s="74"/>
      <c r="C1418" s="75"/>
      <c r="D1418" s="75"/>
      <c r="E1418" s="76"/>
      <c r="F1418" s="88"/>
      <c r="G1418" s="77"/>
      <c r="H1418" s="75"/>
      <c r="I1418" s="78"/>
      <c r="J1418" s="607"/>
      <c r="K1418" s="608"/>
      <c r="L1418" s="608"/>
      <c r="M1418" s="608"/>
      <c r="N1418" s="609"/>
    </row>
    <row r="1419" spans="2:14" ht="13" customHeight="1" x14ac:dyDescent="0.25">
      <c r="B1419" s="74"/>
      <c r="C1419" s="75"/>
      <c r="D1419" s="75"/>
      <c r="E1419" s="76"/>
      <c r="F1419" s="88"/>
      <c r="G1419" s="77"/>
      <c r="H1419" s="75"/>
      <c r="I1419" s="78"/>
      <c r="J1419" s="607"/>
      <c r="K1419" s="608"/>
      <c r="L1419" s="608"/>
      <c r="M1419" s="608"/>
      <c r="N1419" s="609"/>
    </row>
    <row r="1420" spans="2:14" ht="13" customHeight="1" x14ac:dyDescent="0.25">
      <c r="B1420" s="74"/>
      <c r="C1420" s="75"/>
      <c r="D1420" s="75"/>
      <c r="E1420" s="76"/>
      <c r="F1420" s="88"/>
      <c r="G1420" s="77"/>
      <c r="H1420" s="75"/>
      <c r="I1420" s="78"/>
      <c r="J1420" s="607"/>
      <c r="K1420" s="608"/>
      <c r="L1420" s="608"/>
      <c r="M1420" s="608"/>
      <c r="N1420" s="609"/>
    </row>
    <row r="1421" spans="2:14" ht="13" customHeight="1" x14ac:dyDescent="0.25">
      <c r="B1421" s="74"/>
      <c r="C1421" s="75"/>
      <c r="D1421" s="75"/>
      <c r="E1421" s="76"/>
      <c r="F1421" s="88"/>
      <c r="G1421" s="77"/>
      <c r="H1421" s="75"/>
      <c r="I1421" s="78"/>
      <c r="J1421" s="607"/>
      <c r="K1421" s="608"/>
      <c r="L1421" s="608"/>
      <c r="M1421" s="608"/>
      <c r="N1421" s="609"/>
    </row>
    <row r="1422" spans="2:14" ht="13" customHeight="1" x14ac:dyDescent="0.25">
      <c r="B1422" s="74"/>
      <c r="C1422" s="75"/>
      <c r="D1422" s="75"/>
      <c r="E1422" s="76"/>
      <c r="F1422" s="88"/>
      <c r="G1422" s="77"/>
      <c r="H1422" s="75"/>
      <c r="I1422" s="78"/>
      <c r="J1422" s="607"/>
      <c r="K1422" s="608"/>
      <c r="L1422" s="608"/>
      <c r="M1422" s="608"/>
      <c r="N1422" s="609"/>
    </row>
    <row r="1423" spans="2:14" ht="13" customHeight="1" x14ac:dyDescent="0.25">
      <c r="B1423" s="74"/>
      <c r="C1423" s="75"/>
      <c r="D1423" s="75"/>
      <c r="E1423" s="76"/>
      <c r="F1423" s="88"/>
      <c r="G1423" s="77"/>
      <c r="H1423" s="75"/>
      <c r="I1423" s="78"/>
      <c r="J1423" s="607"/>
      <c r="K1423" s="608"/>
      <c r="L1423" s="608"/>
      <c r="M1423" s="608"/>
      <c r="N1423" s="609"/>
    </row>
    <row r="1424" spans="2:14" ht="13" customHeight="1" x14ac:dyDescent="0.25">
      <c r="B1424" s="74"/>
      <c r="C1424" s="75"/>
      <c r="D1424" s="75"/>
      <c r="E1424" s="76"/>
      <c r="F1424" s="88"/>
      <c r="G1424" s="77"/>
      <c r="H1424" s="75"/>
      <c r="I1424" s="78"/>
      <c r="J1424" s="607"/>
      <c r="K1424" s="608"/>
      <c r="L1424" s="608"/>
      <c r="M1424" s="608"/>
      <c r="N1424" s="609"/>
    </row>
    <row r="1425" spans="2:14" ht="13" customHeight="1" x14ac:dyDescent="0.25">
      <c r="B1425" s="74"/>
      <c r="C1425" s="75"/>
      <c r="D1425" s="75"/>
      <c r="E1425" s="76"/>
      <c r="F1425" s="88"/>
      <c r="G1425" s="77"/>
      <c r="H1425" s="75"/>
      <c r="I1425" s="78"/>
      <c r="J1425" s="607"/>
      <c r="K1425" s="608"/>
      <c r="L1425" s="608"/>
      <c r="M1425" s="608"/>
      <c r="N1425" s="609"/>
    </row>
    <row r="1426" spans="2:14" ht="13" customHeight="1" x14ac:dyDescent="0.25">
      <c r="B1426" s="74"/>
      <c r="C1426" s="75"/>
      <c r="D1426" s="75"/>
      <c r="E1426" s="76"/>
      <c r="F1426" s="88"/>
      <c r="G1426" s="77"/>
      <c r="H1426" s="75"/>
      <c r="I1426" s="78"/>
      <c r="J1426" s="607"/>
      <c r="K1426" s="608"/>
      <c r="L1426" s="608"/>
      <c r="M1426" s="608"/>
      <c r="N1426" s="609"/>
    </row>
    <row r="1427" spans="2:14" ht="13" customHeight="1" x14ac:dyDescent="0.25">
      <c r="B1427" s="74"/>
      <c r="C1427" s="75"/>
      <c r="D1427" s="75"/>
      <c r="E1427" s="76"/>
      <c r="F1427" s="88"/>
      <c r="G1427" s="77"/>
      <c r="H1427" s="75"/>
      <c r="I1427" s="78"/>
      <c r="J1427" s="607"/>
      <c r="K1427" s="608"/>
      <c r="L1427" s="608"/>
      <c r="M1427" s="608"/>
      <c r="N1427" s="609"/>
    </row>
    <row r="1428" spans="2:14" ht="13" customHeight="1" x14ac:dyDescent="0.25">
      <c r="B1428" s="74"/>
      <c r="C1428" s="75"/>
      <c r="D1428" s="75"/>
      <c r="E1428" s="76"/>
      <c r="F1428" s="88"/>
      <c r="G1428" s="77"/>
      <c r="H1428" s="75"/>
      <c r="I1428" s="78"/>
      <c r="J1428" s="607"/>
      <c r="K1428" s="608"/>
      <c r="L1428" s="608"/>
      <c r="M1428" s="608"/>
      <c r="N1428" s="609"/>
    </row>
    <row r="1429" spans="2:14" ht="13" customHeight="1" x14ac:dyDescent="0.25">
      <c r="B1429" s="74"/>
      <c r="C1429" s="75"/>
      <c r="D1429" s="75"/>
      <c r="E1429" s="76"/>
      <c r="F1429" s="88"/>
      <c r="G1429" s="77"/>
      <c r="H1429" s="75"/>
      <c r="I1429" s="78"/>
      <c r="J1429" s="607"/>
      <c r="K1429" s="608"/>
      <c r="L1429" s="608"/>
      <c r="M1429" s="608"/>
      <c r="N1429" s="609"/>
    </row>
    <row r="1430" spans="2:14" ht="13" customHeight="1" x14ac:dyDescent="0.25">
      <c r="B1430" s="74"/>
      <c r="C1430" s="75"/>
      <c r="D1430" s="75"/>
      <c r="E1430" s="76"/>
      <c r="F1430" s="88"/>
      <c r="G1430" s="77"/>
      <c r="H1430" s="75"/>
      <c r="I1430" s="78"/>
      <c r="J1430" s="607"/>
      <c r="K1430" s="608"/>
      <c r="L1430" s="608"/>
      <c r="M1430" s="608"/>
      <c r="N1430" s="609"/>
    </row>
    <row r="1431" spans="2:14" ht="13" customHeight="1" x14ac:dyDescent="0.25">
      <c r="B1431" s="74"/>
      <c r="C1431" s="75"/>
      <c r="D1431" s="75"/>
      <c r="E1431" s="76"/>
      <c r="F1431" s="88"/>
      <c r="G1431" s="77"/>
      <c r="H1431" s="75"/>
      <c r="I1431" s="78"/>
      <c r="J1431" s="607"/>
      <c r="K1431" s="608"/>
      <c r="L1431" s="608"/>
      <c r="M1431" s="608"/>
      <c r="N1431" s="609"/>
    </row>
    <row r="1432" spans="2:14" ht="13" customHeight="1" x14ac:dyDescent="0.25">
      <c r="B1432" s="74"/>
      <c r="C1432" s="75"/>
      <c r="D1432" s="75"/>
      <c r="E1432" s="76"/>
      <c r="F1432" s="88"/>
      <c r="G1432" s="77"/>
      <c r="H1432" s="75"/>
      <c r="I1432" s="78"/>
      <c r="J1432" s="607"/>
      <c r="K1432" s="608"/>
      <c r="L1432" s="608"/>
      <c r="M1432" s="608"/>
      <c r="N1432" s="609"/>
    </row>
    <row r="1433" spans="2:14" ht="13" customHeight="1" x14ac:dyDescent="0.25">
      <c r="B1433" s="74"/>
      <c r="C1433" s="75"/>
      <c r="D1433" s="75"/>
      <c r="E1433" s="76"/>
      <c r="F1433" s="88"/>
      <c r="G1433" s="77"/>
      <c r="H1433" s="75"/>
      <c r="I1433" s="78"/>
      <c r="J1433" s="607"/>
      <c r="K1433" s="608"/>
      <c r="L1433" s="608"/>
      <c r="M1433" s="608"/>
      <c r="N1433" s="609"/>
    </row>
    <row r="1434" spans="2:14" ht="13" customHeight="1" x14ac:dyDescent="0.25">
      <c r="B1434" s="74"/>
      <c r="C1434" s="75"/>
      <c r="D1434" s="75"/>
      <c r="E1434" s="76"/>
      <c r="F1434" s="88"/>
      <c r="G1434" s="77"/>
      <c r="H1434" s="75"/>
      <c r="I1434" s="78"/>
      <c r="J1434" s="607"/>
      <c r="K1434" s="608"/>
      <c r="L1434" s="608"/>
      <c r="M1434" s="608"/>
      <c r="N1434" s="609"/>
    </row>
    <row r="1435" spans="2:14" ht="13" customHeight="1" x14ac:dyDescent="0.25">
      <c r="B1435" s="74"/>
      <c r="C1435" s="75"/>
      <c r="D1435" s="75"/>
      <c r="E1435" s="76"/>
      <c r="F1435" s="88"/>
      <c r="G1435" s="77"/>
      <c r="H1435" s="75"/>
      <c r="I1435" s="78"/>
      <c r="J1435" s="607"/>
      <c r="K1435" s="608"/>
      <c r="L1435" s="608"/>
      <c r="M1435" s="608"/>
      <c r="N1435" s="609"/>
    </row>
    <row r="1436" spans="2:14" ht="13" customHeight="1" x14ac:dyDescent="0.25">
      <c r="B1436" s="74"/>
      <c r="C1436" s="75"/>
      <c r="D1436" s="75"/>
      <c r="E1436" s="76"/>
      <c r="F1436" s="88"/>
      <c r="G1436" s="77"/>
      <c r="H1436" s="75"/>
      <c r="I1436" s="78"/>
      <c r="J1436" s="607"/>
      <c r="K1436" s="608"/>
      <c r="L1436" s="608"/>
      <c r="M1436" s="608"/>
      <c r="N1436" s="609"/>
    </row>
    <row r="1437" spans="2:14" ht="13" customHeight="1" x14ac:dyDescent="0.25">
      <c r="B1437" s="74"/>
      <c r="C1437" s="75"/>
      <c r="D1437" s="75"/>
      <c r="E1437" s="76"/>
      <c r="F1437" s="88"/>
      <c r="G1437" s="77"/>
      <c r="H1437" s="75"/>
      <c r="I1437" s="78"/>
      <c r="J1437" s="607"/>
      <c r="K1437" s="608"/>
      <c r="L1437" s="608"/>
      <c r="M1437" s="608"/>
      <c r="N1437" s="609"/>
    </row>
    <row r="1438" spans="2:14" ht="13" customHeight="1" x14ac:dyDescent="0.25">
      <c r="B1438" s="74"/>
      <c r="C1438" s="75"/>
      <c r="D1438" s="75"/>
      <c r="E1438" s="76"/>
      <c r="F1438" s="88"/>
      <c r="G1438" s="77"/>
      <c r="H1438" s="75"/>
      <c r="I1438" s="78"/>
      <c r="J1438" s="607"/>
      <c r="K1438" s="608"/>
      <c r="L1438" s="608"/>
      <c r="M1438" s="608"/>
      <c r="N1438" s="609"/>
    </row>
    <row r="1439" spans="2:14" ht="13" customHeight="1" x14ac:dyDescent="0.25">
      <c r="B1439" s="74"/>
      <c r="C1439" s="75"/>
      <c r="D1439" s="75"/>
      <c r="E1439" s="76"/>
      <c r="F1439" s="88"/>
      <c r="G1439" s="77"/>
      <c r="H1439" s="75"/>
      <c r="I1439" s="78"/>
      <c r="J1439" s="607"/>
      <c r="K1439" s="608"/>
      <c r="L1439" s="608"/>
      <c r="M1439" s="608"/>
      <c r="N1439" s="609"/>
    </row>
    <row r="1440" spans="2:14" ht="13" customHeight="1" x14ac:dyDescent="0.25">
      <c r="B1440" s="74"/>
      <c r="C1440" s="75"/>
      <c r="D1440" s="75"/>
      <c r="E1440" s="76"/>
      <c r="F1440" s="88"/>
      <c r="G1440" s="77"/>
      <c r="H1440" s="75"/>
      <c r="I1440" s="78"/>
      <c r="J1440" s="607"/>
      <c r="K1440" s="608"/>
      <c r="L1440" s="608"/>
      <c r="M1440" s="608"/>
      <c r="N1440" s="609"/>
    </row>
    <row r="1441" spans="2:14" ht="13" customHeight="1" x14ac:dyDescent="0.25">
      <c r="B1441" s="74"/>
      <c r="C1441" s="75"/>
      <c r="D1441" s="75"/>
      <c r="E1441" s="76"/>
      <c r="F1441" s="88"/>
      <c r="G1441" s="77"/>
      <c r="H1441" s="75"/>
      <c r="I1441" s="78"/>
      <c r="J1441" s="607"/>
      <c r="K1441" s="608"/>
      <c r="L1441" s="608"/>
      <c r="M1441" s="608"/>
      <c r="N1441" s="609"/>
    </row>
    <row r="1442" spans="2:14" ht="13" customHeight="1" x14ac:dyDescent="0.25">
      <c r="B1442" s="74"/>
      <c r="C1442" s="75"/>
      <c r="D1442" s="75"/>
      <c r="E1442" s="76"/>
      <c r="F1442" s="88"/>
      <c r="G1442" s="77"/>
      <c r="H1442" s="75"/>
      <c r="I1442" s="78"/>
      <c r="J1442" s="607"/>
      <c r="K1442" s="608"/>
      <c r="L1442" s="608"/>
      <c r="M1442" s="608"/>
      <c r="N1442" s="609"/>
    </row>
    <row r="1443" spans="2:14" ht="13" customHeight="1" x14ac:dyDescent="0.25">
      <c r="B1443" s="74"/>
      <c r="C1443" s="75"/>
      <c r="D1443" s="75"/>
      <c r="E1443" s="76"/>
      <c r="F1443" s="88"/>
      <c r="G1443" s="77"/>
      <c r="H1443" s="75"/>
      <c r="I1443" s="78"/>
      <c r="J1443" s="607"/>
      <c r="K1443" s="608"/>
      <c r="L1443" s="608"/>
      <c r="M1443" s="608"/>
      <c r="N1443" s="609"/>
    </row>
    <row r="1444" spans="2:14" ht="13" customHeight="1" x14ac:dyDescent="0.25">
      <c r="B1444" s="74"/>
      <c r="C1444" s="75"/>
      <c r="D1444" s="75"/>
      <c r="E1444" s="76"/>
      <c r="F1444" s="88"/>
      <c r="G1444" s="77"/>
      <c r="H1444" s="75"/>
      <c r="I1444" s="78"/>
      <c r="J1444" s="607"/>
      <c r="K1444" s="608"/>
      <c r="L1444" s="608"/>
      <c r="M1444" s="608"/>
      <c r="N1444" s="609"/>
    </row>
    <row r="1445" spans="2:14" ht="13" customHeight="1" x14ac:dyDescent="0.25">
      <c r="B1445" s="74"/>
      <c r="C1445" s="75"/>
      <c r="D1445" s="75"/>
      <c r="E1445" s="76"/>
      <c r="F1445" s="88"/>
      <c r="G1445" s="77"/>
      <c r="H1445" s="75"/>
      <c r="I1445" s="78"/>
      <c r="J1445" s="607"/>
      <c r="K1445" s="608"/>
      <c r="L1445" s="608"/>
      <c r="M1445" s="608"/>
      <c r="N1445" s="609"/>
    </row>
    <row r="1446" spans="2:14" ht="13" customHeight="1" x14ac:dyDescent="0.25">
      <c r="B1446" s="74"/>
      <c r="C1446" s="75"/>
      <c r="D1446" s="75"/>
      <c r="E1446" s="76"/>
      <c r="F1446" s="88"/>
      <c r="G1446" s="77"/>
      <c r="H1446" s="75"/>
      <c r="I1446" s="78"/>
      <c r="J1446" s="607"/>
      <c r="K1446" s="608"/>
      <c r="L1446" s="608"/>
      <c r="M1446" s="608"/>
      <c r="N1446" s="609"/>
    </row>
    <row r="1447" spans="2:14" ht="13" customHeight="1" x14ac:dyDescent="0.25">
      <c r="B1447" s="74"/>
      <c r="C1447" s="75"/>
      <c r="D1447" s="75"/>
      <c r="E1447" s="76"/>
      <c r="F1447" s="88"/>
      <c r="G1447" s="77"/>
      <c r="H1447" s="75"/>
      <c r="I1447" s="78"/>
      <c r="J1447" s="607"/>
      <c r="K1447" s="608"/>
      <c r="L1447" s="608"/>
      <c r="M1447" s="608"/>
      <c r="N1447" s="609"/>
    </row>
    <row r="1448" spans="2:14" ht="13" customHeight="1" x14ac:dyDescent="0.25">
      <c r="B1448" s="74"/>
      <c r="C1448" s="75"/>
      <c r="D1448" s="75"/>
      <c r="E1448" s="76"/>
      <c r="F1448" s="88"/>
      <c r="G1448" s="77"/>
      <c r="H1448" s="75"/>
      <c r="I1448" s="78"/>
      <c r="J1448" s="607"/>
      <c r="K1448" s="608"/>
      <c r="L1448" s="608"/>
      <c r="M1448" s="608"/>
      <c r="N1448" s="609"/>
    </row>
    <row r="1449" spans="2:14" ht="13" customHeight="1" x14ac:dyDescent="0.25">
      <c r="B1449" s="74"/>
      <c r="C1449" s="75"/>
      <c r="D1449" s="75"/>
      <c r="E1449" s="76"/>
      <c r="F1449" s="88"/>
      <c r="G1449" s="77"/>
      <c r="H1449" s="75"/>
      <c r="I1449" s="78"/>
      <c r="J1449" s="607"/>
      <c r="K1449" s="608"/>
      <c r="L1449" s="608"/>
      <c r="M1449" s="608"/>
      <c r="N1449" s="609"/>
    </row>
    <row r="1450" spans="2:14" ht="13" customHeight="1" x14ac:dyDescent="0.25">
      <c r="B1450" s="74"/>
      <c r="C1450" s="75"/>
      <c r="D1450" s="75"/>
      <c r="E1450" s="76"/>
      <c r="F1450" s="88"/>
      <c r="G1450" s="77"/>
      <c r="H1450" s="75"/>
      <c r="I1450" s="78"/>
      <c r="J1450" s="607"/>
      <c r="K1450" s="608"/>
      <c r="L1450" s="608"/>
      <c r="M1450" s="608"/>
      <c r="N1450" s="609"/>
    </row>
    <row r="1451" spans="2:14" ht="13" customHeight="1" x14ac:dyDescent="0.25">
      <c r="B1451" s="74"/>
      <c r="C1451" s="75"/>
      <c r="D1451" s="75"/>
      <c r="E1451" s="76"/>
      <c r="F1451" s="88"/>
      <c r="G1451" s="77"/>
      <c r="H1451" s="75"/>
      <c r="I1451" s="78"/>
      <c r="J1451" s="607"/>
      <c r="K1451" s="608"/>
      <c r="L1451" s="608"/>
      <c r="M1451" s="608"/>
      <c r="N1451" s="609"/>
    </row>
    <row r="1452" spans="2:14" ht="13" customHeight="1" x14ac:dyDescent="0.25">
      <c r="B1452" s="74"/>
      <c r="C1452" s="75"/>
      <c r="D1452" s="75"/>
      <c r="E1452" s="76"/>
      <c r="F1452" s="88"/>
      <c r="G1452" s="77"/>
      <c r="H1452" s="75"/>
      <c r="I1452" s="78"/>
      <c r="J1452" s="607"/>
      <c r="K1452" s="608"/>
      <c r="L1452" s="608"/>
      <c r="M1452" s="608"/>
      <c r="N1452" s="609"/>
    </row>
    <row r="1453" spans="2:14" ht="13" customHeight="1" x14ac:dyDescent="0.25">
      <c r="B1453" s="74"/>
      <c r="C1453" s="75"/>
      <c r="D1453" s="75"/>
      <c r="E1453" s="76"/>
      <c r="F1453" s="88"/>
      <c r="G1453" s="77"/>
      <c r="H1453" s="75"/>
      <c r="I1453" s="78"/>
      <c r="J1453" s="607"/>
      <c r="K1453" s="608"/>
      <c r="L1453" s="608"/>
      <c r="M1453" s="608"/>
      <c r="N1453" s="609"/>
    </row>
    <row r="1454" spans="2:14" ht="13" customHeight="1" x14ac:dyDescent="0.25">
      <c r="B1454" s="74"/>
      <c r="C1454" s="75"/>
      <c r="D1454" s="75"/>
      <c r="E1454" s="76"/>
      <c r="F1454" s="88"/>
      <c r="G1454" s="77"/>
      <c r="H1454" s="75"/>
      <c r="I1454" s="78"/>
      <c r="J1454" s="607"/>
      <c r="K1454" s="608"/>
      <c r="L1454" s="608"/>
      <c r="M1454" s="608"/>
      <c r="N1454" s="609"/>
    </row>
    <row r="1455" spans="2:14" ht="13" customHeight="1" x14ac:dyDescent="0.25">
      <c r="B1455" s="74"/>
      <c r="C1455" s="75"/>
      <c r="D1455" s="75"/>
      <c r="E1455" s="76"/>
      <c r="F1455" s="88"/>
      <c r="G1455" s="77"/>
      <c r="H1455" s="75"/>
      <c r="I1455" s="78"/>
      <c r="J1455" s="607"/>
      <c r="K1455" s="608"/>
      <c r="L1455" s="608"/>
      <c r="M1455" s="608"/>
      <c r="N1455" s="609"/>
    </row>
    <row r="1456" spans="2:14" ht="13" customHeight="1" x14ac:dyDescent="0.25">
      <c r="B1456" s="74"/>
      <c r="C1456" s="75"/>
      <c r="D1456" s="75"/>
      <c r="E1456" s="76"/>
      <c r="F1456" s="88"/>
      <c r="G1456" s="77"/>
      <c r="H1456" s="75"/>
      <c r="I1456" s="78"/>
      <c r="J1456" s="607"/>
      <c r="K1456" s="608"/>
      <c r="L1456" s="608"/>
      <c r="M1456" s="608"/>
      <c r="N1456" s="609"/>
    </row>
    <row r="1457" spans="2:14" ht="13" customHeight="1" x14ac:dyDescent="0.25">
      <c r="B1457" s="74"/>
      <c r="C1457" s="75"/>
      <c r="D1457" s="75"/>
      <c r="E1457" s="76"/>
      <c r="F1457" s="88"/>
      <c r="G1457" s="77"/>
      <c r="H1457" s="75"/>
      <c r="I1457" s="78"/>
      <c r="J1457" s="607"/>
      <c r="K1457" s="608"/>
      <c r="L1457" s="608"/>
      <c r="M1457" s="608"/>
      <c r="N1457" s="609"/>
    </row>
    <row r="1458" spans="2:14" ht="13" customHeight="1" x14ac:dyDescent="0.25">
      <c r="B1458" s="74"/>
      <c r="C1458" s="75"/>
      <c r="D1458" s="75"/>
      <c r="E1458" s="76"/>
      <c r="F1458" s="88"/>
      <c r="G1458" s="77"/>
      <c r="H1458" s="75"/>
      <c r="I1458" s="78"/>
      <c r="J1458" s="607"/>
      <c r="K1458" s="608"/>
      <c r="L1458" s="608"/>
      <c r="M1458" s="608"/>
      <c r="N1458" s="609"/>
    </row>
    <row r="1459" spans="2:14" ht="13" customHeight="1" x14ac:dyDescent="0.25">
      <c r="B1459" s="74"/>
      <c r="C1459" s="75"/>
      <c r="D1459" s="75"/>
      <c r="E1459" s="76"/>
      <c r="F1459" s="88"/>
      <c r="G1459" s="77"/>
      <c r="H1459" s="75"/>
      <c r="I1459" s="78"/>
      <c r="J1459" s="607"/>
      <c r="K1459" s="608"/>
      <c r="L1459" s="608"/>
      <c r="M1459" s="608"/>
      <c r="N1459" s="609"/>
    </row>
    <row r="1460" spans="2:14" ht="13" customHeight="1" x14ac:dyDescent="0.25">
      <c r="B1460" s="74"/>
      <c r="C1460" s="75"/>
      <c r="D1460" s="75"/>
      <c r="E1460" s="76"/>
      <c r="F1460" s="88"/>
      <c r="G1460" s="77"/>
      <c r="H1460" s="75"/>
      <c r="I1460" s="78"/>
      <c r="J1460" s="607"/>
      <c r="K1460" s="608"/>
      <c r="L1460" s="608"/>
      <c r="M1460" s="608"/>
      <c r="N1460" s="609"/>
    </row>
    <row r="1461" spans="2:14" ht="13" customHeight="1" x14ac:dyDescent="0.25">
      <c r="B1461" s="74"/>
      <c r="C1461" s="75"/>
      <c r="D1461" s="75"/>
      <c r="E1461" s="76"/>
      <c r="F1461" s="88"/>
      <c r="G1461" s="77"/>
      <c r="H1461" s="75"/>
      <c r="I1461" s="78"/>
      <c r="J1461" s="607"/>
      <c r="K1461" s="608"/>
      <c r="L1461" s="608"/>
      <c r="M1461" s="608"/>
      <c r="N1461" s="609"/>
    </row>
    <row r="1462" spans="2:14" ht="13" customHeight="1" x14ac:dyDescent="0.25">
      <c r="B1462" s="74"/>
      <c r="C1462" s="75"/>
      <c r="D1462" s="75"/>
      <c r="E1462" s="76"/>
      <c r="F1462" s="88"/>
      <c r="G1462" s="77"/>
      <c r="H1462" s="75"/>
      <c r="I1462" s="78"/>
      <c r="J1462" s="607"/>
      <c r="K1462" s="608"/>
      <c r="L1462" s="608"/>
      <c r="M1462" s="608"/>
      <c r="N1462" s="609"/>
    </row>
    <row r="1463" spans="2:14" ht="13" customHeight="1" x14ac:dyDescent="0.25">
      <c r="B1463" s="74"/>
      <c r="C1463" s="75"/>
      <c r="D1463" s="75"/>
      <c r="E1463" s="76"/>
      <c r="F1463" s="88"/>
      <c r="G1463" s="77"/>
      <c r="H1463" s="75"/>
      <c r="I1463" s="78"/>
      <c r="J1463" s="607"/>
      <c r="K1463" s="608"/>
      <c r="L1463" s="608"/>
      <c r="M1463" s="608"/>
      <c r="N1463" s="609"/>
    </row>
    <row r="1464" spans="2:14" ht="13" customHeight="1" x14ac:dyDescent="0.25">
      <c r="B1464" s="74"/>
      <c r="C1464" s="75"/>
      <c r="D1464" s="75"/>
      <c r="E1464" s="76"/>
      <c r="F1464" s="88"/>
      <c r="G1464" s="77"/>
      <c r="H1464" s="75"/>
      <c r="I1464" s="78"/>
      <c r="J1464" s="607"/>
      <c r="K1464" s="608"/>
      <c r="L1464" s="608"/>
      <c r="M1464" s="608"/>
      <c r="N1464" s="609"/>
    </row>
    <row r="1465" spans="2:14" ht="13" customHeight="1" x14ac:dyDescent="0.25">
      <c r="B1465" s="74"/>
      <c r="C1465" s="75"/>
      <c r="D1465" s="75"/>
      <c r="E1465" s="76"/>
      <c r="F1465" s="88"/>
      <c r="G1465" s="77"/>
      <c r="H1465" s="75"/>
      <c r="I1465" s="78"/>
      <c r="J1465" s="607"/>
      <c r="K1465" s="608"/>
      <c r="L1465" s="608"/>
      <c r="M1465" s="608"/>
      <c r="N1465" s="609"/>
    </row>
    <row r="1466" spans="2:14" ht="13" customHeight="1" x14ac:dyDescent="0.25">
      <c r="B1466" s="74"/>
      <c r="C1466" s="75"/>
      <c r="D1466" s="75"/>
      <c r="E1466" s="76"/>
      <c r="F1466" s="88"/>
      <c r="G1466" s="77"/>
      <c r="H1466" s="75"/>
      <c r="I1466" s="78"/>
      <c r="J1466" s="607"/>
      <c r="K1466" s="608"/>
      <c r="L1466" s="608"/>
      <c r="M1466" s="608"/>
      <c r="N1466" s="609"/>
    </row>
    <row r="1467" spans="2:14" ht="13" customHeight="1" x14ac:dyDescent="0.25">
      <c r="B1467" s="74"/>
      <c r="C1467" s="75"/>
      <c r="D1467" s="75"/>
      <c r="E1467" s="76"/>
      <c r="F1467" s="88"/>
      <c r="G1467" s="77"/>
      <c r="H1467" s="75"/>
      <c r="I1467" s="78"/>
      <c r="J1467" s="607"/>
      <c r="K1467" s="608"/>
      <c r="L1467" s="608"/>
      <c r="M1467" s="608"/>
      <c r="N1467" s="609"/>
    </row>
    <row r="1468" spans="2:14" ht="13" customHeight="1" x14ac:dyDescent="0.25">
      <c r="B1468" s="74"/>
      <c r="C1468" s="75"/>
      <c r="D1468" s="75"/>
      <c r="E1468" s="76"/>
      <c r="F1468" s="88"/>
      <c r="G1468" s="77"/>
      <c r="H1468" s="75"/>
      <c r="I1468" s="78"/>
      <c r="J1468" s="607"/>
      <c r="K1468" s="608"/>
      <c r="L1468" s="608"/>
      <c r="M1468" s="608"/>
      <c r="N1468" s="609"/>
    </row>
    <row r="1469" spans="2:14" ht="13" customHeight="1" x14ac:dyDescent="0.25">
      <c r="B1469" s="74"/>
      <c r="C1469" s="75"/>
      <c r="D1469" s="75"/>
      <c r="E1469" s="76"/>
      <c r="F1469" s="88"/>
      <c r="G1469" s="77"/>
      <c r="H1469" s="75"/>
      <c r="I1469" s="78"/>
      <c r="J1469" s="607"/>
      <c r="K1469" s="608"/>
      <c r="L1469" s="608"/>
      <c r="M1469" s="608"/>
      <c r="N1469" s="609"/>
    </row>
    <row r="1470" spans="2:14" ht="13" customHeight="1" x14ac:dyDescent="0.25">
      <c r="B1470" s="74"/>
      <c r="C1470" s="75"/>
      <c r="D1470" s="75"/>
      <c r="E1470" s="76"/>
      <c r="F1470" s="88"/>
      <c r="G1470" s="77"/>
      <c r="H1470" s="75"/>
      <c r="I1470" s="78"/>
      <c r="J1470" s="607"/>
      <c r="K1470" s="608"/>
      <c r="L1470" s="608"/>
      <c r="M1470" s="608"/>
      <c r="N1470" s="609"/>
    </row>
    <row r="1471" spans="2:14" ht="13" customHeight="1" x14ac:dyDescent="0.25">
      <c r="B1471" s="74"/>
      <c r="C1471" s="75"/>
      <c r="D1471" s="75"/>
      <c r="E1471" s="76"/>
      <c r="F1471" s="88"/>
      <c r="G1471" s="77"/>
      <c r="H1471" s="75"/>
      <c r="I1471" s="78"/>
      <c r="J1471" s="607"/>
      <c r="K1471" s="608"/>
      <c r="L1471" s="608"/>
      <c r="M1471" s="608"/>
      <c r="N1471" s="609"/>
    </row>
    <row r="1472" spans="2:14" ht="13" customHeight="1" x14ac:dyDescent="0.25">
      <c r="B1472" s="74"/>
      <c r="C1472" s="75"/>
      <c r="D1472" s="75"/>
      <c r="E1472" s="76"/>
      <c r="F1472" s="88"/>
      <c r="G1472" s="77"/>
      <c r="H1472" s="75"/>
      <c r="I1472" s="78"/>
      <c r="J1472" s="607"/>
      <c r="K1472" s="608"/>
      <c r="L1472" s="608"/>
      <c r="M1472" s="608"/>
      <c r="N1472" s="609"/>
    </row>
    <row r="1473" spans="2:14" ht="13" customHeight="1" x14ac:dyDescent="0.25">
      <c r="B1473" s="74"/>
      <c r="C1473" s="75"/>
      <c r="D1473" s="75"/>
      <c r="E1473" s="76"/>
      <c r="F1473" s="88"/>
      <c r="G1473" s="77"/>
      <c r="H1473" s="75"/>
      <c r="I1473" s="78"/>
      <c r="J1473" s="607"/>
      <c r="K1473" s="608"/>
      <c r="L1473" s="608"/>
      <c r="M1473" s="608"/>
      <c r="N1473" s="609"/>
    </row>
    <row r="1474" spans="2:14" ht="13" customHeight="1" x14ac:dyDescent="0.25">
      <c r="B1474" s="74"/>
      <c r="C1474" s="75"/>
      <c r="D1474" s="75"/>
      <c r="E1474" s="76"/>
      <c r="F1474" s="88"/>
      <c r="G1474" s="77"/>
      <c r="H1474" s="75"/>
      <c r="I1474" s="78"/>
      <c r="J1474" s="607"/>
      <c r="K1474" s="608"/>
      <c r="L1474" s="608"/>
      <c r="M1474" s="608"/>
      <c r="N1474" s="609"/>
    </row>
    <row r="1475" spans="2:14" ht="13" customHeight="1" x14ac:dyDescent="0.25">
      <c r="B1475" s="74"/>
      <c r="C1475" s="75"/>
      <c r="D1475" s="75"/>
      <c r="E1475" s="76"/>
      <c r="F1475" s="88"/>
      <c r="G1475" s="77"/>
      <c r="H1475" s="75"/>
      <c r="I1475" s="78"/>
      <c r="J1475" s="607"/>
      <c r="K1475" s="608"/>
      <c r="L1475" s="608"/>
      <c r="M1475" s="608"/>
      <c r="N1475" s="609"/>
    </row>
    <row r="1476" spans="2:14" ht="13" customHeight="1" x14ac:dyDescent="0.25">
      <c r="B1476" s="74"/>
      <c r="C1476" s="75"/>
      <c r="D1476" s="75"/>
      <c r="E1476" s="76"/>
      <c r="F1476" s="88"/>
      <c r="G1476" s="77"/>
      <c r="H1476" s="75"/>
      <c r="I1476" s="78"/>
      <c r="J1476" s="607"/>
      <c r="K1476" s="608"/>
      <c r="L1476" s="608"/>
      <c r="M1476" s="608"/>
      <c r="N1476" s="609"/>
    </row>
    <row r="1477" spans="2:14" ht="13" customHeight="1" x14ac:dyDescent="0.25">
      <c r="B1477" s="74"/>
      <c r="C1477" s="75"/>
      <c r="D1477" s="75"/>
      <c r="E1477" s="76"/>
      <c r="F1477" s="88"/>
      <c r="G1477" s="77"/>
      <c r="H1477" s="75"/>
      <c r="I1477" s="78"/>
      <c r="J1477" s="607"/>
      <c r="K1477" s="608"/>
      <c r="L1477" s="608"/>
      <c r="M1477" s="608"/>
      <c r="N1477" s="609"/>
    </row>
    <row r="1478" spans="2:14" ht="13" customHeight="1" x14ac:dyDescent="0.25">
      <c r="B1478" s="74"/>
      <c r="C1478" s="75"/>
      <c r="D1478" s="75"/>
      <c r="E1478" s="76"/>
      <c r="F1478" s="88"/>
      <c r="G1478" s="77"/>
      <c r="H1478" s="75"/>
      <c r="I1478" s="78"/>
      <c r="J1478" s="607"/>
      <c r="K1478" s="608"/>
      <c r="L1478" s="608"/>
      <c r="M1478" s="608"/>
      <c r="N1478" s="609"/>
    </row>
    <row r="1479" spans="2:14" ht="13" customHeight="1" x14ac:dyDescent="0.25">
      <c r="B1479" s="74"/>
      <c r="C1479" s="75"/>
      <c r="D1479" s="75"/>
      <c r="E1479" s="76"/>
      <c r="F1479" s="88"/>
      <c r="G1479" s="77"/>
      <c r="H1479" s="75"/>
      <c r="I1479" s="78"/>
      <c r="J1479" s="607"/>
      <c r="K1479" s="608"/>
      <c r="L1479" s="608"/>
      <c r="M1479" s="608"/>
      <c r="N1479" s="609"/>
    </row>
    <row r="1480" spans="2:14" ht="13" customHeight="1" x14ac:dyDescent="0.25">
      <c r="B1480" s="74"/>
      <c r="C1480" s="75"/>
      <c r="D1480" s="75"/>
      <c r="E1480" s="76"/>
      <c r="F1480" s="88"/>
      <c r="G1480" s="77"/>
      <c r="H1480" s="75"/>
      <c r="I1480" s="78"/>
      <c r="J1480" s="607"/>
      <c r="K1480" s="608"/>
      <c r="L1480" s="608"/>
      <c r="M1480" s="608"/>
      <c r="N1480" s="609"/>
    </row>
    <row r="1481" spans="2:14" ht="13" customHeight="1" x14ac:dyDescent="0.25">
      <c r="B1481" s="74"/>
      <c r="C1481" s="75"/>
      <c r="D1481" s="75"/>
      <c r="E1481" s="76"/>
      <c r="F1481" s="88"/>
      <c r="G1481" s="77"/>
      <c r="H1481" s="75"/>
      <c r="I1481" s="78"/>
      <c r="J1481" s="607"/>
      <c r="K1481" s="608"/>
      <c r="L1481" s="608"/>
      <c r="M1481" s="608"/>
      <c r="N1481" s="609"/>
    </row>
    <row r="1482" spans="2:14" ht="13" customHeight="1" x14ac:dyDescent="0.25">
      <c r="B1482" s="74"/>
      <c r="C1482" s="75"/>
      <c r="D1482" s="75"/>
      <c r="E1482" s="76"/>
      <c r="F1482" s="88"/>
      <c r="G1482" s="77"/>
      <c r="H1482" s="75"/>
      <c r="I1482" s="78"/>
      <c r="J1482" s="607"/>
      <c r="K1482" s="608"/>
      <c r="L1482" s="608"/>
      <c r="M1482" s="608"/>
      <c r="N1482" s="609"/>
    </row>
    <row r="1483" spans="2:14" ht="13" customHeight="1" x14ac:dyDescent="0.25">
      <c r="B1483" s="74"/>
      <c r="C1483" s="75"/>
      <c r="D1483" s="75"/>
      <c r="E1483" s="76"/>
      <c r="F1483" s="88"/>
      <c r="G1483" s="77"/>
      <c r="H1483" s="75"/>
      <c r="I1483" s="78"/>
      <c r="J1483" s="607"/>
      <c r="K1483" s="608"/>
      <c r="L1483" s="608"/>
      <c r="M1483" s="608"/>
      <c r="N1483" s="609"/>
    </row>
    <row r="1484" spans="2:14" ht="13" customHeight="1" x14ac:dyDescent="0.25">
      <c r="B1484" s="74"/>
      <c r="C1484" s="75"/>
      <c r="D1484" s="75"/>
      <c r="E1484" s="76"/>
      <c r="F1484" s="88"/>
      <c r="G1484" s="77"/>
      <c r="H1484" s="75"/>
      <c r="I1484" s="78"/>
      <c r="J1484" s="607"/>
      <c r="K1484" s="608"/>
      <c r="L1484" s="608"/>
      <c r="M1484" s="608"/>
      <c r="N1484" s="609"/>
    </row>
    <row r="1485" spans="2:14" ht="13" customHeight="1" x14ac:dyDescent="0.25">
      <c r="B1485" s="74"/>
      <c r="C1485" s="75"/>
      <c r="D1485" s="75"/>
      <c r="E1485" s="76"/>
      <c r="F1485" s="88"/>
      <c r="G1485" s="77"/>
      <c r="H1485" s="75"/>
      <c r="I1485" s="78"/>
      <c r="J1485" s="607"/>
      <c r="K1485" s="608"/>
      <c r="L1485" s="608"/>
      <c r="M1485" s="608"/>
      <c r="N1485" s="609"/>
    </row>
    <row r="1486" spans="2:14" ht="13" customHeight="1" x14ac:dyDescent="0.25">
      <c r="B1486" s="74"/>
      <c r="C1486" s="75"/>
      <c r="D1486" s="75"/>
      <c r="E1486" s="76"/>
      <c r="F1486" s="88"/>
      <c r="G1486" s="77"/>
      <c r="H1486" s="75"/>
      <c r="I1486" s="78"/>
      <c r="J1486" s="607"/>
      <c r="K1486" s="608"/>
      <c r="L1486" s="608"/>
      <c r="M1486" s="608"/>
      <c r="N1486" s="609"/>
    </row>
    <row r="1487" spans="2:14" ht="13" customHeight="1" x14ac:dyDescent="0.25">
      <c r="B1487" s="74"/>
      <c r="C1487" s="75"/>
      <c r="D1487" s="75"/>
      <c r="E1487" s="76"/>
      <c r="F1487" s="88"/>
      <c r="G1487" s="77"/>
      <c r="H1487" s="75"/>
      <c r="I1487" s="78"/>
      <c r="J1487" s="607"/>
      <c r="K1487" s="608"/>
      <c r="L1487" s="608"/>
      <c r="M1487" s="608"/>
      <c r="N1487" s="609"/>
    </row>
    <row r="1488" spans="2:14" ht="13" customHeight="1" x14ac:dyDescent="0.25">
      <c r="B1488" s="74"/>
      <c r="C1488" s="75"/>
      <c r="D1488" s="75"/>
      <c r="E1488" s="76"/>
      <c r="F1488" s="88"/>
      <c r="G1488" s="77"/>
      <c r="H1488" s="75"/>
      <c r="I1488" s="78"/>
      <c r="J1488" s="607"/>
      <c r="K1488" s="608"/>
      <c r="L1488" s="608"/>
      <c r="M1488" s="608"/>
      <c r="N1488" s="609"/>
    </row>
    <row r="1489" spans="2:14" ht="13" customHeight="1" x14ac:dyDescent="0.25">
      <c r="B1489" s="74"/>
      <c r="C1489" s="75"/>
      <c r="D1489" s="75"/>
      <c r="E1489" s="76"/>
      <c r="F1489" s="88"/>
      <c r="G1489" s="77"/>
      <c r="H1489" s="75"/>
      <c r="I1489" s="78"/>
      <c r="J1489" s="607"/>
      <c r="K1489" s="608"/>
      <c r="L1489" s="608"/>
      <c r="M1489" s="608"/>
      <c r="N1489" s="609"/>
    </row>
    <row r="1490" spans="2:14" ht="13" customHeight="1" x14ac:dyDescent="0.25">
      <c r="B1490" s="74"/>
      <c r="C1490" s="75"/>
      <c r="D1490" s="75"/>
      <c r="E1490" s="76"/>
      <c r="F1490" s="88"/>
      <c r="G1490" s="77"/>
      <c r="H1490" s="75"/>
      <c r="I1490" s="78"/>
      <c r="J1490" s="607"/>
      <c r="K1490" s="608"/>
      <c r="L1490" s="608"/>
      <c r="M1490" s="608"/>
      <c r="N1490" s="609"/>
    </row>
    <row r="1491" spans="2:14" ht="13" customHeight="1" x14ac:dyDescent="0.25">
      <c r="B1491" s="74"/>
      <c r="C1491" s="75"/>
      <c r="D1491" s="75"/>
      <c r="E1491" s="76"/>
      <c r="F1491" s="88"/>
      <c r="G1491" s="77"/>
      <c r="H1491" s="75"/>
      <c r="I1491" s="78"/>
      <c r="J1491" s="607"/>
      <c r="K1491" s="608"/>
      <c r="L1491" s="608"/>
      <c r="M1491" s="608"/>
      <c r="N1491" s="609"/>
    </row>
    <row r="1492" spans="2:14" ht="13" customHeight="1" x14ac:dyDescent="0.25">
      <c r="B1492" s="74"/>
      <c r="C1492" s="75"/>
      <c r="D1492" s="75"/>
      <c r="E1492" s="76"/>
      <c r="F1492" s="88"/>
      <c r="G1492" s="77"/>
      <c r="H1492" s="75"/>
      <c r="I1492" s="78"/>
      <c r="J1492" s="607"/>
      <c r="K1492" s="608"/>
      <c r="L1492" s="608"/>
      <c r="M1492" s="608"/>
      <c r="N1492" s="609"/>
    </row>
    <row r="1493" spans="2:14" ht="13" customHeight="1" x14ac:dyDescent="0.25">
      <c r="B1493" s="74"/>
      <c r="C1493" s="75"/>
      <c r="D1493" s="75"/>
      <c r="E1493" s="76"/>
      <c r="F1493" s="88"/>
      <c r="G1493" s="77"/>
      <c r="H1493" s="75"/>
      <c r="I1493" s="78"/>
      <c r="J1493" s="607"/>
      <c r="K1493" s="608"/>
      <c r="L1493" s="608"/>
      <c r="M1493" s="608"/>
      <c r="N1493" s="609"/>
    </row>
    <row r="1494" spans="2:14" ht="13" customHeight="1" x14ac:dyDescent="0.25">
      <c r="B1494" s="74"/>
      <c r="C1494" s="75"/>
      <c r="D1494" s="75"/>
      <c r="E1494" s="76"/>
      <c r="F1494" s="88"/>
      <c r="G1494" s="77"/>
      <c r="H1494" s="75"/>
      <c r="I1494" s="78"/>
      <c r="J1494" s="607"/>
      <c r="K1494" s="608"/>
      <c r="L1494" s="608"/>
      <c r="M1494" s="608"/>
      <c r="N1494" s="609"/>
    </row>
    <row r="1495" spans="2:14" ht="13" customHeight="1" x14ac:dyDescent="0.25">
      <c r="B1495" s="74"/>
      <c r="C1495" s="75"/>
      <c r="D1495" s="75"/>
      <c r="E1495" s="76"/>
      <c r="F1495" s="88"/>
      <c r="G1495" s="77"/>
      <c r="H1495" s="75"/>
      <c r="I1495" s="78"/>
      <c r="J1495" s="607"/>
      <c r="K1495" s="608"/>
      <c r="L1495" s="608"/>
      <c r="M1495" s="608"/>
      <c r="N1495" s="609"/>
    </row>
    <row r="1496" spans="2:14" ht="13" customHeight="1" x14ac:dyDescent="0.25">
      <c r="B1496" s="74"/>
      <c r="C1496" s="75"/>
      <c r="D1496" s="75"/>
      <c r="E1496" s="76"/>
      <c r="F1496" s="88"/>
      <c r="G1496" s="77"/>
      <c r="H1496" s="75"/>
      <c r="I1496" s="78"/>
      <c r="J1496" s="607"/>
      <c r="K1496" s="608"/>
      <c r="L1496" s="608"/>
      <c r="M1496" s="608"/>
      <c r="N1496" s="609"/>
    </row>
    <row r="1497" spans="2:14" ht="13" customHeight="1" x14ac:dyDescent="0.25">
      <c r="B1497" s="74"/>
      <c r="C1497" s="75"/>
      <c r="D1497" s="75"/>
      <c r="E1497" s="76"/>
      <c r="F1497" s="88"/>
      <c r="G1497" s="77"/>
      <c r="H1497" s="75"/>
      <c r="I1497" s="78"/>
      <c r="J1497" s="607"/>
      <c r="K1497" s="608"/>
      <c r="L1497" s="608"/>
      <c r="M1497" s="608"/>
      <c r="N1497" s="609"/>
    </row>
    <row r="1498" spans="2:14" ht="13" customHeight="1" x14ac:dyDescent="0.25">
      <c r="B1498" s="74"/>
      <c r="C1498" s="75"/>
      <c r="D1498" s="75"/>
      <c r="E1498" s="76"/>
      <c r="F1498" s="88"/>
      <c r="G1498" s="77"/>
      <c r="H1498" s="75"/>
      <c r="I1498" s="78"/>
      <c r="J1498" s="607"/>
      <c r="K1498" s="608"/>
      <c r="L1498" s="608"/>
      <c r="M1498" s="608"/>
      <c r="N1498" s="609"/>
    </row>
    <row r="1499" spans="2:14" ht="13" customHeight="1" x14ac:dyDescent="0.25">
      <c r="B1499" s="74"/>
      <c r="C1499" s="75"/>
      <c r="D1499" s="75"/>
      <c r="E1499" s="76"/>
      <c r="F1499" s="88"/>
      <c r="G1499" s="77"/>
      <c r="H1499" s="75"/>
      <c r="I1499" s="78"/>
      <c r="J1499" s="607"/>
      <c r="K1499" s="608"/>
      <c r="L1499" s="608"/>
      <c r="M1499" s="608"/>
      <c r="N1499" s="609"/>
    </row>
    <row r="1500" spans="2:14" ht="13" customHeight="1" x14ac:dyDescent="0.25">
      <c r="B1500" s="74"/>
      <c r="C1500" s="75"/>
      <c r="D1500" s="75"/>
      <c r="E1500" s="76"/>
      <c r="F1500" s="88"/>
      <c r="G1500" s="77"/>
      <c r="H1500" s="75"/>
      <c r="I1500" s="78"/>
      <c r="J1500" s="607"/>
      <c r="K1500" s="608"/>
      <c r="L1500" s="608"/>
      <c r="M1500" s="608"/>
      <c r="N1500" s="609"/>
    </row>
    <row r="1501" spans="2:14" ht="13" customHeight="1" x14ac:dyDescent="0.25">
      <c r="B1501" s="74"/>
      <c r="C1501" s="75"/>
      <c r="D1501" s="75"/>
      <c r="E1501" s="76"/>
      <c r="F1501" s="88"/>
      <c r="G1501" s="77"/>
      <c r="H1501" s="75"/>
      <c r="I1501" s="78"/>
      <c r="J1501" s="607"/>
      <c r="K1501" s="608"/>
      <c r="L1501" s="608"/>
      <c r="M1501" s="608"/>
      <c r="N1501" s="609"/>
    </row>
    <row r="1502" spans="2:14" ht="13" customHeight="1" x14ac:dyDescent="0.25">
      <c r="B1502" s="74"/>
      <c r="C1502" s="75"/>
      <c r="D1502" s="75"/>
      <c r="E1502" s="76"/>
      <c r="F1502" s="88"/>
      <c r="G1502" s="77"/>
      <c r="H1502" s="75"/>
      <c r="I1502" s="78"/>
      <c r="J1502" s="607"/>
      <c r="K1502" s="608"/>
      <c r="L1502" s="608"/>
      <c r="M1502" s="608"/>
      <c r="N1502" s="609"/>
    </row>
    <row r="1503" spans="2:14" ht="13" customHeight="1" x14ac:dyDescent="0.25">
      <c r="B1503" s="74"/>
      <c r="C1503" s="75"/>
      <c r="D1503" s="75"/>
      <c r="E1503" s="76"/>
      <c r="F1503" s="88"/>
      <c r="G1503" s="77"/>
      <c r="H1503" s="75"/>
      <c r="I1503" s="78"/>
      <c r="J1503" s="607"/>
      <c r="K1503" s="608"/>
      <c r="L1503" s="608"/>
      <c r="M1503" s="608"/>
      <c r="N1503" s="609"/>
    </row>
    <row r="1504" spans="2:14" ht="13" customHeight="1" x14ac:dyDescent="0.25">
      <c r="B1504" s="74"/>
      <c r="C1504" s="75"/>
      <c r="D1504" s="75"/>
      <c r="E1504" s="76"/>
      <c r="F1504" s="88"/>
      <c r="G1504" s="77"/>
      <c r="H1504" s="75"/>
      <c r="I1504" s="78"/>
      <c r="J1504" s="607"/>
      <c r="K1504" s="608"/>
      <c r="L1504" s="608"/>
      <c r="M1504" s="608"/>
      <c r="N1504" s="609"/>
    </row>
    <row r="1505" spans="2:14" ht="13" customHeight="1" x14ac:dyDescent="0.25">
      <c r="B1505" s="74"/>
      <c r="C1505" s="75"/>
      <c r="D1505" s="75"/>
      <c r="E1505" s="76"/>
      <c r="F1505" s="88"/>
      <c r="G1505" s="77"/>
      <c r="H1505" s="75"/>
      <c r="I1505" s="78"/>
      <c r="J1505" s="607"/>
      <c r="K1505" s="608"/>
      <c r="L1505" s="608"/>
      <c r="M1505" s="608"/>
      <c r="N1505" s="609"/>
    </row>
    <row r="1506" spans="2:14" ht="13" customHeight="1" x14ac:dyDescent="0.25">
      <c r="B1506" s="74"/>
      <c r="C1506" s="75"/>
      <c r="D1506" s="75"/>
      <c r="E1506" s="76"/>
      <c r="F1506" s="88"/>
      <c r="G1506" s="77"/>
      <c r="H1506" s="75"/>
      <c r="I1506" s="78"/>
      <c r="J1506" s="607"/>
      <c r="K1506" s="608"/>
      <c r="L1506" s="608"/>
      <c r="M1506" s="608"/>
      <c r="N1506" s="609"/>
    </row>
    <row r="1507" spans="2:14" ht="13" customHeight="1" x14ac:dyDescent="0.25">
      <c r="B1507" s="74"/>
      <c r="C1507" s="75"/>
      <c r="D1507" s="75"/>
      <c r="E1507" s="76"/>
      <c r="F1507" s="88"/>
      <c r="G1507" s="77"/>
      <c r="H1507" s="75"/>
      <c r="I1507" s="78"/>
      <c r="J1507" s="607"/>
      <c r="K1507" s="608"/>
      <c r="L1507" s="608"/>
      <c r="M1507" s="608"/>
      <c r="N1507" s="609"/>
    </row>
    <row r="1508" spans="2:14" ht="13" customHeight="1" x14ac:dyDescent="0.25">
      <c r="B1508" s="74"/>
      <c r="C1508" s="75"/>
      <c r="D1508" s="75"/>
      <c r="E1508" s="76"/>
      <c r="F1508" s="88"/>
      <c r="G1508" s="77"/>
      <c r="H1508" s="75"/>
      <c r="I1508" s="78"/>
      <c r="J1508" s="607"/>
      <c r="K1508" s="608"/>
      <c r="L1508" s="608"/>
      <c r="M1508" s="608"/>
      <c r="N1508" s="609"/>
    </row>
    <row r="1509" spans="2:14" ht="13" customHeight="1" x14ac:dyDescent="0.25">
      <c r="B1509" s="74"/>
      <c r="C1509" s="75"/>
      <c r="D1509" s="75"/>
      <c r="E1509" s="76"/>
      <c r="F1509" s="88"/>
      <c r="G1509" s="77"/>
      <c r="H1509" s="75"/>
      <c r="I1509" s="78"/>
      <c r="J1509" s="607"/>
      <c r="K1509" s="608"/>
      <c r="L1509" s="608"/>
      <c r="M1509" s="608"/>
      <c r="N1509" s="609"/>
    </row>
    <row r="1510" spans="2:14" ht="13" customHeight="1" x14ac:dyDescent="0.25">
      <c r="B1510" s="74"/>
      <c r="C1510" s="75"/>
      <c r="D1510" s="75"/>
      <c r="E1510" s="76"/>
      <c r="F1510" s="88"/>
      <c r="G1510" s="77"/>
      <c r="H1510" s="75"/>
      <c r="I1510" s="78"/>
      <c r="J1510" s="607"/>
      <c r="K1510" s="608"/>
      <c r="L1510" s="608"/>
      <c r="M1510" s="608"/>
      <c r="N1510" s="609"/>
    </row>
    <row r="1511" spans="2:14" ht="13" customHeight="1" x14ac:dyDescent="0.25">
      <c r="B1511" s="74"/>
      <c r="C1511" s="75"/>
      <c r="D1511" s="75"/>
      <c r="E1511" s="76"/>
      <c r="F1511" s="88"/>
      <c r="G1511" s="77"/>
      <c r="H1511" s="75"/>
      <c r="I1511" s="78"/>
      <c r="J1511" s="607"/>
      <c r="K1511" s="608"/>
      <c r="L1511" s="608"/>
      <c r="M1511" s="608"/>
      <c r="N1511" s="609"/>
    </row>
    <row r="1512" spans="2:14" ht="13" customHeight="1" x14ac:dyDescent="0.25">
      <c r="B1512" s="74"/>
      <c r="C1512" s="75"/>
      <c r="D1512" s="75"/>
      <c r="E1512" s="76"/>
      <c r="F1512" s="88"/>
      <c r="G1512" s="77"/>
      <c r="H1512" s="75"/>
      <c r="I1512" s="78"/>
      <c r="J1512" s="607"/>
      <c r="K1512" s="608"/>
      <c r="L1512" s="608"/>
      <c r="M1512" s="608"/>
      <c r="N1512" s="609"/>
    </row>
    <row r="1513" spans="2:14" ht="13" customHeight="1" x14ac:dyDescent="0.25">
      <c r="B1513" s="74"/>
      <c r="C1513" s="75"/>
      <c r="D1513" s="75"/>
      <c r="E1513" s="76"/>
      <c r="F1513" s="88"/>
      <c r="G1513" s="77"/>
      <c r="H1513" s="75"/>
      <c r="I1513" s="78"/>
      <c r="J1513" s="607"/>
      <c r="K1513" s="608"/>
      <c r="L1513" s="608"/>
      <c r="M1513" s="608"/>
      <c r="N1513" s="609"/>
    </row>
    <row r="1514" spans="2:14" ht="13" customHeight="1" x14ac:dyDescent="0.25">
      <c r="B1514" s="74"/>
      <c r="C1514" s="75"/>
      <c r="D1514" s="75"/>
      <c r="E1514" s="76"/>
      <c r="F1514" s="88"/>
      <c r="G1514" s="77"/>
      <c r="H1514" s="75"/>
      <c r="I1514" s="78"/>
      <c r="J1514" s="607"/>
      <c r="K1514" s="608"/>
      <c r="L1514" s="608"/>
      <c r="M1514" s="608"/>
      <c r="N1514" s="609"/>
    </row>
    <row r="1515" spans="2:14" ht="13" customHeight="1" x14ac:dyDescent="0.25">
      <c r="B1515" s="74"/>
      <c r="C1515" s="75"/>
      <c r="D1515" s="75"/>
      <c r="E1515" s="76"/>
      <c r="F1515" s="88"/>
      <c r="G1515" s="77"/>
      <c r="H1515" s="75"/>
      <c r="I1515" s="78"/>
      <c r="J1515" s="607"/>
      <c r="K1515" s="608"/>
      <c r="L1515" s="608"/>
      <c r="M1515" s="608"/>
      <c r="N1515" s="609"/>
    </row>
    <row r="1516" spans="2:14" ht="13" customHeight="1" x14ac:dyDescent="0.25">
      <c r="B1516" s="74"/>
      <c r="C1516" s="75"/>
      <c r="D1516" s="75"/>
      <c r="E1516" s="76"/>
      <c r="F1516" s="88"/>
      <c r="G1516" s="77"/>
      <c r="H1516" s="75"/>
      <c r="I1516" s="78"/>
      <c r="J1516" s="607"/>
      <c r="K1516" s="608"/>
      <c r="L1516" s="608"/>
      <c r="M1516" s="608"/>
      <c r="N1516" s="609"/>
    </row>
    <row r="1517" spans="2:14" ht="13" customHeight="1" x14ac:dyDescent="0.25">
      <c r="B1517" s="74"/>
      <c r="C1517" s="75"/>
      <c r="D1517" s="75"/>
      <c r="E1517" s="76"/>
      <c r="F1517" s="88"/>
      <c r="G1517" s="77"/>
      <c r="H1517" s="75"/>
      <c r="I1517" s="78"/>
      <c r="J1517" s="607"/>
      <c r="K1517" s="608"/>
      <c r="L1517" s="608"/>
      <c r="M1517" s="608"/>
      <c r="N1517" s="609"/>
    </row>
    <row r="1518" spans="2:14" ht="13" customHeight="1" x14ac:dyDescent="0.25">
      <c r="B1518" s="74"/>
      <c r="C1518" s="75"/>
      <c r="D1518" s="75"/>
      <c r="E1518" s="76"/>
      <c r="F1518" s="88"/>
      <c r="G1518" s="77"/>
      <c r="H1518" s="75"/>
      <c r="I1518" s="78"/>
      <c r="J1518" s="607"/>
      <c r="K1518" s="608"/>
      <c r="L1518" s="608"/>
      <c r="M1518" s="608"/>
      <c r="N1518" s="609"/>
    </row>
    <row r="1519" spans="2:14" ht="13" customHeight="1" x14ac:dyDescent="0.25">
      <c r="B1519" s="74"/>
      <c r="C1519" s="75"/>
      <c r="D1519" s="75"/>
      <c r="E1519" s="76"/>
      <c r="F1519" s="88"/>
      <c r="G1519" s="77"/>
      <c r="H1519" s="75"/>
      <c r="I1519" s="78"/>
      <c r="J1519" s="607"/>
      <c r="K1519" s="608"/>
      <c r="L1519" s="608"/>
      <c r="M1519" s="608"/>
      <c r="N1519" s="609"/>
    </row>
    <row r="1520" spans="2:14" ht="13" customHeight="1" x14ac:dyDescent="0.25">
      <c r="B1520" s="74"/>
      <c r="C1520" s="75"/>
      <c r="D1520" s="75"/>
      <c r="E1520" s="76"/>
      <c r="F1520" s="88"/>
      <c r="G1520" s="77"/>
      <c r="H1520" s="75"/>
      <c r="I1520" s="78"/>
      <c r="J1520" s="607"/>
      <c r="K1520" s="608"/>
      <c r="L1520" s="608"/>
      <c r="M1520" s="608"/>
      <c r="N1520" s="609"/>
    </row>
    <row r="1521" spans="2:14" ht="13" customHeight="1" x14ac:dyDescent="0.25">
      <c r="B1521" s="74"/>
      <c r="C1521" s="75"/>
      <c r="D1521" s="75"/>
      <c r="E1521" s="76"/>
      <c r="F1521" s="88"/>
      <c r="G1521" s="77"/>
      <c r="H1521" s="75"/>
      <c r="I1521" s="78"/>
      <c r="J1521" s="607"/>
      <c r="K1521" s="608"/>
      <c r="L1521" s="608"/>
      <c r="M1521" s="608"/>
      <c r="N1521" s="609"/>
    </row>
    <row r="1522" spans="2:14" ht="13" customHeight="1" x14ac:dyDescent="0.25">
      <c r="B1522" s="74"/>
      <c r="C1522" s="75"/>
      <c r="D1522" s="75"/>
      <c r="E1522" s="76"/>
      <c r="F1522" s="88"/>
      <c r="G1522" s="77"/>
      <c r="H1522" s="75"/>
      <c r="I1522" s="78"/>
      <c r="J1522" s="607"/>
      <c r="K1522" s="608"/>
      <c r="L1522" s="608"/>
      <c r="M1522" s="608"/>
      <c r="N1522" s="609"/>
    </row>
    <row r="1523" spans="2:14" ht="13" customHeight="1" x14ac:dyDescent="0.25">
      <c r="B1523" s="74"/>
      <c r="C1523" s="75"/>
      <c r="D1523" s="75"/>
      <c r="E1523" s="76"/>
      <c r="F1523" s="88"/>
      <c r="G1523" s="77"/>
      <c r="H1523" s="75"/>
      <c r="I1523" s="78"/>
      <c r="J1523" s="607"/>
      <c r="K1523" s="608"/>
      <c r="L1523" s="608"/>
      <c r="M1523" s="608"/>
      <c r="N1523" s="609"/>
    </row>
    <row r="1524" spans="2:14" ht="13" customHeight="1" x14ac:dyDescent="0.25">
      <c r="B1524" s="74"/>
      <c r="C1524" s="75"/>
      <c r="D1524" s="75"/>
      <c r="E1524" s="76"/>
      <c r="F1524" s="88"/>
      <c r="G1524" s="77"/>
      <c r="H1524" s="75"/>
      <c r="I1524" s="78"/>
      <c r="J1524" s="607"/>
      <c r="K1524" s="608"/>
      <c r="L1524" s="608"/>
      <c r="M1524" s="608"/>
      <c r="N1524" s="609"/>
    </row>
    <row r="1525" spans="2:14" ht="13" customHeight="1" x14ac:dyDescent="0.25">
      <c r="B1525" s="74"/>
      <c r="C1525" s="75"/>
      <c r="D1525" s="75"/>
      <c r="E1525" s="76"/>
      <c r="F1525" s="88"/>
      <c r="G1525" s="77"/>
      <c r="H1525" s="75"/>
      <c r="I1525" s="78"/>
      <c r="J1525" s="607"/>
      <c r="K1525" s="608"/>
      <c r="L1525" s="608"/>
      <c r="M1525" s="608"/>
      <c r="N1525" s="609"/>
    </row>
    <row r="1526" spans="2:14" ht="13" customHeight="1" x14ac:dyDescent="0.25">
      <c r="B1526" s="74"/>
      <c r="C1526" s="75"/>
      <c r="D1526" s="75"/>
      <c r="E1526" s="76"/>
      <c r="F1526" s="88"/>
      <c r="G1526" s="77"/>
      <c r="H1526" s="75"/>
      <c r="I1526" s="78"/>
      <c r="J1526" s="607"/>
      <c r="K1526" s="608"/>
      <c r="L1526" s="608"/>
      <c r="M1526" s="608"/>
      <c r="N1526" s="609"/>
    </row>
    <row r="1527" spans="2:14" ht="13" customHeight="1" x14ac:dyDescent="0.25">
      <c r="B1527" s="74"/>
      <c r="C1527" s="75"/>
      <c r="D1527" s="75"/>
      <c r="E1527" s="76"/>
      <c r="F1527" s="88"/>
      <c r="G1527" s="77"/>
      <c r="H1527" s="75"/>
      <c r="I1527" s="78"/>
      <c r="J1527" s="607"/>
      <c r="K1527" s="608"/>
      <c r="L1527" s="608"/>
      <c r="M1527" s="608"/>
      <c r="N1527" s="609"/>
    </row>
    <row r="1528" spans="2:14" ht="13" customHeight="1" x14ac:dyDescent="0.25">
      <c r="B1528" s="74"/>
      <c r="C1528" s="75"/>
      <c r="D1528" s="75"/>
      <c r="E1528" s="76"/>
      <c r="F1528" s="88"/>
      <c r="G1528" s="77"/>
      <c r="H1528" s="75"/>
      <c r="I1528" s="78"/>
      <c r="J1528" s="607"/>
      <c r="K1528" s="608"/>
      <c r="L1528" s="608"/>
      <c r="M1528" s="608"/>
      <c r="N1528" s="609"/>
    </row>
    <row r="1529" spans="2:14" ht="13" customHeight="1" x14ac:dyDescent="0.25">
      <c r="B1529" s="74"/>
      <c r="C1529" s="75"/>
      <c r="D1529" s="75"/>
      <c r="E1529" s="76"/>
      <c r="F1529" s="88"/>
      <c r="G1529" s="77"/>
      <c r="H1529" s="75"/>
      <c r="I1529" s="78"/>
      <c r="J1529" s="607"/>
      <c r="K1529" s="608"/>
      <c r="L1529" s="608"/>
      <c r="M1529" s="608"/>
      <c r="N1529" s="609"/>
    </row>
    <row r="1530" spans="2:14" ht="13" customHeight="1" x14ac:dyDescent="0.25">
      <c r="B1530" s="74"/>
      <c r="C1530" s="75"/>
      <c r="D1530" s="75"/>
      <c r="E1530" s="76"/>
      <c r="F1530" s="88"/>
      <c r="G1530" s="77"/>
      <c r="H1530" s="75"/>
      <c r="I1530" s="78"/>
      <c r="J1530" s="607"/>
      <c r="K1530" s="608"/>
      <c r="L1530" s="608"/>
      <c r="M1530" s="608"/>
      <c r="N1530" s="609"/>
    </row>
    <row r="1531" spans="2:14" ht="13" customHeight="1" x14ac:dyDescent="0.25">
      <c r="B1531" s="74"/>
      <c r="C1531" s="75"/>
      <c r="D1531" s="75"/>
      <c r="E1531" s="76"/>
      <c r="F1531" s="88"/>
      <c r="G1531" s="77"/>
      <c r="H1531" s="75"/>
      <c r="I1531" s="78"/>
      <c r="J1531" s="607"/>
      <c r="K1531" s="608"/>
      <c r="L1531" s="608"/>
      <c r="M1531" s="608"/>
      <c r="N1531" s="609"/>
    </row>
    <row r="1532" spans="2:14" ht="13" customHeight="1" x14ac:dyDescent="0.25">
      <c r="B1532" s="74"/>
      <c r="C1532" s="75"/>
      <c r="D1532" s="75"/>
      <c r="E1532" s="76"/>
      <c r="F1532" s="88"/>
      <c r="G1532" s="77"/>
      <c r="H1532" s="75"/>
      <c r="I1532" s="78"/>
      <c r="J1532" s="607"/>
      <c r="K1532" s="608"/>
      <c r="L1532" s="608"/>
      <c r="M1532" s="608"/>
      <c r="N1532" s="609"/>
    </row>
    <row r="1533" spans="2:14" ht="13" customHeight="1" x14ac:dyDescent="0.25">
      <c r="B1533" s="74"/>
      <c r="C1533" s="75"/>
      <c r="D1533" s="75"/>
      <c r="E1533" s="76"/>
      <c r="F1533" s="88"/>
      <c r="G1533" s="77"/>
      <c r="H1533" s="75"/>
      <c r="I1533" s="78"/>
      <c r="J1533" s="607"/>
      <c r="K1533" s="608"/>
      <c r="L1533" s="608"/>
      <c r="M1533" s="608"/>
      <c r="N1533" s="609"/>
    </row>
    <row r="1534" spans="2:14" ht="13" customHeight="1" x14ac:dyDescent="0.25">
      <c r="B1534" s="74"/>
      <c r="C1534" s="75"/>
      <c r="D1534" s="75"/>
      <c r="E1534" s="76"/>
      <c r="F1534" s="88"/>
      <c r="G1534" s="77"/>
      <c r="H1534" s="75"/>
      <c r="I1534" s="78"/>
      <c r="J1534" s="607"/>
      <c r="K1534" s="608"/>
      <c r="L1534" s="608"/>
      <c r="M1534" s="608"/>
      <c r="N1534" s="609"/>
    </row>
    <row r="1535" spans="2:14" ht="13" customHeight="1" x14ac:dyDescent="0.25">
      <c r="B1535" s="74"/>
      <c r="C1535" s="75"/>
      <c r="D1535" s="75"/>
      <c r="E1535" s="76"/>
      <c r="F1535" s="88"/>
      <c r="G1535" s="77"/>
      <c r="H1535" s="75"/>
      <c r="I1535" s="78"/>
      <c r="J1535" s="607"/>
      <c r="K1535" s="608"/>
      <c r="L1535" s="608"/>
      <c r="M1535" s="608"/>
      <c r="N1535" s="609"/>
    </row>
    <row r="1536" spans="2:14" ht="13" customHeight="1" x14ac:dyDescent="0.25">
      <c r="B1536" s="74"/>
      <c r="C1536" s="75"/>
      <c r="D1536" s="75"/>
      <c r="E1536" s="76"/>
      <c r="F1536" s="88"/>
      <c r="G1536" s="77"/>
      <c r="H1536" s="75"/>
      <c r="I1536" s="78"/>
      <c r="J1536" s="607"/>
      <c r="K1536" s="608"/>
      <c r="L1536" s="608"/>
      <c r="M1536" s="608"/>
      <c r="N1536" s="609"/>
    </row>
    <row r="1537" spans="2:14" ht="13" customHeight="1" x14ac:dyDescent="0.25">
      <c r="B1537" s="74"/>
      <c r="C1537" s="75"/>
      <c r="D1537" s="75"/>
      <c r="E1537" s="76"/>
      <c r="F1537" s="88"/>
      <c r="G1537" s="77"/>
      <c r="H1537" s="75"/>
      <c r="I1537" s="78"/>
      <c r="J1537" s="607"/>
      <c r="K1537" s="608"/>
      <c r="L1537" s="608"/>
      <c r="M1537" s="608"/>
      <c r="N1537" s="609"/>
    </row>
    <row r="1538" spans="2:14" ht="13" customHeight="1" x14ac:dyDescent="0.25">
      <c r="B1538" s="74"/>
      <c r="C1538" s="75"/>
      <c r="D1538" s="75"/>
      <c r="E1538" s="76"/>
      <c r="F1538" s="88"/>
      <c r="G1538" s="77"/>
      <c r="H1538" s="75"/>
      <c r="I1538" s="78"/>
      <c r="J1538" s="607"/>
      <c r="K1538" s="608"/>
      <c r="L1538" s="608"/>
      <c r="M1538" s="608"/>
      <c r="N1538" s="609"/>
    </row>
    <row r="1539" spans="2:14" ht="13" customHeight="1" x14ac:dyDescent="0.25">
      <c r="B1539" s="74"/>
      <c r="C1539" s="75"/>
      <c r="D1539" s="75"/>
      <c r="E1539" s="76"/>
      <c r="F1539" s="88"/>
      <c r="G1539" s="77"/>
      <c r="H1539" s="75"/>
      <c r="I1539" s="78"/>
      <c r="J1539" s="607"/>
      <c r="K1539" s="608"/>
      <c r="L1539" s="608"/>
      <c r="M1539" s="608"/>
      <c r="N1539" s="609"/>
    </row>
    <row r="1540" spans="2:14" ht="13" customHeight="1" x14ac:dyDescent="0.25">
      <c r="B1540" s="74"/>
      <c r="C1540" s="75"/>
      <c r="D1540" s="75"/>
      <c r="E1540" s="76"/>
      <c r="F1540" s="88"/>
      <c r="G1540" s="77"/>
      <c r="H1540" s="75"/>
      <c r="I1540" s="78"/>
      <c r="J1540" s="607"/>
      <c r="K1540" s="608"/>
      <c r="L1540" s="608"/>
      <c r="M1540" s="608"/>
      <c r="N1540" s="609"/>
    </row>
    <row r="1541" spans="2:14" ht="13" customHeight="1" x14ac:dyDescent="0.25">
      <c r="B1541" s="74"/>
      <c r="C1541" s="75"/>
      <c r="D1541" s="75"/>
      <c r="E1541" s="76"/>
      <c r="F1541" s="88"/>
      <c r="G1541" s="77"/>
      <c r="H1541" s="75"/>
      <c r="I1541" s="78"/>
      <c r="J1541" s="607"/>
      <c r="K1541" s="608"/>
      <c r="L1541" s="608"/>
      <c r="M1541" s="608"/>
      <c r="N1541" s="609"/>
    </row>
    <row r="1542" spans="2:14" ht="13" customHeight="1" x14ac:dyDescent="0.25">
      <c r="B1542" s="74"/>
      <c r="C1542" s="75"/>
      <c r="D1542" s="75"/>
      <c r="E1542" s="76"/>
      <c r="F1542" s="88"/>
      <c r="G1542" s="77"/>
      <c r="H1542" s="75"/>
      <c r="I1542" s="78"/>
      <c r="J1542" s="607"/>
      <c r="K1542" s="608"/>
      <c r="L1542" s="608"/>
      <c r="M1542" s="608"/>
      <c r="N1542" s="609"/>
    </row>
    <row r="1543" spans="2:14" ht="13" customHeight="1" x14ac:dyDescent="0.25">
      <c r="B1543" s="74"/>
      <c r="C1543" s="75"/>
      <c r="D1543" s="75"/>
      <c r="E1543" s="76"/>
      <c r="F1543" s="88"/>
      <c r="G1543" s="77"/>
      <c r="H1543" s="75"/>
      <c r="I1543" s="78"/>
      <c r="J1543" s="607"/>
      <c r="K1543" s="608"/>
      <c r="L1543" s="608"/>
      <c r="M1543" s="608"/>
      <c r="N1543" s="609"/>
    </row>
    <row r="1544" spans="2:14" ht="13" customHeight="1" x14ac:dyDescent="0.25">
      <c r="B1544" s="74"/>
      <c r="C1544" s="75"/>
      <c r="D1544" s="75"/>
      <c r="E1544" s="76"/>
      <c r="F1544" s="88"/>
      <c r="G1544" s="77"/>
      <c r="H1544" s="75"/>
      <c r="I1544" s="78"/>
      <c r="J1544" s="607"/>
      <c r="K1544" s="608"/>
      <c r="L1544" s="608"/>
      <c r="M1544" s="608"/>
      <c r="N1544" s="609"/>
    </row>
    <row r="1545" spans="2:14" ht="13" customHeight="1" x14ac:dyDescent="0.25">
      <c r="B1545" s="74"/>
      <c r="C1545" s="75"/>
      <c r="D1545" s="75"/>
      <c r="E1545" s="76"/>
      <c r="F1545" s="88"/>
      <c r="G1545" s="77"/>
      <c r="H1545" s="75"/>
      <c r="I1545" s="78"/>
      <c r="J1545" s="607"/>
      <c r="K1545" s="608"/>
      <c r="L1545" s="608"/>
      <c r="M1545" s="608"/>
      <c r="N1545" s="609"/>
    </row>
    <row r="1546" spans="2:14" ht="13" customHeight="1" x14ac:dyDescent="0.25">
      <c r="B1546" s="74"/>
      <c r="C1546" s="75"/>
      <c r="D1546" s="75"/>
      <c r="E1546" s="76"/>
      <c r="F1546" s="88"/>
      <c r="G1546" s="77"/>
      <c r="H1546" s="75"/>
      <c r="I1546" s="78"/>
      <c r="J1546" s="607"/>
      <c r="K1546" s="608"/>
      <c r="L1546" s="608"/>
      <c r="M1546" s="608"/>
      <c r="N1546" s="609"/>
    </row>
    <row r="1547" spans="2:14" ht="13" customHeight="1" x14ac:dyDescent="0.25">
      <c r="B1547" s="74"/>
      <c r="C1547" s="75"/>
      <c r="D1547" s="75"/>
      <c r="E1547" s="76"/>
      <c r="F1547" s="88"/>
      <c r="G1547" s="77"/>
      <c r="H1547" s="75"/>
      <c r="I1547" s="78"/>
      <c r="J1547" s="607"/>
      <c r="K1547" s="608"/>
      <c r="L1547" s="608"/>
      <c r="M1547" s="608"/>
      <c r="N1547" s="609"/>
    </row>
    <row r="1548" spans="2:14" ht="13" customHeight="1" x14ac:dyDescent="0.25">
      <c r="B1548" s="74"/>
      <c r="C1548" s="75"/>
      <c r="D1548" s="75"/>
      <c r="E1548" s="76"/>
      <c r="F1548" s="88"/>
      <c r="G1548" s="77"/>
      <c r="H1548" s="75"/>
      <c r="I1548" s="78"/>
      <c r="J1548" s="607"/>
      <c r="K1548" s="608"/>
      <c r="L1548" s="608"/>
      <c r="M1548" s="608"/>
      <c r="N1548" s="609"/>
    </row>
    <row r="1549" spans="2:14" ht="13" customHeight="1" x14ac:dyDescent="0.25">
      <c r="B1549" s="74"/>
      <c r="C1549" s="75"/>
      <c r="D1549" s="75"/>
      <c r="E1549" s="76"/>
      <c r="F1549" s="88"/>
      <c r="G1549" s="77"/>
      <c r="H1549" s="75"/>
      <c r="I1549" s="78"/>
      <c r="J1549" s="607"/>
      <c r="K1549" s="608"/>
      <c r="L1549" s="608"/>
      <c r="M1549" s="608"/>
      <c r="N1549" s="609"/>
    </row>
    <row r="1550" spans="2:14" ht="13" customHeight="1" x14ac:dyDescent="0.25">
      <c r="B1550" s="74"/>
      <c r="C1550" s="75"/>
      <c r="D1550" s="75"/>
      <c r="E1550" s="76"/>
      <c r="F1550" s="88"/>
      <c r="G1550" s="77"/>
      <c r="H1550" s="75"/>
      <c r="I1550" s="78"/>
      <c r="J1550" s="607"/>
      <c r="K1550" s="608"/>
      <c r="L1550" s="608"/>
      <c r="M1550" s="608"/>
      <c r="N1550" s="609"/>
    </row>
    <row r="1551" spans="2:14" ht="13" customHeight="1" x14ac:dyDescent="0.25">
      <c r="B1551" s="74"/>
      <c r="C1551" s="75"/>
      <c r="D1551" s="75"/>
      <c r="E1551" s="76"/>
      <c r="F1551" s="88"/>
      <c r="G1551" s="77"/>
      <c r="H1551" s="75"/>
      <c r="I1551" s="78"/>
      <c r="J1551" s="607"/>
      <c r="K1551" s="608"/>
      <c r="L1551" s="608"/>
      <c r="M1551" s="608"/>
      <c r="N1551" s="609"/>
    </row>
    <row r="1552" spans="2:14" ht="13" customHeight="1" x14ac:dyDescent="0.25">
      <c r="B1552" s="74"/>
      <c r="C1552" s="75"/>
      <c r="D1552" s="75"/>
      <c r="E1552" s="76"/>
      <c r="F1552" s="88"/>
      <c r="G1552" s="77"/>
      <c r="H1552" s="75"/>
      <c r="I1552" s="78"/>
      <c r="J1552" s="607"/>
      <c r="K1552" s="608"/>
      <c r="L1552" s="608"/>
      <c r="M1552" s="608"/>
      <c r="N1552" s="609"/>
    </row>
    <row r="1553" spans="2:14" ht="13" customHeight="1" x14ac:dyDescent="0.25">
      <c r="B1553" s="74"/>
      <c r="C1553" s="75"/>
      <c r="D1553" s="75"/>
      <c r="E1553" s="76"/>
      <c r="F1553" s="88"/>
      <c r="G1553" s="77"/>
      <c r="H1553" s="75"/>
      <c r="I1553" s="78"/>
      <c r="J1553" s="607"/>
      <c r="K1553" s="608"/>
      <c r="L1553" s="608"/>
      <c r="M1553" s="608"/>
      <c r="N1553" s="609"/>
    </row>
    <row r="1554" spans="2:14" ht="13" customHeight="1" x14ac:dyDescent="0.25">
      <c r="B1554" s="74"/>
      <c r="C1554" s="75"/>
      <c r="D1554" s="75"/>
      <c r="E1554" s="76"/>
      <c r="F1554" s="88"/>
      <c r="G1554" s="77"/>
      <c r="H1554" s="75"/>
      <c r="I1554" s="78"/>
      <c r="J1554" s="607"/>
      <c r="K1554" s="608"/>
      <c r="L1554" s="608"/>
      <c r="M1554" s="608"/>
      <c r="N1554" s="609"/>
    </row>
    <row r="1555" spans="2:14" ht="13" customHeight="1" x14ac:dyDescent="0.25">
      <c r="B1555" s="74"/>
      <c r="C1555" s="75"/>
      <c r="D1555" s="75"/>
      <c r="E1555" s="76"/>
      <c r="F1555" s="88"/>
      <c r="G1555" s="77"/>
      <c r="H1555" s="75"/>
      <c r="I1555" s="78"/>
      <c r="J1555" s="607"/>
      <c r="K1555" s="608"/>
      <c r="L1555" s="608"/>
      <c r="M1555" s="608"/>
      <c r="N1555" s="609"/>
    </row>
    <row r="1556" spans="2:14" ht="13" customHeight="1" x14ac:dyDescent="0.25">
      <c r="B1556" s="74"/>
      <c r="C1556" s="75"/>
      <c r="D1556" s="75"/>
      <c r="E1556" s="76"/>
      <c r="F1556" s="88"/>
      <c r="G1556" s="77"/>
      <c r="H1556" s="75"/>
      <c r="I1556" s="78"/>
      <c r="J1556" s="607"/>
      <c r="K1556" s="608"/>
      <c r="L1556" s="608"/>
      <c r="M1556" s="608"/>
      <c r="N1556" s="609"/>
    </row>
    <row r="1557" spans="2:14" ht="13" customHeight="1" x14ac:dyDescent="0.25">
      <c r="B1557" s="74"/>
      <c r="C1557" s="75"/>
      <c r="D1557" s="75"/>
      <c r="E1557" s="76"/>
      <c r="F1557" s="88"/>
      <c r="G1557" s="77"/>
      <c r="H1557" s="75"/>
      <c r="I1557" s="78"/>
      <c r="J1557" s="607"/>
      <c r="K1557" s="608"/>
      <c r="L1557" s="608"/>
      <c r="M1557" s="608"/>
      <c r="N1557" s="609"/>
    </row>
    <row r="1558" spans="2:14" ht="13" customHeight="1" x14ac:dyDescent="0.25">
      <c r="B1558" s="74"/>
      <c r="C1558" s="75"/>
      <c r="D1558" s="75"/>
      <c r="E1558" s="76"/>
      <c r="F1558" s="88"/>
      <c r="G1558" s="77"/>
      <c r="H1558" s="75"/>
      <c r="I1558" s="78"/>
      <c r="J1558" s="607"/>
      <c r="K1558" s="608"/>
      <c r="L1558" s="608"/>
      <c r="M1558" s="608"/>
      <c r="N1558" s="609"/>
    </row>
    <row r="1559" spans="2:14" ht="13" customHeight="1" x14ac:dyDescent="0.25">
      <c r="B1559" s="74"/>
      <c r="C1559" s="75"/>
      <c r="D1559" s="75"/>
      <c r="E1559" s="76"/>
      <c r="F1559" s="88"/>
      <c r="G1559" s="77"/>
      <c r="H1559" s="75"/>
      <c r="I1559" s="78"/>
      <c r="J1559" s="607"/>
      <c r="K1559" s="608"/>
      <c r="L1559" s="608"/>
      <c r="M1559" s="608"/>
      <c r="N1559" s="609"/>
    </row>
    <row r="1560" spans="2:14" ht="13" customHeight="1" x14ac:dyDescent="0.25">
      <c r="B1560" s="74"/>
      <c r="C1560" s="75"/>
      <c r="D1560" s="75"/>
      <c r="E1560" s="76"/>
      <c r="F1560" s="88"/>
      <c r="G1560" s="77"/>
      <c r="H1560" s="75"/>
      <c r="I1560" s="78"/>
      <c r="J1560" s="607"/>
      <c r="K1560" s="608"/>
      <c r="L1560" s="608"/>
      <c r="M1560" s="608"/>
      <c r="N1560" s="609"/>
    </row>
    <row r="1561" spans="2:14" ht="13" customHeight="1" x14ac:dyDescent="0.25">
      <c r="B1561" s="74"/>
      <c r="C1561" s="75"/>
      <c r="D1561" s="75"/>
      <c r="E1561" s="76"/>
      <c r="F1561" s="88"/>
      <c r="G1561" s="77"/>
      <c r="H1561" s="75"/>
      <c r="I1561" s="78"/>
      <c r="J1561" s="607"/>
      <c r="K1561" s="608"/>
      <c r="L1561" s="608"/>
      <c r="M1561" s="608"/>
      <c r="N1561" s="609"/>
    </row>
    <row r="1562" spans="2:14" ht="13" customHeight="1" x14ac:dyDescent="0.25">
      <c r="B1562" s="74"/>
      <c r="C1562" s="75"/>
      <c r="D1562" s="75"/>
      <c r="E1562" s="76"/>
      <c r="F1562" s="88"/>
      <c r="G1562" s="77"/>
      <c r="H1562" s="75"/>
      <c r="I1562" s="78"/>
      <c r="J1562" s="607"/>
      <c r="K1562" s="608"/>
      <c r="L1562" s="608"/>
      <c r="M1562" s="608"/>
      <c r="N1562" s="609"/>
    </row>
    <row r="1563" spans="2:14" ht="13" customHeight="1" x14ac:dyDescent="0.25">
      <c r="B1563" s="74"/>
      <c r="C1563" s="75"/>
      <c r="D1563" s="75"/>
      <c r="E1563" s="76"/>
      <c r="F1563" s="88"/>
      <c r="G1563" s="77"/>
      <c r="H1563" s="75"/>
      <c r="I1563" s="78"/>
      <c r="J1563" s="607"/>
      <c r="K1563" s="608"/>
      <c r="L1563" s="608"/>
      <c r="M1563" s="608"/>
      <c r="N1563" s="609"/>
    </row>
    <row r="1564" spans="2:14" ht="13" customHeight="1" x14ac:dyDescent="0.25">
      <c r="B1564" s="74"/>
      <c r="C1564" s="75"/>
      <c r="D1564" s="75"/>
      <c r="E1564" s="76"/>
      <c r="F1564" s="88"/>
      <c r="G1564" s="77"/>
      <c r="H1564" s="75"/>
      <c r="I1564" s="78"/>
      <c r="J1564" s="607"/>
      <c r="K1564" s="608"/>
      <c r="L1564" s="608"/>
      <c r="M1564" s="608"/>
      <c r="N1564" s="609"/>
    </row>
    <row r="1565" spans="2:14" ht="13" customHeight="1" x14ac:dyDescent="0.25">
      <c r="B1565" s="74"/>
      <c r="C1565" s="75"/>
      <c r="D1565" s="75"/>
      <c r="E1565" s="76"/>
      <c r="F1565" s="88"/>
      <c r="G1565" s="77"/>
      <c r="H1565" s="75"/>
      <c r="I1565" s="78"/>
      <c r="J1565" s="607"/>
      <c r="K1565" s="608"/>
      <c r="L1565" s="608"/>
      <c r="M1565" s="608"/>
      <c r="N1565" s="609"/>
    </row>
    <row r="1566" spans="2:14" ht="13" customHeight="1" x14ac:dyDescent="0.25">
      <c r="B1566" s="74"/>
      <c r="C1566" s="75"/>
      <c r="D1566" s="75"/>
      <c r="E1566" s="76"/>
      <c r="F1566" s="88"/>
      <c r="G1566" s="77"/>
      <c r="H1566" s="75"/>
      <c r="I1566" s="78"/>
      <c r="J1566" s="607"/>
      <c r="K1566" s="608"/>
      <c r="L1566" s="608"/>
      <c r="M1566" s="608"/>
      <c r="N1566" s="609"/>
    </row>
    <row r="1567" spans="2:14" ht="13" customHeight="1" x14ac:dyDescent="0.25">
      <c r="B1567" s="74"/>
      <c r="C1567" s="75"/>
      <c r="D1567" s="75"/>
      <c r="E1567" s="76"/>
      <c r="F1567" s="88"/>
      <c r="G1567" s="77"/>
      <c r="H1567" s="75"/>
      <c r="I1567" s="78"/>
      <c r="J1567" s="607"/>
      <c r="K1567" s="608"/>
      <c r="L1567" s="608"/>
      <c r="M1567" s="608"/>
      <c r="N1567" s="609"/>
    </row>
    <row r="1568" spans="2:14" ht="13" customHeight="1" x14ac:dyDescent="0.25">
      <c r="B1568" s="74"/>
      <c r="C1568" s="75"/>
      <c r="D1568" s="75"/>
      <c r="E1568" s="76"/>
      <c r="F1568" s="88"/>
      <c r="G1568" s="77"/>
      <c r="H1568" s="75"/>
      <c r="I1568" s="78"/>
      <c r="J1568" s="607"/>
      <c r="K1568" s="608"/>
      <c r="L1568" s="608"/>
      <c r="M1568" s="608"/>
      <c r="N1568" s="609"/>
    </row>
    <row r="1569" spans="2:14" ht="13" customHeight="1" x14ac:dyDescent="0.25">
      <c r="B1569" s="74"/>
      <c r="C1569" s="75"/>
      <c r="D1569" s="75"/>
      <c r="E1569" s="76"/>
      <c r="F1569" s="88"/>
      <c r="G1569" s="77"/>
      <c r="H1569" s="75"/>
      <c r="I1569" s="78"/>
      <c r="J1569" s="607"/>
      <c r="K1569" s="608"/>
      <c r="L1569" s="608"/>
      <c r="M1569" s="608"/>
      <c r="N1569" s="609"/>
    </row>
    <row r="1570" spans="2:14" ht="13" customHeight="1" x14ac:dyDescent="0.25">
      <c r="B1570" s="74"/>
      <c r="C1570" s="75"/>
      <c r="D1570" s="75"/>
      <c r="E1570" s="76"/>
      <c r="F1570" s="88"/>
      <c r="G1570" s="77"/>
      <c r="H1570" s="75"/>
      <c r="I1570" s="78"/>
      <c r="J1570" s="607"/>
      <c r="K1570" s="608"/>
      <c r="L1570" s="608"/>
      <c r="M1570" s="608"/>
      <c r="N1570" s="609"/>
    </row>
    <row r="1571" spans="2:14" ht="13" customHeight="1" x14ac:dyDescent="0.25">
      <c r="B1571" s="74"/>
      <c r="C1571" s="75"/>
      <c r="D1571" s="75"/>
      <c r="E1571" s="76"/>
      <c r="F1571" s="88"/>
      <c r="G1571" s="77"/>
      <c r="H1571" s="75"/>
      <c r="I1571" s="78"/>
      <c r="J1571" s="607"/>
      <c r="K1571" s="608"/>
      <c r="L1571" s="608"/>
      <c r="M1571" s="608"/>
      <c r="N1571" s="609"/>
    </row>
    <row r="1572" spans="2:14" ht="13" customHeight="1" x14ac:dyDescent="0.25">
      <c r="B1572" s="74"/>
      <c r="C1572" s="75"/>
      <c r="D1572" s="75"/>
      <c r="E1572" s="76"/>
      <c r="F1572" s="88"/>
      <c r="G1572" s="77"/>
      <c r="H1572" s="75"/>
      <c r="I1572" s="78"/>
      <c r="J1572" s="607"/>
      <c r="K1572" s="608"/>
      <c r="L1572" s="608"/>
      <c r="M1572" s="608"/>
      <c r="N1572" s="609"/>
    </row>
    <row r="1573" spans="2:14" ht="13" customHeight="1" x14ac:dyDescent="0.25">
      <c r="B1573" s="74"/>
      <c r="C1573" s="75"/>
      <c r="D1573" s="75"/>
      <c r="E1573" s="76"/>
      <c r="F1573" s="88"/>
      <c r="G1573" s="77"/>
      <c r="H1573" s="75"/>
      <c r="I1573" s="78"/>
      <c r="J1573" s="607"/>
      <c r="K1573" s="608"/>
      <c r="L1573" s="608"/>
      <c r="M1573" s="608"/>
      <c r="N1573" s="609"/>
    </row>
    <row r="1574" spans="2:14" ht="13" customHeight="1" x14ac:dyDescent="0.25">
      <c r="B1574" s="74"/>
      <c r="C1574" s="75"/>
      <c r="D1574" s="75"/>
      <c r="E1574" s="76"/>
      <c r="F1574" s="88"/>
      <c r="G1574" s="77"/>
      <c r="H1574" s="75"/>
      <c r="I1574" s="78"/>
      <c r="J1574" s="607"/>
      <c r="K1574" s="608"/>
      <c r="L1574" s="608"/>
      <c r="M1574" s="608"/>
      <c r="N1574" s="609"/>
    </row>
    <row r="1575" spans="2:14" ht="13" customHeight="1" x14ac:dyDescent="0.25">
      <c r="B1575" s="74"/>
      <c r="C1575" s="75"/>
      <c r="D1575" s="75"/>
      <c r="E1575" s="76"/>
      <c r="F1575" s="88"/>
      <c r="G1575" s="77"/>
      <c r="H1575" s="75"/>
      <c r="I1575" s="78"/>
      <c r="J1575" s="607"/>
      <c r="K1575" s="608"/>
      <c r="L1575" s="608"/>
      <c r="M1575" s="608"/>
      <c r="N1575" s="609"/>
    </row>
    <row r="1576" spans="2:14" ht="13" customHeight="1" x14ac:dyDescent="0.25">
      <c r="B1576" s="74"/>
      <c r="C1576" s="75"/>
      <c r="D1576" s="75"/>
      <c r="E1576" s="76"/>
      <c r="F1576" s="88"/>
      <c r="G1576" s="77"/>
      <c r="H1576" s="75"/>
      <c r="I1576" s="78"/>
      <c r="J1576" s="607"/>
      <c r="K1576" s="608"/>
      <c r="L1576" s="608"/>
      <c r="M1576" s="608"/>
      <c r="N1576" s="609"/>
    </row>
    <row r="1577" spans="2:14" ht="13" customHeight="1" x14ac:dyDescent="0.25">
      <c r="B1577" s="74"/>
      <c r="C1577" s="75"/>
      <c r="D1577" s="75"/>
      <c r="E1577" s="76"/>
      <c r="F1577" s="88"/>
      <c r="G1577" s="77"/>
      <c r="H1577" s="75"/>
      <c r="I1577" s="78"/>
      <c r="J1577" s="607"/>
      <c r="K1577" s="608"/>
      <c r="L1577" s="608"/>
      <c r="M1577" s="608"/>
      <c r="N1577" s="609"/>
    </row>
    <row r="1578" spans="2:14" ht="13" customHeight="1" x14ac:dyDescent="0.25">
      <c r="B1578" s="74"/>
      <c r="C1578" s="75"/>
      <c r="D1578" s="75"/>
      <c r="E1578" s="76"/>
      <c r="F1578" s="88"/>
      <c r="G1578" s="77"/>
      <c r="H1578" s="75"/>
      <c r="I1578" s="78"/>
      <c r="J1578" s="607"/>
      <c r="K1578" s="608"/>
      <c r="L1578" s="608"/>
      <c r="M1578" s="608"/>
      <c r="N1578" s="609"/>
    </row>
    <row r="1579" spans="2:14" ht="13" customHeight="1" x14ac:dyDescent="0.25">
      <c r="B1579" s="74"/>
      <c r="C1579" s="75"/>
      <c r="D1579" s="75"/>
      <c r="E1579" s="76"/>
      <c r="F1579" s="88"/>
      <c r="G1579" s="77"/>
      <c r="H1579" s="75"/>
      <c r="I1579" s="78"/>
      <c r="J1579" s="607"/>
      <c r="K1579" s="608"/>
      <c r="L1579" s="608"/>
      <c r="M1579" s="608"/>
      <c r="N1579" s="609"/>
    </row>
    <row r="1580" spans="2:14" ht="13" customHeight="1" x14ac:dyDescent="0.25">
      <c r="B1580" s="74"/>
      <c r="C1580" s="75"/>
      <c r="D1580" s="75"/>
      <c r="E1580" s="76"/>
      <c r="F1580" s="88"/>
      <c r="G1580" s="77"/>
      <c r="H1580" s="75"/>
      <c r="I1580" s="78"/>
      <c r="J1580" s="607"/>
      <c r="K1580" s="608"/>
      <c r="L1580" s="608"/>
      <c r="M1580" s="608"/>
      <c r="N1580" s="609"/>
    </row>
    <row r="1581" spans="2:14" ht="13" customHeight="1" x14ac:dyDescent="0.25">
      <c r="B1581" s="74"/>
      <c r="C1581" s="75"/>
      <c r="D1581" s="75"/>
      <c r="E1581" s="76"/>
      <c r="F1581" s="88"/>
      <c r="G1581" s="77"/>
      <c r="H1581" s="75"/>
      <c r="I1581" s="78"/>
      <c r="J1581" s="607"/>
      <c r="K1581" s="608"/>
      <c r="L1581" s="608"/>
      <c r="M1581" s="608"/>
      <c r="N1581" s="609"/>
    </row>
    <row r="1582" spans="2:14" ht="13" customHeight="1" x14ac:dyDescent="0.25">
      <c r="B1582" s="74"/>
      <c r="C1582" s="75"/>
      <c r="D1582" s="75"/>
      <c r="E1582" s="76"/>
      <c r="F1582" s="88"/>
      <c r="G1582" s="77"/>
      <c r="H1582" s="75"/>
      <c r="I1582" s="78"/>
      <c r="J1582" s="607"/>
      <c r="K1582" s="608"/>
      <c r="L1582" s="608"/>
      <c r="M1582" s="608"/>
      <c r="N1582" s="609"/>
    </row>
    <row r="1583" spans="2:14" ht="13" customHeight="1" x14ac:dyDescent="0.25">
      <c r="B1583" s="74"/>
      <c r="C1583" s="75"/>
      <c r="D1583" s="75"/>
      <c r="E1583" s="76"/>
      <c r="F1583" s="88"/>
      <c r="G1583" s="77"/>
      <c r="H1583" s="75"/>
      <c r="I1583" s="78"/>
      <c r="J1583" s="607"/>
      <c r="K1583" s="608"/>
      <c r="L1583" s="608"/>
      <c r="M1583" s="608"/>
      <c r="N1583" s="609"/>
    </row>
    <row r="1584" spans="2:14" ht="13" customHeight="1" x14ac:dyDescent="0.25">
      <c r="B1584" s="74"/>
      <c r="C1584" s="75"/>
      <c r="D1584" s="75"/>
      <c r="E1584" s="76"/>
      <c r="F1584" s="88"/>
      <c r="G1584" s="77"/>
      <c r="H1584" s="75"/>
      <c r="I1584" s="78"/>
      <c r="J1584" s="607"/>
      <c r="K1584" s="608"/>
      <c r="L1584" s="608"/>
      <c r="M1584" s="608"/>
      <c r="N1584" s="609"/>
    </row>
    <row r="1585" spans="2:14" ht="13" customHeight="1" x14ac:dyDescent="0.25">
      <c r="B1585" s="74"/>
      <c r="C1585" s="75"/>
      <c r="D1585" s="75"/>
      <c r="E1585" s="76"/>
      <c r="F1585" s="88"/>
      <c r="G1585" s="77"/>
      <c r="H1585" s="75"/>
      <c r="I1585" s="78"/>
      <c r="J1585" s="607"/>
      <c r="K1585" s="608"/>
      <c r="L1585" s="608"/>
      <c r="M1585" s="608"/>
      <c r="N1585" s="609"/>
    </row>
    <row r="1586" spans="2:14" ht="13" customHeight="1" x14ac:dyDescent="0.25">
      <c r="B1586" s="74"/>
      <c r="C1586" s="75"/>
      <c r="D1586" s="75"/>
      <c r="E1586" s="76"/>
      <c r="F1586" s="88"/>
      <c r="G1586" s="77"/>
      <c r="H1586" s="75"/>
      <c r="I1586" s="78"/>
      <c r="J1586" s="607"/>
      <c r="K1586" s="608"/>
      <c r="L1586" s="608"/>
      <c r="M1586" s="608"/>
      <c r="N1586" s="609"/>
    </row>
    <row r="1587" spans="2:14" ht="13" customHeight="1" x14ac:dyDescent="0.25">
      <c r="B1587" s="74"/>
      <c r="C1587" s="75"/>
      <c r="D1587" s="75"/>
      <c r="E1587" s="76"/>
      <c r="F1587" s="88"/>
      <c r="G1587" s="77"/>
      <c r="H1587" s="75"/>
      <c r="I1587" s="78"/>
      <c r="J1587" s="607"/>
      <c r="K1587" s="608"/>
      <c r="L1587" s="608"/>
      <c r="M1587" s="608"/>
      <c r="N1587" s="609"/>
    </row>
    <row r="1588" spans="2:14" ht="13" customHeight="1" x14ac:dyDescent="0.25">
      <c r="B1588" s="74"/>
      <c r="C1588" s="75"/>
      <c r="D1588" s="75"/>
      <c r="E1588" s="76"/>
      <c r="F1588" s="88"/>
      <c r="G1588" s="77"/>
      <c r="H1588" s="75"/>
      <c r="I1588" s="78"/>
      <c r="J1588" s="607"/>
      <c r="K1588" s="608"/>
      <c r="L1588" s="608"/>
      <c r="M1588" s="608"/>
      <c r="N1588" s="609"/>
    </row>
    <row r="1589" spans="2:14" ht="13" customHeight="1" x14ac:dyDescent="0.25">
      <c r="B1589" s="74"/>
      <c r="C1589" s="75"/>
      <c r="D1589" s="75"/>
      <c r="E1589" s="76"/>
      <c r="F1589" s="88"/>
      <c r="G1589" s="77"/>
      <c r="H1589" s="75"/>
      <c r="I1589" s="78"/>
      <c r="J1589" s="607"/>
      <c r="K1589" s="608"/>
      <c r="L1589" s="608"/>
      <c r="M1589" s="608"/>
      <c r="N1589" s="609"/>
    </row>
    <row r="1590" spans="2:14" ht="13" customHeight="1" x14ac:dyDescent="0.25">
      <c r="B1590" s="74"/>
      <c r="C1590" s="75"/>
      <c r="D1590" s="75"/>
      <c r="E1590" s="76"/>
      <c r="F1590" s="88"/>
      <c r="G1590" s="77"/>
      <c r="H1590" s="75"/>
      <c r="I1590" s="78"/>
      <c r="J1590" s="607"/>
      <c r="K1590" s="608"/>
      <c r="L1590" s="608"/>
      <c r="M1590" s="608"/>
      <c r="N1590" s="609"/>
    </row>
    <row r="1591" spans="2:14" ht="13" customHeight="1" x14ac:dyDescent="0.25">
      <c r="B1591" s="74"/>
      <c r="C1591" s="75"/>
      <c r="D1591" s="75"/>
      <c r="E1591" s="76"/>
      <c r="F1591" s="88"/>
      <c r="G1591" s="77"/>
      <c r="H1591" s="75"/>
      <c r="I1591" s="78"/>
      <c r="J1591" s="607"/>
      <c r="K1591" s="608"/>
      <c r="L1591" s="608"/>
      <c r="M1591" s="608"/>
      <c r="N1591" s="609"/>
    </row>
    <row r="1592" spans="2:14" ht="13" customHeight="1" x14ac:dyDescent="0.25">
      <c r="B1592" s="74"/>
      <c r="C1592" s="75"/>
      <c r="D1592" s="75"/>
      <c r="E1592" s="76"/>
      <c r="F1592" s="88"/>
      <c r="G1592" s="77"/>
      <c r="H1592" s="75"/>
      <c r="I1592" s="78"/>
      <c r="J1592" s="607"/>
      <c r="K1592" s="608"/>
      <c r="L1592" s="608"/>
      <c r="M1592" s="608"/>
      <c r="N1592" s="609"/>
    </row>
    <row r="1593" spans="2:14" ht="13" customHeight="1" x14ac:dyDescent="0.25">
      <c r="B1593" s="74"/>
      <c r="C1593" s="75"/>
      <c r="D1593" s="75"/>
      <c r="E1593" s="76"/>
      <c r="F1593" s="88"/>
      <c r="G1593" s="77"/>
      <c r="H1593" s="75"/>
      <c r="I1593" s="78"/>
      <c r="J1593" s="607"/>
      <c r="K1593" s="608"/>
      <c r="L1593" s="608"/>
      <c r="M1593" s="608"/>
      <c r="N1593" s="609"/>
    </row>
    <row r="1594" spans="2:14" ht="13" customHeight="1" x14ac:dyDescent="0.25">
      <c r="B1594" s="74"/>
      <c r="C1594" s="75"/>
      <c r="D1594" s="75"/>
      <c r="E1594" s="76"/>
      <c r="F1594" s="88"/>
      <c r="G1594" s="77"/>
      <c r="H1594" s="75"/>
      <c r="I1594" s="78"/>
      <c r="J1594" s="607"/>
      <c r="K1594" s="608"/>
      <c r="L1594" s="608"/>
      <c r="M1594" s="608"/>
      <c r="N1594" s="609"/>
    </row>
    <row r="1595" spans="2:14" ht="13" customHeight="1" x14ac:dyDescent="0.25">
      <c r="B1595" s="74"/>
      <c r="C1595" s="75"/>
      <c r="D1595" s="75"/>
      <c r="E1595" s="76"/>
      <c r="F1595" s="88"/>
      <c r="G1595" s="77"/>
      <c r="H1595" s="75"/>
      <c r="I1595" s="78"/>
      <c r="J1595" s="607"/>
      <c r="K1595" s="608"/>
      <c r="L1595" s="608"/>
      <c r="M1595" s="608"/>
      <c r="N1595" s="609"/>
    </row>
    <row r="1596" spans="2:14" ht="13" customHeight="1" x14ac:dyDescent="0.25">
      <c r="B1596" s="74"/>
      <c r="C1596" s="75"/>
      <c r="D1596" s="75"/>
      <c r="E1596" s="76"/>
      <c r="F1596" s="88"/>
      <c r="G1596" s="77"/>
      <c r="H1596" s="75"/>
      <c r="I1596" s="78"/>
      <c r="J1596" s="607"/>
      <c r="K1596" s="608"/>
      <c r="L1596" s="608"/>
      <c r="M1596" s="608"/>
      <c r="N1596" s="609"/>
    </row>
    <row r="1597" spans="2:14" ht="13" customHeight="1" x14ac:dyDescent="0.25">
      <c r="B1597" s="74"/>
      <c r="C1597" s="75"/>
      <c r="D1597" s="75"/>
      <c r="E1597" s="76"/>
      <c r="F1597" s="88"/>
      <c r="G1597" s="77"/>
      <c r="H1597" s="75"/>
      <c r="I1597" s="78"/>
      <c r="J1597" s="607"/>
      <c r="K1597" s="608"/>
      <c r="L1597" s="608"/>
      <c r="M1597" s="608"/>
      <c r="N1597" s="609"/>
    </row>
    <row r="1598" spans="2:14" ht="13" customHeight="1" x14ac:dyDescent="0.25">
      <c r="B1598" s="74"/>
      <c r="C1598" s="75"/>
      <c r="D1598" s="75"/>
      <c r="E1598" s="76"/>
      <c r="F1598" s="88"/>
      <c r="G1598" s="77"/>
      <c r="H1598" s="75"/>
      <c r="I1598" s="78"/>
      <c r="J1598" s="607"/>
      <c r="K1598" s="608"/>
      <c r="L1598" s="608"/>
      <c r="M1598" s="608"/>
      <c r="N1598" s="609"/>
    </row>
    <row r="1599" spans="2:14" ht="13" customHeight="1" x14ac:dyDescent="0.25">
      <c r="B1599" s="74"/>
      <c r="C1599" s="75"/>
      <c r="D1599" s="75"/>
      <c r="E1599" s="76"/>
      <c r="F1599" s="88"/>
      <c r="G1599" s="77"/>
      <c r="H1599" s="75"/>
      <c r="I1599" s="78"/>
      <c r="J1599" s="607"/>
      <c r="K1599" s="608"/>
      <c r="L1599" s="608"/>
      <c r="M1599" s="608"/>
      <c r="N1599" s="609"/>
    </row>
    <row r="1600" spans="2:14" ht="13" customHeight="1" x14ac:dyDescent="0.25">
      <c r="B1600" s="74"/>
      <c r="C1600" s="75"/>
      <c r="D1600" s="75"/>
      <c r="E1600" s="76"/>
      <c r="F1600" s="88"/>
      <c r="G1600" s="77"/>
      <c r="H1600" s="75"/>
      <c r="I1600" s="78"/>
      <c r="J1600" s="607"/>
      <c r="K1600" s="608"/>
      <c r="L1600" s="608"/>
      <c r="M1600" s="608"/>
      <c r="N1600" s="609"/>
    </row>
    <row r="1601" spans="2:14" ht="13" customHeight="1" x14ac:dyDescent="0.25">
      <c r="B1601" s="74"/>
      <c r="C1601" s="75"/>
      <c r="D1601" s="75"/>
      <c r="E1601" s="76"/>
      <c r="F1601" s="88"/>
      <c r="G1601" s="77"/>
      <c r="H1601" s="75"/>
      <c r="I1601" s="78"/>
      <c r="J1601" s="607"/>
      <c r="K1601" s="608"/>
      <c r="L1601" s="608"/>
      <c r="M1601" s="608"/>
      <c r="N1601" s="609"/>
    </row>
    <row r="1602" spans="2:14" ht="13" customHeight="1" x14ac:dyDescent="0.25">
      <c r="B1602" s="74"/>
      <c r="C1602" s="75"/>
      <c r="D1602" s="75"/>
      <c r="E1602" s="76"/>
      <c r="F1602" s="88"/>
      <c r="G1602" s="77"/>
      <c r="H1602" s="75"/>
      <c r="I1602" s="78"/>
      <c r="J1602" s="607"/>
      <c r="K1602" s="608"/>
      <c r="L1602" s="608"/>
      <c r="M1602" s="608"/>
      <c r="N1602" s="609"/>
    </row>
    <row r="1603" spans="2:14" ht="13" customHeight="1" x14ac:dyDescent="0.25">
      <c r="B1603" s="74"/>
      <c r="C1603" s="75"/>
      <c r="D1603" s="75"/>
      <c r="E1603" s="76"/>
      <c r="F1603" s="88"/>
      <c r="G1603" s="77"/>
      <c r="H1603" s="75"/>
      <c r="I1603" s="78"/>
      <c r="J1603" s="607"/>
      <c r="K1603" s="608"/>
      <c r="L1603" s="608"/>
      <c r="M1603" s="608"/>
      <c r="N1603" s="609"/>
    </row>
    <row r="1604" spans="2:14" ht="13" customHeight="1" x14ac:dyDescent="0.25">
      <c r="B1604" s="74"/>
      <c r="C1604" s="75"/>
      <c r="D1604" s="75"/>
      <c r="E1604" s="76"/>
      <c r="F1604" s="88"/>
      <c r="G1604" s="77"/>
      <c r="H1604" s="75"/>
      <c r="I1604" s="78"/>
      <c r="J1604" s="607"/>
      <c r="K1604" s="608"/>
      <c r="L1604" s="608"/>
      <c r="M1604" s="608"/>
      <c r="N1604" s="609"/>
    </row>
    <row r="1605" spans="2:14" ht="13" customHeight="1" x14ac:dyDescent="0.25">
      <c r="B1605" s="74"/>
      <c r="C1605" s="75"/>
      <c r="D1605" s="75"/>
      <c r="E1605" s="76"/>
      <c r="F1605" s="88"/>
      <c r="G1605" s="77"/>
      <c r="H1605" s="75"/>
      <c r="I1605" s="78"/>
      <c r="J1605" s="607"/>
      <c r="K1605" s="608"/>
      <c r="L1605" s="608"/>
      <c r="M1605" s="608"/>
      <c r="N1605" s="609"/>
    </row>
    <row r="1606" spans="2:14" ht="13" customHeight="1" x14ac:dyDescent="0.25">
      <c r="B1606" s="74"/>
      <c r="C1606" s="75"/>
      <c r="D1606" s="75"/>
      <c r="E1606" s="76"/>
      <c r="F1606" s="88"/>
      <c r="G1606" s="77"/>
      <c r="H1606" s="75"/>
      <c r="I1606" s="78"/>
      <c r="J1606" s="607"/>
      <c r="K1606" s="608"/>
      <c r="L1606" s="608"/>
      <c r="M1606" s="608"/>
      <c r="N1606" s="609"/>
    </row>
    <row r="1607" spans="2:14" ht="13" customHeight="1" x14ac:dyDescent="0.25">
      <c r="B1607" s="74"/>
      <c r="C1607" s="75"/>
      <c r="D1607" s="75"/>
      <c r="E1607" s="76"/>
      <c r="F1607" s="88"/>
      <c r="G1607" s="77"/>
      <c r="H1607" s="75"/>
      <c r="I1607" s="78"/>
      <c r="J1607" s="607"/>
      <c r="K1607" s="608"/>
      <c r="L1607" s="608"/>
      <c r="M1607" s="608"/>
      <c r="N1607" s="609"/>
    </row>
    <row r="1608" spans="2:14" ht="13" customHeight="1" x14ac:dyDescent="0.25">
      <c r="B1608" s="74"/>
      <c r="C1608" s="75"/>
      <c r="D1608" s="75"/>
      <c r="E1608" s="76"/>
      <c r="F1608" s="88"/>
      <c r="G1608" s="77"/>
      <c r="H1608" s="75"/>
      <c r="I1608" s="78"/>
      <c r="J1608" s="607"/>
      <c r="K1608" s="608"/>
      <c r="L1608" s="608"/>
      <c r="M1608" s="608"/>
      <c r="N1608" s="609"/>
    </row>
    <row r="1609" spans="2:14" ht="13" customHeight="1" x14ac:dyDescent="0.25">
      <c r="B1609" s="74"/>
      <c r="C1609" s="75"/>
      <c r="D1609" s="75"/>
      <c r="E1609" s="76"/>
      <c r="F1609" s="88"/>
      <c r="G1609" s="77"/>
      <c r="H1609" s="75"/>
      <c r="I1609" s="78"/>
      <c r="J1609" s="607"/>
      <c r="K1609" s="608"/>
      <c r="L1609" s="608"/>
      <c r="M1609" s="608"/>
      <c r="N1609" s="609"/>
    </row>
    <row r="1610" spans="2:14" ht="13" customHeight="1" x14ac:dyDescent="0.25">
      <c r="B1610" s="74"/>
      <c r="C1610" s="75"/>
      <c r="D1610" s="75"/>
      <c r="E1610" s="76"/>
      <c r="F1610" s="88"/>
      <c r="G1610" s="77"/>
      <c r="H1610" s="75"/>
      <c r="I1610" s="78"/>
      <c r="J1610" s="607"/>
      <c r="K1610" s="608"/>
      <c r="L1610" s="608"/>
      <c r="M1610" s="608"/>
      <c r="N1610" s="609"/>
    </row>
    <row r="1611" spans="2:14" ht="13" customHeight="1" x14ac:dyDescent="0.25">
      <c r="B1611" s="74"/>
      <c r="C1611" s="75"/>
      <c r="D1611" s="75"/>
      <c r="E1611" s="76"/>
      <c r="F1611" s="88"/>
      <c r="G1611" s="77"/>
      <c r="H1611" s="75"/>
      <c r="I1611" s="78"/>
      <c r="J1611" s="607"/>
      <c r="K1611" s="608"/>
      <c r="L1611" s="608"/>
      <c r="M1611" s="608"/>
      <c r="N1611" s="609"/>
    </row>
    <row r="1612" spans="2:14" ht="13" customHeight="1" x14ac:dyDescent="0.25">
      <c r="B1612" s="74"/>
      <c r="C1612" s="75"/>
      <c r="D1612" s="75"/>
      <c r="E1612" s="76"/>
      <c r="F1612" s="88"/>
      <c r="G1612" s="77"/>
      <c r="H1612" s="75"/>
      <c r="I1612" s="78"/>
      <c r="J1612" s="607"/>
      <c r="K1612" s="608"/>
      <c r="L1612" s="608"/>
      <c r="M1612" s="608"/>
      <c r="N1612" s="609"/>
    </row>
    <row r="1613" spans="2:14" ht="13" customHeight="1" x14ac:dyDescent="0.25">
      <c r="B1613" s="74"/>
      <c r="C1613" s="75"/>
      <c r="D1613" s="75"/>
      <c r="E1613" s="76"/>
      <c r="F1613" s="88"/>
      <c r="G1613" s="77"/>
      <c r="H1613" s="75"/>
      <c r="I1613" s="78"/>
      <c r="J1613" s="607"/>
      <c r="K1613" s="608"/>
      <c r="L1613" s="608"/>
      <c r="M1613" s="608"/>
      <c r="N1613" s="609"/>
    </row>
    <row r="1614" spans="2:14" ht="13" customHeight="1" x14ac:dyDescent="0.25">
      <c r="B1614" s="74"/>
      <c r="C1614" s="75"/>
      <c r="D1614" s="75"/>
      <c r="E1614" s="76"/>
      <c r="F1614" s="88"/>
      <c r="G1614" s="77"/>
      <c r="H1614" s="75"/>
      <c r="I1614" s="78"/>
      <c r="J1614" s="607"/>
      <c r="K1614" s="608"/>
      <c r="L1614" s="608"/>
      <c r="M1614" s="608"/>
      <c r="N1614" s="609"/>
    </row>
    <row r="1615" spans="2:14" ht="13" customHeight="1" x14ac:dyDescent="0.25">
      <c r="B1615" s="74"/>
      <c r="C1615" s="75"/>
      <c r="D1615" s="75"/>
      <c r="E1615" s="76"/>
      <c r="F1615" s="88"/>
      <c r="G1615" s="77"/>
      <c r="H1615" s="75"/>
      <c r="I1615" s="78"/>
      <c r="J1615" s="607"/>
      <c r="K1615" s="608"/>
      <c r="L1615" s="608"/>
      <c r="M1615" s="608"/>
      <c r="N1615" s="609"/>
    </row>
    <row r="1616" spans="2:14" ht="13" customHeight="1" x14ac:dyDescent="0.25">
      <c r="B1616" s="74"/>
      <c r="C1616" s="75"/>
      <c r="D1616" s="75"/>
      <c r="E1616" s="76"/>
      <c r="F1616" s="88"/>
      <c r="G1616" s="77"/>
      <c r="H1616" s="75"/>
      <c r="I1616" s="78"/>
      <c r="J1616" s="607"/>
      <c r="K1616" s="608"/>
      <c r="L1616" s="608"/>
      <c r="M1616" s="608"/>
      <c r="N1616" s="609"/>
    </row>
    <row r="1617" spans="2:14" ht="13" customHeight="1" x14ac:dyDescent="0.25">
      <c r="B1617" s="74"/>
      <c r="C1617" s="75"/>
      <c r="D1617" s="75"/>
      <c r="E1617" s="76"/>
      <c r="F1617" s="88"/>
      <c r="G1617" s="77"/>
      <c r="H1617" s="75"/>
      <c r="I1617" s="78"/>
      <c r="J1617" s="607"/>
      <c r="K1617" s="608"/>
      <c r="L1617" s="608"/>
      <c r="M1617" s="608"/>
      <c r="N1617" s="609"/>
    </row>
    <row r="1618" spans="2:14" ht="13" customHeight="1" x14ac:dyDescent="0.25">
      <c r="B1618" s="74"/>
      <c r="C1618" s="75"/>
      <c r="D1618" s="75"/>
      <c r="E1618" s="76"/>
      <c r="F1618" s="88"/>
      <c r="G1618" s="77"/>
      <c r="H1618" s="75"/>
      <c r="I1618" s="78"/>
      <c r="J1618" s="607"/>
      <c r="K1618" s="608"/>
      <c r="L1618" s="608"/>
      <c r="M1618" s="608"/>
      <c r="N1618" s="609"/>
    </row>
    <row r="1619" spans="2:14" ht="13" customHeight="1" x14ac:dyDescent="0.25">
      <c r="B1619" s="74"/>
      <c r="C1619" s="75"/>
      <c r="D1619" s="75"/>
      <c r="E1619" s="76"/>
      <c r="F1619" s="88"/>
      <c r="G1619" s="77"/>
      <c r="H1619" s="75"/>
      <c r="I1619" s="78"/>
      <c r="J1619" s="607"/>
      <c r="K1619" s="608"/>
      <c r="L1619" s="608"/>
      <c r="M1619" s="608"/>
      <c r="N1619" s="609"/>
    </row>
    <row r="1620" spans="2:14" ht="13" customHeight="1" x14ac:dyDescent="0.25">
      <c r="B1620" s="74"/>
      <c r="C1620" s="75"/>
      <c r="D1620" s="75"/>
      <c r="E1620" s="76"/>
      <c r="F1620" s="88"/>
      <c r="G1620" s="77"/>
      <c r="H1620" s="75"/>
      <c r="I1620" s="78"/>
      <c r="J1620" s="607"/>
      <c r="K1620" s="608"/>
      <c r="L1620" s="608"/>
      <c r="M1620" s="608"/>
      <c r="N1620" s="609"/>
    </row>
    <row r="1621" spans="2:14" ht="13" customHeight="1" x14ac:dyDescent="0.25">
      <c r="B1621" s="74"/>
      <c r="C1621" s="75"/>
      <c r="D1621" s="75"/>
      <c r="E1621" s="76"/>
      <c r="F1621" s="88"/>
      <c r="G1621" s="77"/>
      <c r="H1621" s="75"/>
      <c r="I1621" s="78"/>
      <c r="J1621" s="607"/>
      <c r="K1621" s="608"/>
      <c r="L1621" s="608"/>
      <c r="M1621" s="608"/>
      <c r="N1621" s="609"/>
    </row>
    <row r="1622" spans="2:14" ht="13" customHeight="1" x14ac:dyDescent="0.25">
      <c r="B1622" s="74"/>
      <c r="C1622" s="75"/>
      <c r="D1622" s="75"/>
      <c r="E1622" s="76"/>
      <c r="F1622" s="88"/>
      <c r="G1622" s="77"/>
      <c r="H1622" s="75"/>
      <c r="I1622" s="78"/>
      <c r="J1622" s="607"/>
      <c r="K1622" s="608"/>
      <c r="L1622" s="608"/>
      <c r="M1622" s="608"/>
      <c r="N1622" s="609"/>
    </row>
    <row r="1623" spans="2:14" ht="13" customHeight="1" x14ac:dyDescent="0.25">
      <c r="B1623" s="74"/>
      <c r="C1623" s="75"/>
      <c r="D1623" s="75"/>
      <c r="E1623" s="76"/>
      <c r="F1623" s="88"/>
      <c r="G1623" s="77"/>
      <c r="H1623" s="75"/>
      <c r="I1623" s="78"/>
      <c r="J1623" s="607"/>
      <c r="K1623" s="608"/>
      <c r="L1623" s="608"/>
      <c r="M1623" s="608"/>
      <c r="N1623" s="609"/>
    </row>
    <row r="1624" spans="2:14" ht="13" customHeight="1" x14ac:dyDescent="0.25">
      <c r="B1624" s="74"/>
      <c r="C1624" s="75"/>
      <c r="D1624" s="75"/>
      <c r="E1624" s="76"/>
      <c r="F1624" s="88"/>
      <c r="G1624" s="77"/>
      <c r="H1624" s="75"/>
      <c r="I1624" s="78"/>
      <c r="J1624" s="607"/>
      <c r="K1624" s="608"/>
      <c r="L1624" s="608"/>
      <c r="M1624" s="608"/>
      <c r="N1624" s="609"/>
    </row>
    <row r="1625" spans="2:14" ht="13" customHeight="1" x14ac:dyDescent="0.25">
      <c r="B1625" s="74"/>
      <c r="C1625" s="75"/>
      <c r="D1625" s="75"/>
      <c r="E1625" s="76"/>
      <c r="F1625" s="88"/>
      <c r="G1625" s="77"/>
      <c r="H1625" s="75"/>
      <c r="I1625" s="78"/>
      <c r="J1625" s="607"/>
      <c r="K1625" s="608"/>
      <c r="L1625" s="608"/>
      <c r="M1625" s="608"/>
      <c r="N1625" s="609"/>
    </row>
    <row r="1626" spans="2:14" ht="13" customHeight="1" x14ac:dyDescent="0.25">
      <c r="B1626" s="74"/>
      <c r="C1626" s="75"/>
      <c r="D1626" s="75"/>
      <c r="E1626" s="76"/>
      <c r="F1626" s="88"/>
      <c r="G1626" s="77"/>
      <c r="H1626" s="75"/>
      <c r="I1626" s="78"/>
      <c r="J1626" s="607"/>
      <c r="K1626" s="608"/>
      <c r="L1626" s="608"/>
      <c r="M1626" s="608"/>
      <c r="N1626" s="609"/>
    </row>
    <row r="1627" spans="2:14" ht="13" customHeight="1" x14ac:dyDescent="0.25">
      <c r="B1627" s="74"/>
      <c r="C1627" s="75"/>
      <c r="D1627" s="75"/>
      <c r="E1627" s="76"/>
      <c r="F1627" s="88"/>
      <c r="G1627" s="77"/>
      <c r="H1627" s="75"/>
      <c r="I1627" s="78"/>
      <c r="J1627" s="607"/>
      <c r="K1627" s="608"/>
      <c r="L1627" s="608"/>
      <c r="M1627" s="608"/>
      <c r="N1627" s="609"/>
    </row>
    <row r="1628" spans="2:14" ht="13" customHeight="1" x14ac:dyDescent="0.25">
      <c r="B1628" s="74"/>
      <c r="C1628" s="75"/>
      <c r="D1628" s="75"/>
      <c r="E1628" s="76"/>
      <c r="F1628" s="88"/>
      <c r="G1628" s="77"/>
      <c r="H1628" s="75"/>
      <c r="I1628" s="78"/>
      <c r="J1628" s="607"/>
      <c r="K1628" s="608"/>
      <c r="L1628" s="608"/>
      <c r="M1628" s="608"/>
      <c r="N1628" s="609"/>
    </row>
    <row r="1629" spans="2:14" ht="13" customHeight="1" x14ac:dyDescent="0.25">
      <c r="B1629" s="74"/>
      <c r="C1629" s="75"/>
      <c r="D1629" s="75"/>
      <c r="E1629" s="76"/>
      <c r="F1629" s="88"/>
      <c r="G1629" s="77"/>
      <c r="H1629" s="75"/>
      <c r="I1629" s="78"/>
      <c r="J1629" s="607"/>
      <c r="K1629" s="608"/>
      <c r="L1629" s="608"/>
      <c r="M1629" s="608"/>
      <c r="N1629" s="609"/>
    </row>
    <row r="1630" spans="2:14" ht="13" customHeight="1" x14ac:dyDescent="0.25">
      <c r="B1630" s="74"/>
      <c r="C1630" s="75"/>
      <c r="D1630" s="75"/>
      <c r="E1630" s="76"/>
      <c r="F1630" s="88"/>
      <c r="G1630" s="77"/>
      <c r="H1630" s="75"/>
      <c r="I1630" s="78"/>
      <c r="J1630" s="607"/>
      <c r="K1630" s="608"/>
      <c r="L1630" s="608"/>
      <c r="M1630" s="608"/>
      <c r="N1630" s="609"/>
    </row>
    <row r="1631" spans="2:14" ht="13" customHeight="1" x14ac:dyDescent="0.25">
      <c r="B1631" s="74"/>
      <c r="C1631" s="75"/>
      <c r="D1631" s="75"/>
      <c r="E1631" s="76"/>
      <c r="F1631" s="88"/>
      <c r="G1631" s="77"/>
      <c r="H1631" s="75"/>
      <c r="I1631" s="78"/>
      <c r="J1631" s="607"/>
      <c r="K1631" s="608"/>
      <c r="L1631" s="608"/>
      <c r="M1631" s="608"/>
      <c r="N1631" s="609"/>
    </row>
    <row r="1632" spans="2:14" ht="13" customHeight="1" x14ac:dyDescent="0.25">
      <c r="B1632" s="74"/>
      <c r="C1632" s="75"/>
      <c r="D1632" s="75"/>
      <c r="E1632" s="76"/>
      <c r="F1632" s="88"/>
      <c r="G1632" s="77"/>
      <c r="H1632" s="75"/>
      <c r="I1632" s="78"/>
      <c r="J1632" s="607"/>
      <c r="K1632" s="608"/>
      <c r="L1632" s="608"/>
      <c r="M1632" s="608"/>
      <c r="N1632" s="609"/>
    </row>
    <row r="1633" spans="2:14" ht="13" customHeight="1" x14ac:dyDescent="0.25">
      <c r="B1633" s="74"/>
      <c r="C1633" s="75"/>
      <c r="D1633" s="75"/>
      <c r="E1633" s="76"/>
      <c r="F1633" s="88"/>
      <c r="G1633" s="77"/>
      <c r="H1633" s="75"/>
      <c r="I1633" s="78"/>
      <c r="J1633" s="607"/>
      <c r="K1633" s="608"/>
      <c r="L1633" s="608"/>
      <c r="M1633" s="608"/>
      <c r="N1633" s="609"/>
    </row>
    <row r="1634" spans="2:14" ht="13" customHeight="1" x14ac:dyDescent="0.25">
      <c r="B1634" s="74"/>
      <c r="C1634" s="75"/>
      <c r="D1634" s="75"/>
      <c r="E1634" s="76"/>
      <c r="F1634" s="88"/>
      <c r="G1634" s="77"/>
      <c r="H1634" s="75"/>
      <c r="I1634" s="78"/>
      <c r="J1634" s="607"/>
      <c r="K1634" s="608"/>
      <c r="L1634" s="608"/>
      <c r="M1634" s="608"/>
      <c r="N1634" s="609"/>
    </row>
    <row r="1635" spans="2:14" ht="13" customHeight="1" x14ac:dyDescent="0.25">
      <c r="B1635" s="74"/>
      <c r="C1635" s="75"/>
      <c r="D1635" s="75"/>
      <c r="E1635" s="76"/>
      <c r="F1635" s="88"/>
      <c r="G1635" s="77"/>
      <c r="H1635" s="75"/>
      <c r="I1635" s="78"/>
      <c r="J1635" s="607"/>
      <c r="K1635" s="608"/>
      <c r="L1635" s="608"/>
      <c r="M1635" s="608"/>
      <c r="N1635" s="609"/>
    </row>
    <row r="1636" spans="2:14" ht="13" customHeight="1" x14ac:dyDescent="0.25">
      <c r="B1636" s="74"/>
      <c r="C1636" s="75"/>
      <c r="D1636" s="75"/>
      <c r="E1636" s="76"/>
      <c r="F1636" s="88"/>
      <c r="G1636" s="77"/>
      <c r="H1636" s="75"/>
      <c r="I1636" s="78"/>
      <c r="J1636" s="607"/>
      <c r="K1636" s="608"/>
      <c r="L1636" s="608"/>
      <c r="M1636" s="608"/>
      <c r="N1636" s="609"/>
    </row>
    <row r="1637" spans="2:14" ht="13" customHeight="1" x14ac:dyDescent="0.25">
      <c r="B1637" s="74"/>
      <c r="C1637" s="75"/>
      <c r="D1637" s="75"/>
      <c r="E1637" s="76"/>
      <c r="F1637" s="88"/>
      <c r="G1637" s="77"/>
      <c r="H1637" s="75"/>
      <c r="I1637" s="78"/>
      <c r="J1637" s="607"/>
      <c r="K1637" s="608"/>
      <c r="L1637" s="608"/>
      <c r="M1637" s="608"/>
      <c r="N1637" s="609"/>
    </row>
    <row r="1638" spans="2:14" ht="13" customHeight="1" x14ac:dyDescent="0.25">
      <c r="B1638" s="74"/>
      <c r="C1638" s="75"/>
      <c r="D1638" s="75"/>
      <c r="E1638" s="76"/>
      <c r="F1638" s="88"/>
      <c r="G1638" s="77"/>
      <c r="H1638" s="75"/>
      <c r="I1638" s="78"/>
      <c r="J1638" s="607"/>
      <c r="K1638" s="608"/>
      <c r="L1638" s="608"/>
      <c r="M1638" s="608"/>
      <c r="N1638" s="609"/>
    </row>
    <row r="1639" spans="2:14" ht="13" customHeight="1" x14ac:dyDescent="0.25">
      <c r="B1639" s="74"/>
      <c r="C1639" s="75"/>
      <c r="D1639" s="75"/>
      <c r="E1639" s="76"/>
      <c r="F1639" s="88"/>
      <c r="G1639" s="77"/>
      <c r="H1639" s="75"/>
      <c r="I1639" s="78"/>
      <c r="J1639" s="607"/>
      <c r="K1639" s="608"/>
      <c r="L1639" s="608"/>
      <c r="M1639" s="608"/>
      <c r="N1639" s="609"/>
    </row>
    <row r="1640" spans="2:14" ht="13" customHeight="1" x14ac:dyDescent="0.25">
      <c r="B1640" s="74"/>
      <c r="C1640" s="75"/>
      <c r="D1640" s="75"/>
      <c r="E1640" s="76"/>
      <c r="F1640" s="88"/>
      <c r="G1640" s="77"/>
      <c r="H1640" s="75"/>
      <c r="I1640" s="78"/>
      <c r="J1640" s="607"/>
      <c r="K1640" s="608"/>
      <c r="L1640" s="608"/>
      <c r="M1640" s="608"/>
      <c r="N1640" s="609"/>
    </row>
    <row r="1641" spans="2:14" ht="13" customHeight="1" x14ac:dyDescent="0.25">
      <c r="B1641" s="74"/>
      <c r="C1641" s="75"/>
      <c r="D1641" s="75"/>
      <c r="E1641" s="76"/>
      <c r="F1641" s="88"/>
      <c r="G1641" s="77"/>
      <c r="H1641" s="75"/>
      <c r="I1641" s="78"/>
      <c r="J1641" s="607"/>
      <c r="K1641" s="608"/>
      <c r="L1641" s="608"/>
      <c r="M1641" s="608"/>
      <c r="N1641" s="609"/>
    </row>
    <row r="1642" spans="2:14" ht="13" customHeight="1" x14ac:dyDescent="0.25">
      <c r="B1642" s="74"/>
      <c r="C1642" s="75"/>
      <c r="D1642" s="75"/>
      <c r="E1642" s="76"/>
      <c r="F1642" s="88"/>
      <c r="G1642" s="77"/>
      <c r="H1642" s="75"/>
      <c r="I1642" s="78"/>
      <c r="J1642" s="607"/>
      <c r="K1642" s="608"/>
      <c r="L1642" s="608"/>
      <c r="M1642" s="608"/>
      <c r="N1642" s="609"/>
    </row>
    <row r="1643" spans="2:14" ht="13" customHeight="1" x14ac:dyDescent="0.25">
      <c r="B1643" s="74"/>
      <c r="C1643" s="75"/>
      <c r="D1643" s="75"/>
      <c r="E1643" s="76"/>
      <c r="F1643" s="88"/>
      <c r="G1643" s="77"/>
      <c r="H1643" s="75"/>
      <c r="I1643" s="78"/>
      <c r="J1643" s="607"/>
      <c r="K1643" s="608"/>
      <c r="L1643" s="608"/>
      <c r="M1643" s="608"/>
      <c r="N1643" s="609"/>
    </row>
    <row r="1644" spans="2:14" ht="13" customHeight="1" x14ac:dyDescent="0.25">
      <c r="B1644" s="74"/>
      <c r="C1644" s="75"/>
      <c r="D1644" s="75"/>
      <c r="E1644" s="76"/>
      <c r="F1644" s="88"/>
      <c r="G1644" s="77"/>
      <c r="H1644" s="75"/>
      <c r="I1644" s="78"/>
      <c r="J1644" s="607"/>
      <c r="K1644" s="608"/>
      <c r="L1644" s="608"/>
      <c r="M1644" s="608"/>
      <c r="N1644" s="609"/>
    </row>
    <row r="1645" spans="2:14" ht="13" customHeight="1" x14ac:dyDescent="0.25">
      <c r="B1645" s="74"/>
      <c r="C1645" s="75"/>
      <c r="D1645" s="75"/>
      <c r="E1645" s="76"/>
      <c r="F1645" s="88"/>
      <c r="G1645" s="77"/>
      <c r="H1645" s="75"/>
      <c r="I1645" s="78"/>
      <c r="J1645" s="607"/>
      <c r="K1645" s="608"/>
      <c r="L1645" s="608"/>
      <c r="M1645" s="608"/>
      <c r="N1645" s="609"/>
    </row>
    <row r="1646" spans="2:14" ht="13" customHeight="1" x14ac:dyDescent="0.25">
      <c r="B1646" s="74"/>
      <c r="C1646" s="75"/>
      <c r="D1646" s="75"/>
      <c r="E1646" s="76"/>
      <c r="F1646" s="88"/>
      <c r="G1646" s="77"/>
      <c r="H1646" s="75"/>
      <c r="I1646" s="78"/>
      <c r="J1646" s="607"/>
      <c r="K1646" s="608"/>
      <c r="L1646" s="608"/>
      <c r="M1646" s="608"/>
      <c r="N1646" s="609"/>
    </row>
    <row r="1647" spans="2:14" ht="13" customHeight="1" x14ac:dyDescent="0.25">
      <c r="B1647" s="74"/>
      <c r="C1647" s="75"/>
      <c r="D1647" s="75"/>
      <c r="E1647" s="76"/>
      <c r="F1647" s="88"/>
      <c r="G1647" s="77"/>
      <c r="H1647" s="75"/>
      <c r="I1647" s="78"/>
      <c r="J1647" s="607"/>
      <c r="K1647" s="608"/>
      <c r="L1647" s="608"/>
      <c r="M1647" s="608"/>
      <c r="N1647" s="609"/>
    </row>
    <row r="1648" spans="2:14" ht="13" customHeight="1" x14ac:dyDescent="0.25">
      <c r="B1648" s="74"/>
      <c r="C1648" s="75"/>
      <c r="D1648" s="75"/>
      <c r="E1648" s="76"/>
      <c r="F1648" s="88"/>
      <c r="G1648" s="77"/>
      <c r="H1648" s="75"/>
      <c r="I1648" s="78"/>
      <c r="J1648" s="607"/>
      <c r="K1648" s="608"/>
      <c r="L1648" s="608"/>
      <c r="M1648" s="608"/>
      <c r="N1648" s="609"/>
    </row>
    <row r="1649" spans="2:14" ht="13" customHeight="1" x14ac:dyDescent="0.25">
      <c r="B1649" s="74"/>
      <c r="C1649" s="75"/>
      <c r="D1649" s="75"/>
      <c r="E1649" s="76"/>
      <c r="F1649" s="88"/>
      <c r="G1649" s="77"/>
      <c r="H1649" s="75"/>
      <c r="I1649" s="78"/>
      <c r="J1649" s="607"/>
      <c r="K1649" s="608"/>
      <c r="L1649" s="608"/>
      <c r="M1649" s="608"/>
      <c r="N1649" s="609"/>
    </row>
    <row r="1650" spans="2:14" ht="13" customHeight="1" x14ac:dyDescent="0.25">
      <c r="B1650" s="74"/>
      <c r="C1650" s="75"/>
      <c r="D1650" s="75"/>
      <c r="E1650" s="76"/>
      <c r="F1650" s="88"/>
      <c r="G1650" s="77"/>
      <c r="H1650" s="75"/>
      <c r="I1650" s="78"/>
      <c r="J1650" s="607"/>
      <c r="K1650" s="608"/>
      <c r="L1650" s="608"/>
      <c r="M1650" s="608"/>
      <c r="N1650" s="609"/>
    </row>
    <row r="1651" spans="2:14" ht="13" customHeight="1" x14ac:dyDescent="0.25">
      <c r="B1651" s="74"/>
      <c r="C1651" s="75"/>
      <c r="D1651" s="75"/>
      <c r="E1651" s="76"/>
      <c r="F1651" s="88"/>
      <c r="G1651" s="77"/>
      <c r="H1651" s="75"/>
      <c r="I1651" s="78"/>
      <c r="J1651" s="607"/>
      <c r="K1651" s="608"/>
      <c r="L1651" s="608"/>
      <c r="M1651" s="608"/>
      <c r="N1651" s="609"/>
    </row>
    <row r="1652" spans="2:14" ht="13" customHeight="1" x14ac:dyDescent="0.25">
      <c r="B1652" s="74"/>
      <c r="C1652" s="75"/>
      <c r="D1652" s="75"/>
      <c r="E1652" s="76"/>
      <c r="F1652" s="88"/>
      <c r="G1652" s="77"/>
      <c r="H1652" s="75"/>
      <c r="I1652" s="78"/>
      <c r="J1652" s="607"/>
      <c r="K1652" s="608"/>
      <c r="L1652" s="608"/>
      <c r="M1652" s="608"/>
      <c r="N1652" s="609"/>
    </row>
    <row r="1653" spans="2:14" ht="13" customHeight="1" x14ac:dyDescent="0.25">
      <c r="B1653" s="74"/>
      <c r="C1653" s="75"/>
      <c r="D1653" s="75"/>
      <c r="E1653" s="76"/>
      <c r="F1653" s="88"/>
      <c r="G1653" s="77"/>
      <c r="H1653" s="75"/>
      <c r="I1653" s="78"/>
      <c r="J1653" s="607"/>
      <c r="K1653" s="608"/>
      <c r="L1653" s="608"/>
      <c r="M1653" s="608"/>
      <c r="N1653" s="609"/>
    </row>
    <row r="1654" spans="2:14" ht="13" customHeight="1" x14ac:dyDescent="0.25">
      <c r="B1654" s="74"/>
      <c r="C1654" s="75"/>
      <c r="D1654" s="75"/>
      <c r="E1654" s="76"/>
      <c r="F1654" s="88"/>
      <c r="G1654" s="77"/>
      <c r="H1654" s="75"/>
      <c r="I1654" s="78"/>
      <c r="J1654" s="607"/>
      <c r="K1654" s="608"/>
      <c r="L1654" s="608"/>
      <c r="M1654" s="608"/>
      <c r="N1654" s="609"/>
    </row>
    <row r="1655" spans="2:14" ht="13" customHeight="1" x14ac:dyDescent="0.25">
      <c r="B1655" s="74"/>
      <c r="C1655" s="75"/>
      <c r="D1655" s="75"/>
      <c r="E1655" s="76"/>
      <c r="F1655" s="88"/>
      <c r="G1655" s="77"/>
      <c r="H1655" s="75"/>
      <c r="I1655" s="78"/>
      <c r="J1655" s="607"/>
      <c r="K1655" s="608"/>
      <c r="L1655" s="608"/>
      <c r="M1655" s="608"/>
      <c r="N1655" s="609"/>
    </row>
    <row r="1656" spans="2:14" ht="13" customHeight="1" x14ac:dyDescent="0.25">
      <c r="B1656" s="74"/>
      <c r="C1656" s="75"/>
      <c r="D1656" s="75"/>
      <c r="E1656" s="76"/>
      <c r="F1656" s="88"/>
      <c r="G1656" s="77"/>
      <c r="H1656" s="75"/>
      <c r="I1656" s="78"/>
      <c r="J1656" s="607"/>
      <c r="K1656" s="608"/>
      <c r="L1656" s="608"/>
      <c r="M1656" s="608"/>
      <c r="N1656" s="609"/>
    </row>
    <row r="1657" spans="2:14" ht="13" customHeight="1" x14ac:dyDescent="0.25">
      <c r="B1657" s="74"/>
      <c r="C1657" s="75"/>
      <c r="D1657" s="75"/>
      <c r="E1657" s="76"/>
      <c r="F1657" s="88"/>
      <c r="G1657" s="77"/>
      <c r="H1657" s="75"/>
      <c r="I1657" s="78"/>
      <c r="J1657" s="607"/>
      <c r="K1657" s="608"/>
      <c r="L1657" s="608"/>
      <c r="M1657" s="608"/>
      <c r="N1657" s="609"/>
    </row>
    <row r="1658" spans="2:14" ht="13" customHeight="1" x14ac:dyDescent="0.25">
      <c r="B1658" s="74"/>
      <c r="C1658" s="75"/>
      <c r="D1658" s="75"/>
      <c r="E1658" s="76"/>
      <c r="F1658" s="88"/>
      <c r="G1658" s="77"/>
      <c r="H1658" s="75"/>
      <c r="I1658" s="78"/>
      <c r="J1658" s="607"/>
      <c r="K1658" s="608"/>
      <c r="L1658" s="608"/>
      <c r="M1658" s="608"/>
      <c r="N1658" s="609"/>
    </row>
    <row r="1659" spans="2:14" ht="13" customHeight="1" x14ac:dyDescent="0.25">
      <c r="B1659" s="74"/>
      <c r="C1659" s="75"/>
      <c r="D1659" s="75"/>
      <c r="E1659" s="76"/>
      <c r="F1659" s="88"/>
      <c r="G1659" s="77"/>
      <c r="H1659" s="75"/>
      <c r="I1659" s="78"/>
      <c r="J1659" s="607"/>
      <c r="K1659" s="608"/>
      <c r="L1659" s="608"/>
      <c r="M1659" s="608"/>
      <c r="N1659" s="609"/>
    </row>
    <row r="1660" spans="2:14" ht="13" customHeight="1" x14ac:dyDescent="0.25">
      <c r="B1660" s="74"/>
      <c r="C1660" s="75"/>
      <c r="D1660" s="75"/>
      <c r="E1660" s="76"/>
      <c r="F1660" s="88"/>
      <c r="G1660" s="77"/>
      <c r="H1660" s="75"/>
      <c r="I1660" s="78"/>
      <c r="J1660" s="607"/>
      <c r="K1660" s="608"/>
      <c r="L1660" s="608"/>
      <c r="M1660" s="608"/>
      <c r="N1660" s="609"/>
    </row>
    <row r="1661" spans="2:14" ht="13" customHeight="1" x14ac:dyDescent="0.25">
      <c r="B1661" s="74"/>
      <c r="C1661" s="75"/>
      <c r="D1661" s="75"/>
      <c r="E1661" s="76"/>
      <c r="F1661" s="88"/>
      <c r="G1661" s="77"/>
      <c r="H1661" s="75"/>
      <c r="I1661" s="78"/>
      <c r="J1661" s="607"/>
      <c r="K1661" s="608"/>
      <c r="L1661" s="608"/>
      <c r="M1661" s="608"/>
      <c r="N1661" s="609"/>
    </row>
    <row r="1662" spans="2:14" ht="13" customHeight="1" x14ac:dyDescent="0.25">
      <c r="B1662" s="74"/>
      <c r="C1662" s="75"/>
      <c r="D1662" s="75"/>
      <c r="E1662" s="76"/>
      <c r="F1662" s="88"/>
      <c r="G1662" s="77"/>
      <c r="H1662" s="75"/>
      <c r="I1662" s="78"/>
      <c r="J1662" s="607"/>
      <c r="K1662" s="608"/>
      <c r="L1662" s="608"/>
      <c r="M1662" s="608"/>
      <c r="N1662" s="609"/>
    </row>
    <row r="1663" spans="2:14" ht="13" customHeight="1" x14ac:dyDescent="0.25">
      <c r="B1663" s="74"/>
      <c r="C1663" s="75"/>
      <c r="D1663" s="75"/>
      <c r="E1663" s="76"/>
      <c r="F1663" s="88"/>
      <c r="G1663" s="77"/>
      <c r="H1663" s="75"/>
      <c r="I1663" s="78"/>
      <c r="J1663" s="607"/>
      <c r="K1663" s="608"/>
      <c r="L1663" s="608"/>
      <c r="M1663" s="608"/>
      <c r="N1663" s="609"/>
    </row>
    <row r="1664" spans="2:14" ht="13" customHeight="1" x14ac:dyDescent="0.25">
      <c r="B1664" s="74"/>
      <c r="C1664" s="75"/>
      <c r="D1664" s="75"/>
      <c r="E1664" s="76"/>
      <c r="F1664" s="88"/>
      <c r="G1664" s="77"/>
      <c r="H1664" s="75"/>
      <c r="I1664" s="78"/>
      <c r="J1664" s="607"/>
      <c r="K1664" s="608"/>
      <c r="L1664" s="608"/>
      <c r="M1664" s="608"/>
      <c r="N1664" s="609"/>
    </row>
    <row r="1665" spans="2:14" ht="13" customHeight="1" x14ac:dyDescent="0.25">
      <c r="B1665" s="74"/>
      <c r="C1665" s="75"/>
      <c r="D1665" s="75"/>
      <c r="E1665" s="76"/>
      <c r="F1665" s="88"/>
      <c r="G1665" s="77"/>
      <c r="H1665" s="75"/>
      <c r="I1665" s="78"/>
      <c r="J1665" s="607"/>
      <c r="K1665" s="608"/>
      <c r="L1665" s="608"/>
      <c r="M1665" s="608"/>
      <c r="N1665" s="609"/>
    </row>
    <row r="1666" spans="2:14" ht="13" customHeight="1" x14ac:dyDescent="0.25">
      <c r="B1666" s="74"/>
      <c r="C1666" s="75"/>
      <c r="D1666" s="75"/>
      <c r="E1666" s="76"/>
      <c r="F1666" s="88"/>
      <c r="G1666" s="77"/>
      <c r="H1666" s="75"/>
      <c r="I1666" s="78"/>
      <c r="J1666" s="607"/>
      <c r="K1666" s="608"/>
      <c r="L1666" s="608"/>
      <c r="M1666" s="608"/>
      <c r="N1666" s="609"/>
    </row>
    <row r="1667" spans="2:14" ht="13" customHeight="1" x14ac:dyDescent="0.25">
      <c r="B1667" s="74"/>
      <c r="C1667" s="75"/>
      <c r="D1667" s="75"/>
      <c r="E1667" s="76"/>
      <c r="F1667" s="88"/>
      <c r="G1667" s="77"/>
      <c r="H1667" s="75"/>
      <c r="I1667" s="78"/>
      <c r="J1667" s="607"/>
      <c r="K1667" s="608"/>
      <c r="L1667" s="608"/>
      <c r="M1667" s="608"/>
      <c r="N1667" s="609"/>
    </row>
    <row r="1668" spans="2:14" ht="13" customHeight="1" x14ac:dyDescent="0.25">
      <c r="B1668" s="74"/>
      <c r="C1668" s="75"/>
      <c r="D1668" s="75"/>
      <c r="E1668" s="76"/>
      <c r="F1668" s="88"/>
      <c r="G1668" s="77"/>
      <c r="H1668" s="75"/>
      <c r="I1668" s="78"/>
      <c r="J1668" s="607"/>
      <c r="K1668" s="608"/>
      <c r="L1668" s="608"/>
      <c r="M1668" s="608"/>
      <c r="N1668" s="609"/>
    </row>
    <row r="1669" spans="2:14" ht="13" customHeight="1" x14ac:dyDescent="0.25">
      <c r="B1669" s="74"/>
      <c r="C1669" s="75"/>
      <c r="D1669" s="75"/>
      <c r="E1669" s="76"/>
      <c r="F1669" s="88"/>
      <c r="G1669" s="77"/>
      <c r="H1669" s="75"/>
      <c r="I1669" s="78"/>
      <c r="J1669" s="607"/>
      <c r="K1669" s="608"/>
      <c r="L1669" s="608"/>
      <c r="M1669" s="608"/>
      <c r="N1669" s="609"/>
    </row>
    <row r="1670" spans="2:14" ht="13" customHeight="1" x14ac:dyDescent="0.25">
      <c r="B1670" s="74"/>
      <c r="C1670" s="75"/>
      <c r="D1670" s="75"/>
      <c r="E1670" s="76"/>
      <c r="F1670" s="88"/>
      <c r="G1670" s="77"/>
      <c r="H1670" s="75"/>
      <c r="I1670" s="78"/>
      <c r="J1670" s="607"/>
      <c r="K1670" s="608"/>
      <c r="L1670" s="608"/>
      <c r="M1670" s="608"/>
      <c r="N1670" s="609"/>
    </row>
    <row r="1671" spans="2:14" ht="13" customHeight="1" x14ac:dyDescent="0.25">
      <c r="B1671" s="74"/>
      <c r="C1671" s="75"/>
      <c r="D1671" s="75"/>
      <c r="E1671" s="76"/>
      <c r="F1671" s="88"/>
      <c r="G1671" s="77"/>
      <c r="H1671" s="75"/>
      <c r="I1671" s="78"/>
      <c r="J1671" s="607"/>
      <c r="K1671" s="608"/>
      <c r="L1671" s="608"/>
      <c r="M1671" s="608"/>
      <c r="N1671" s="609"/>
    </row>
    <row r="1672" spans="2:14" ht="13" customHeight="1" x14ac:dyDescent="0.25">
      <c r="B1672" s="74"/>
      <c r="C1672" s="75"/>
      <c r="D1672" s="75"/>
      <c r="E1672" s="76"/>
      <c r="F1672" s="88"/>
      <c r="G1672" s="77"/>
      <c r="H1672" s="75"/>
      <c r="I1672" s="78"/>
      <c r="J1672" s="607"/>
      <c r="K1672" s="608"/>
      <c r="L1672" s="608"/>
      <c r="M1672" s="608"/>
      <c r="N1672" s="609"/>
    </row>
    <row r="1673" spans="2:14" ht="13" customHeight="1" x14ac:dyDescent="0.25">
      <c r="B1673" s="74"/>
      <c r="C1673" s="75"/>
      <c r="D1673" s="75"/>
      <c r="E1673" s="76"/>
      <c r="F1673" s="88"/>
      <c r="G1673" s="77"/>
      <c r="H1673" s="75"/>
      <c r="I1673" s="78"/>
      <c r="J1673" s="607"/>
      <c r="K1673" s="608"/>
      <c r="L1673" s="608"/>
      <c r="M1673" s="608"/>
      <c r="N1673" s="609"/>
    </row>
    <row r="1674" spans="2:14" ht="13" customHeight="1" x14ac:dyDescent="0.25">
      <c r="B1674" s="74"/>
      <c r="C1674" s="75"/>
      <c r="D1674" s="75"/>
      <c r="E1674" s="76"/>
      <c r="F1674" s="88"/>
      <c r="G1674" s="77"/>
      <c r="H1674" s="75"/>
      <c r="I1674" s="78"/>
      <c r="J1674" s="607"/>
      <c r="K1674" s="608"/>
      <c r="L1674" s="608"/>
      <c r="M1674" s="608"/>
      <c r="N1674" s="609"/>
    </row>
    <row r="1675" spans="2:14" ht="13" customHeight="1" x14ac:dyDescent="0.25">
      <c r="B1675" s="74"/>
      <c r="C1675" s="75"/>
      <c r="D1675" s="75"/>
      <c r="E1675" s="76"/>
      <c r="F1675" s="88"/>
      <c r="G1675" s="77"/>
      <c r="H1675" s="75"/>
      <c r="I1675" s="78"/>
      <c r="J1675" s="607"/>
      <c r="K1675" s="608"/>
      <c r="L1675" s="608"/>
      <c r="M1675" s="608"/>
      <c r="N1675" s="609"/>
    </row>
    <row r="1676" spans="2:14" ht="13" customHeight="1" x14ac:dyDescent="0.25">
      <c r="B1676" s="74"/>
      <c r="C1676" s="75"/>
      <c r="D1676" s="75"/>
      <c r="E1676" s="76"/>
      <c r="F1676" s="88"/>
      <c r="G1676" s="77"/>
      <c r="H1676" s="75"/>
      <c r="I1676" s="78"/>
      <c r="J1676" s="607"/>
      <c r="K1676" s="608"/>
      <c r="L1676" s="608"/>
      <c r="M1676" s="608"/>
      <c r="N1676" s="609"/>
    </row>
    <row r="1677" spans="2:14" ht="13" customHeight="1" x14ac:dyDescent="0.25">
      <c r="B1677" s="74"/>
      <c r="C1677" s="75"/>
      <c r="D1677" s="75"/>
      <c r="E1677" s="76"/>
      <c r="F1677" s="88"/>
      <c r="G1677" s="77"/>
      <c r="H1677" s="75"/>
      <c r="I1677" s="78"/>
      <c r="J1677" s="607"/>
      <c r="K1677" s="608"/>
      <c r="L1677" s="608"/>
      <c r="M1677" s="608"/>
      <c r="N1677" s="609"/>
    </row>
    <row r="1678" spans="2:14" ht="13" customHeight="1" x14ac:dyDescent="0.25">
      <c r="B1678" s="74"/>
      <c r="C1678" s="75"/>
      <c r="D1678" s="75"/>
      <c r="E1678" s="76"/>
      <c r="F1678" s="88"/>
      <c r="G1678" s="77"/>
      <c r="H1678" s="75"/>
      <c r="I1678" s="78"/>
      <c r="J1678" s="607"/>
      <c r="K1678" s="608"/>
      <c r="L1678" s="608"/>
      <c r="M1678" s="608"/>
      <c r="N1678" s="609"/>
    </row>
    <row r="1679" spans="2:14" ht="13" customHeight="1" x14ac:dyDescent="0.25">
      <c r="B1679" s="74"/>
      <c r="C1679" s="75"/>
      <c r="D1679" s="75"/>
      <c r="E1679" s="76"/>
      <c r="F1679" s="88"/>
      <c r="G1679" s="77"/>
      <c r="H1679" s="75"/>
      <c r="I1679" s="78"/>
      <c r="J1679" s="607"/>
      <c r="K1679" s="608"/>
      <c r="L1679" s="608"/>
      <c r="M1679" s="608"/>
      <c r="N1679" s="609"/>
    </row>
    <row r="1680" spans="2:14" ht="13" customHeight="1" x14ac:dyDescent="0.25">
      <c r="B1680" s="74"/>
      <c r="C1680" s="75"/>
      <c r="D1680" s="75"/>
      <c r="E1680" s="76"/>
      <c r="F1680" s="88"/>
      <c r="G1680" s="77"/>
      <c r="H1680" s="75"/>
      <c r="I1680" s="78"/>
      <c r="J1680" s="607"/>
      <c r="K1680" s="608"/>
      <c r="L1680" s="608"/>
      <c r="M1680" s="608"/>
      <c r="N1680" s="609"/>
    </row>
    <row r="1681" spans="2:14" ht="13" customHeight="1" x14ac:dyDescent="0.25">
      <c r="B1681" s="74"/>
      <c r="C1681" s="75"/>
      <c r="D1681" s="75"/>
      <c r="E1681" s="76"/>
      <c r="F1681" s="88"/>
      <c r="G1681" s="77"/>
      <c r="H1681" s="75"/>
      <c r="I1681" s="78"/>
      <c r="J1681" s="607"/>
      <c r="K1681" s="608"/>
      <c r="L1681" s="608"/>
      <c r="M1681" s="608"/>
      <c r="N1681" s="609"/>
    </row>
    <row r="1682" spans="2:14" ht="13" customHeight="1" x14ac:dyDescent="0.25">
      <c r="B1682" s="74"/>
      <c r="C1682" s="75"/>
      <c r="D1682" s="75"/>
      <c r="E1682" s="76"/>
      <c r="F1682" s="88"/>
      <c r="G1682" s="77"/>
      <c r="H1682" s="75"/>
      <c r="I1682" s="78"/>
      <c r="J1682" s="607"/>
      <c r="K1682" s="608"/>
      <c r="L1682" s="608"/>
      <c r="M1682" s="608"/>
      <c r="N1682" s="609"/>
    </row>
    <row r="1683" spans="2:14" ht="13" customHeight="1" x14ac:dyDescent="0.25">
      <c r="B1683" s="74"/>
      <c r="C1683" s="75"/>
      <c r="D1683" s="75"/>
      <c r="E1683" s="76"/>
      <c r="F1683" s="88"/>
      <c r="G1683" s="77"/>
      <c r="H1683" s="75"/>
      <c r="I1683" s="78"/>
      <c r="J1683" s="607"/>
      <c r="K1683" s="608"/>
      <c r="L1683" s="608"/>
      <c r="M1683" s="608"/>
      <c r="N1683" s="609"/>
    </row>
    <row r="1684" spans="2:14" ht="13" customHeight="1" x14ac:dyDescent="0.25">
      <c r="B1684" s="74"/>
      <c r="C1684" s="75"/>
      <c r="D1684" s="75"/>
      <c r="E1684" s="76"/>
      <c r="F1684" s="88"/>
      <c r="G1684" s="77"/>
      <c r="H1684" s="75"/>
      <c r="I1684" s="78"/>
      <c r="J1684" s="607"/>
      <c r="K1684" s="608"/>
      <c r="L1684" s="608"/>
      <c r="M1684" s="608"/>
      <c r="N1684" s="609"/>
    </row>
    <row r="1685" spans="2:14" ht="13" customHeight="1" x14ac:dyDescent="0.25">
      <c r="B1685" s="74"/>
      <c r="C1685" s="75"/>
      <c r="D1685" s="75"/>
      <c r="E1685" s="76"/>
      <c r="F1685" s="88"/>
      <c r="G1685" s="77"/>
      <c r="H1685" s="75"/>
      <c r="I1685" s="78"/>
      <c r="J1685" s="607"/>
      <c r="K1685" s="608"/>
      <c r="L1685" s="608"/>
      <c r="M1685" s="608"/>
      <c r="N1685" s="609"/>
    </row>
    <row r="1686" spans="2:14" ht="13" customHeight="1" x14ac:dyDescent="0.25">
      <c r="B1686" s="74"/>
      <c r="C1686" s="75"/>
      <c r="D1686" s="75"/>
      <c r="E1686" s="76"/>
      <c r="F1686" s="88"/>
      <c r="G1686" s="77"/>
      <c r="H1686" s="75"/>
      <c r="I1686" s="78"/>
      <c r="J1686" s="607"/>
      <c r="K1686" s="608"/>
      <c r="L1686" s="608"/>
      <c r="M1686" s="608"/>
      <c r="N1686" s="609"/>
    </row>
    <row r="1687" spans="2:14" ht="13" customHeight="1" x14ac:dyDescent="0.25">
      <c r="B1687" s="74"/>
      <c r="C1687" s="75"/>
      <c r="D1687" s="75"/>
      <c r="E1687" s="76"/>
      <c r="F1687" s="88"/>
      <c r="G1687" s="77"/>
      <c r="H1687" s="75"/>
      <c r="I1687" s="78"/>
      <c r="J1687" s="607"/>
      <c r="K1687" s="608"/>
      <c r="L1687" s="608"/>
      <c r="M1687" s="608"/>
      <c r="N1687" s="609"/>
    </row>
    <row r="1688" spans="2:14" ht="13" customHeight="1" x14ac:dyDescent="0.25">
      <c r="B1688" s="74"/>
      <c r="C1688" s="75"/>
      <c r="D1688" s="75"/>
      <c r="E1688" s="76"/>
      <c r="F1688" s="88"/>
      <c r="G1688" s="77"/>
      <c r="H1688" s="75"/>
      <c r="I1688" s="78"/>
      <c r="J1688" s="607"/>
      <c r="K1688" s="608"/>
      <c r="L1688" s="608"/>
      <c r="M1688" s="608"/>
      <c r="N1688" s="609"/>
    </row>
    <row r="1689" spans="2:14" ht="13" customHeight="1" x14ac:dyDescent="0.25">
      <c r="B1689" s="74"/>
      <c r="C1689" s="75"/>
      <c r="D1689" s="75"/>
      <c r="E1689" s="76"/>
      <c r="F1689" s="88"/>
      <c r="G1689" s="77"/>
      <c r="H1689" s="75"/>
      <c r="I1689" s="78"/>
      <c r="J1689" s="607"/>
      <c r="K1689" s="608"/>
      <c r="L1689" s="608"/>
      <c r="M1689" s="608"/>
      <c r="N1689" s="609"/>
    </row>
    <row r="1690" spans="2:14" ht="13" customHeight="1" x14ac:dyDescent="0.25">
      <c r="B1690" s="74"/>
      <c r="C1690" s="75"/>
      <c r="D1690" s="75"/>
      <c r="E1690" s="76"/>
      <c r="F1690" s="88"/>
      <c r="G1690" s="77"/>
      <c r="H1690" s="75"/>
      <c r="I1690" s="78"/>
      <c r="J1690" s="607"/>
      <c r="K1690" s="608"/>
      <c r="L1690" s="608"/>
      <c r="M1690" s="608"/>
      <c r="N1690" s="609"/>
    </row>
    <row r="1691" spans="2:14" ht="13" customHeight="1" x14ac:dyDescent="0.25">
      <c r="B1691" s="74"/>
      <c r="C1691" s="75"/>
      <c r="D1691" s="75"/>
      <c r="E1691" s="76"/>
      <c r="F1691" s="88"/>
      <c r="G1691" s="77"/>
      <c r="H1691" s="75"/>
      <c r="I1691" s="78"/>
      <c r="J1691" s="607"/>
      <c r="K1691" s="608"/>
      <c r="L1691" s="608"/>
      <c r="M1691" s="608"/>
      <c r="N1691" s="609"/>
    </row>
    <row r="1692" spans="2:14" ht="13" customHeight="1" x14ac:dyDescent="0.25">
      <c r="B1692" s="74"/>
      <c r="C1692" s="75"/>
      <c r="D1692" s="75"/>
      <c r="E1692" s="76"/>
      <c r="F1692" s="88"/>
      <c r="G1692" s="77"/>
      <c r="H1692" s="75"/>
      <c r="I1692" s="78"/>
      <c r="J1692" s="607"/>
      <c r="K1692" s="608"/>
      <c r="L1692" s="608"/>
      <c r="M1692" s="608"/>
      <c r="N1692" s="609"/>
    </row>
    <row r="1693" spans="2:14" ht="13" customHeight="1" x14ac:dyDescent="0.25">
      <c r="B1693" s="74"/>
      <c r="C1693" s="75"/>
      <c r="D1693" s="75"/>
      <c r="E1693" s="76"/>
      <c r="F1693" s="88"/>
      <c r="G1693" s="77"/>
      <c r="H1693" s="75"/>
      <c r="I1693" s="78"/>
      <c r="J1693" s="607"/>
      <c r="K1693" s="608"/>
      <c r="L1693" s="608"/>
      <c r="M1693" s="608"/>
      <c r="N1693" s="609"/>
    </row>
    <row r="1694" spans="2:14" ht="13" customHeight="1" x14ac:dyDescent="0.25">
      <c r="B1694" s="74"/>
      <c r="C1694" s="75"/>
      <c r="D1694" s="75"/>
      <c r="E1694" s="76"/>
      <c r="F1694" s="88"/>
      <c r="G1694" s="77"/>
      <c r="H1694" s="75"/>
      <c r="I1694" s="78"/>
      <c r="J1694" s="607"/>
      <c r="K1694" s="608"/>
      <c r="L1694" s="608"/>
      <c r="M1694" s="608"/>
      <c r="N1694" s="609"/>
    </row>
    <row r="1695" spans="2:14" ht="13" customHeight="1" x14ac:dyDescent="0.25">
      <c r="B1695" s="74"/>
      <c r="C1695" s="75"/>
      <c r="D1695" s="75"/>
      <c r="E1695" s="76"/>
      <c r="F1695" s="88"/>
      <c r="G1695" s="77"/>
      <c r="H1695" s="75"/>
      <c r="I1695" s="78"/>
      <c r="J1695" s="607"/>
      <c r="K1695" s="608"/>
      <c r="L1695" s="608"/>
      <c r="M1695" s="608"/>
      <c r="N1695" s="609"/>
    </row>
    <row r="1696" spans="2:14" ht="13" customHeight="1" x14ac:dyDescent="0.25">
      <c r="B1696" s="74"/>
      <c r="C1696" s="75"/>
      <c r="D1696" s="75"/>
      <c r="E1696" s="76"/>
      <c r="F1696" s="88"/>
      <c r="G1696" s="77"/>
      <c r="H1696" s="75"/>
      <c r="I1696" s="78"/>
      <c r="J1696" s="607"/>
      <c r="K1696" s="608"/>
      <c r="L1696" s="608"/>
      <c r="M1696" s="608"/>
      <c r="N1696" s="609"/>
    </row>
    <row r="1697" spans="2:14" ht="13" customHeight="1" x14ac:dyDescent="0.25">
      <c r="B1697" s="74"/>
      <c r="C1697" s="75"/>
      <c r="D1697" s="75"/>
      <c r="E1697" s="76"/>
      <c r="F1697" s="88"/>
      <c r="G1697" s="77"/>
      <c r="H1697" s="75"/>
      <c r="I1697" s="78"/>
      <c r="J1697" s="607"/>
      <c r="K1697" s="608"/>
      <c r="L1697" s="608"/>
      <c r="M1697" s="608"/>
      <c r="N1697" s="609"/>
    </row>
    <row r="1698" spans="2:14" ht="13" customHeight="1" x14ac:dyDescent="0.25">
      <c r="B1698" s="74"/>
      <c r="C1698" s="75"/>
      <c r="D1698" s="75"/>
      <c r="E1698" s="76"/>
      <c r="F1698" s="88"/>
      <c r="G1698" s="77"/>
      <c r="H1698" s="75"/>
      <c r="I1698" s="78"/>
      <c r="J1698" s="607"/>
      <c r="K1698" s="608"/>
      <c r="L1698" s="608"/>
      <c r="M1698" s="608"/>
      <c r="N1698" s="609"/>
    </row>
    <row r="1699" spans="2:14" ht="13" customHeight="1" x14ac:dyDescent="0.25">
      <c r="B1699" s="74"/>
      <c r="C1699" s="75"/>
      <c r="D1699" s="75"/>
      <c r="E1699" s="76"/>
      <c r="F1699" s="88"/>
      <c r="G1699" s="77"/>
      <c r="H1699" s="75"/>
      <c r="I1699" s="78"/>
      <c r="J1699" s="607"/>
      <c r="K1699" s="608"/>
      <c r="L1699" s="608"/>
      <c r="M1699" s="608"/>
      <c r="N1699" s="609"/>
    </row>
    <row r="1700" spans="2:14" ht="13" customHeight="1" x14ac:dyDescent="0.25">
      <c r="B1700" s="74"/>
      <c r="C1700" s="75"/>
      <c r="D1700" s="75"/>
      <c r="E1700" s="76"/>
      <c r="F1700" s="88"/>
      <c r="G1700" s="77"/>
      <c r="H1700" s="75"/>
      <c r="I1700" s="78"/>
      <c r="J1700" s="607"/>
      <c r="K1700" s="608"/>
      <c r="L1700" s="608"/>
      <c r="M1700" s="608"/>
      <c r="N1700" s="609"/>
    </row>
    <row r="1701" spans="2:14" ht="13" customHeight="1" x14ac:dyDescent="0.25">
      <c r="B1701" s="74"/>
      <c r="C1701" s="75"/>
      <c r="D1701" s="75"/>
      <c r="E1701" s="76"/>
      <c r="F1701" s="88"/>
      <c r="G1701" s="77"/>
      <c r="H1701" s="75"/>
      <c r="I1701" s="78"/>
      <c r="J1701" s="607"/>
      <c r="K1701" s="608"/>
      <c r="L1701" s="608"/>
      <c r="M1701" s="608"/>
      <c r="N1701" s="609"/>
    </row>
    <row r="1702" spans="2:14" ht="13" customHeight="1" x14ac:dyDescent="0.25">
      <c r="B1702" s="74"/>
      <c r="C1702" s="75"/>
      <c r="D1702" s="75"/>
      <c r="E1702" s="76"/>
      <c r="F1702" s="88"/>
      <c r="G1702" s="77"/>
      <c r="H1702" s="75"/>
      <c r="I1702" s="78"/>
      <c r="J1702" s="607"/>
      <c r="K1702" s="608"/>
      <c r="L1702" s="608"/>
      <c r="M1702" s="608"/>
      <c r="N1702" s="609"/>
    </row>
    <row r="1703" spans="2:14" ht="13" customHeight="1" x14ac:dyDescent="0.25">
      <c r="B1703" s="74"/>
      <c r="C1703" s="75"/>
      <c r="D1703" s="75"/>
      <c r="E1703" s="76"/>
      <c r="F1703" s="88"/>
      <c r="G1703" s="77"/>
      <c r="H1703" s="75"/>
      <c r="I1703" s="78"/>
      <c r="J1703" s="607"/>
      <c r="K1703" s="608"/>
      <c r="L1703" s="608"/>
      <c r="M1703" s="608"/>
      <c r="N1703" s="609"/>
    </row>
    <row r="1704" spans="2:14" ht="13" customHeight="1" x14ac:dyDescent="0.25">
      <c r="B1704" s="74"/>
      <c r="C1704" s="75"/>
      <c r="D1704" s="75"/>
      <c r="E1704" s="76"/>
      <c r="F1704" s="88"/>
      <c r="G1704" s="77"/>
      <c r="H1704" s="75"/>
      <c r="I1704" s="78"/>
      <c r="J1704" s="607"/>
      <c r="K1704" s="608"/>
      <c r="L1704" s="608"/>
      <c r="M1704" s="608"/>
      <c r="N1704" s="609"/>
    </row>
    <row r="1705" spans="2:14" ht="13" customHeight="1" x14ac:dyDescent="0.25">
      <c r="B1705" s="74"/>
      <c r="C1705" s="75"/>
      <c r="D1705" s="75"/>
      <c r="E1705" s="76"/>
      <c r="F1705" s="88"/>
      <c r="G1705" s="77"/>
      <c r="H1705" s="75"/>
      <c r="I1705" s="78"/>
      <c r="J1705" s="607"/>
      <c r="K1705" s="608"/>
      <c r="L1705" s="608"/>
      <c r="M1705" s="608"/>
      <c r="N1705" s="609"/>
    </row>
    <row r="1706" spans="2:14" ht="13" customHeight="1" x14ac:dyDescent="0.25">
      <c r="B1706" s="74"/>
      <c r="C1706" s="75"/>
      <c r="D1706" s="75"/>
      <c r="E1706" s="76"/>
      <c r="F1706" s="88"/>
      <c r="G1706" s="77"/>
      <c r="H1706" s="75"/>
      <c r="I1706" s="78"/>
      <c r="J1706" s="607"/>
      <c r="K1706" s="608"/>
      <c r="L1706" s="608"/>
      <c r="M1706" s="608"/>
      <c r="N1706" s="609"/>
    </row>
    <row r="1707" spans="2:14" ht="13" customHeight="1" x14ac:dyDescent="0.25">
      <c r="B1707" s="74"/>
      <c r="C1707" s="75"/>
      <c r="D1707" s="75"/>
      <c r="E1707" s="76"/>
      <c r="F1707" s="88"/>
      <c r="G1707" s="77"/>
      <c r="H1707" s="75"/>
      <c r="I1707" s="78"/>
      <c r="J1707" s="607"/>
      <c r="K1707" s="608"/>
      <c r="L1707" s="608"/>
      <c r="M1707" s="608"/>
      <c r="N1707" s="609"/>
    </row>
    <row r="1708" spans="2:14" ht="13" customHeight="1" x14ac:dyDescent="0.25">
      <c r="B1708" s="74"/>
      <c r="C1708" s="75"/>
      <c r="D1708" s="75"/>
      <c r="E1708" s="76"/>
      <c r="F1708" s="88"/>
      <c r="G1708" s="77"/>
      <c r="H1708" s="75"/>
      <c r="I1708" s="78"/>
      <c r="J1708" s="607"/>
      <c r="K1708" s="608"/>
      <c r="L1708" s="608"/>
      <c r="M1708" s="608"/>
      <c r="N1708" s="609"/>
    </row>
    <row r="1709" spans="2:14" ht="13" customHeight="1" x14ac:dyDescent="0.25">
      <c r="B1709" s="74"/>
      <c r="C1709" s="75"/>
      <c r="D1709" s="75"/>
      <c r="E1709" s="76"/>
      <c r="F1709" s="88"/>
      <c r="G1709" s="77"/>
      <c r="H1709" s="75"/>
      <c r="I1709" s="78"/>
      <c r="J1709" s="607"/>
      <c r="K1709" s="608"/>
      <c r="L1709" s="608"/>
      <c r="M1709" s="608"/>
      <c r="N1709" s="609"/>
    </row>
    <row r="1710" spans="2:14" ht="13" customHeight="1" x14ac:dyDescent="0.25">
      <c r="B1710" s="74"/>
      <c r="C1710" s="75"/>
      <c r="D1710" s="75"/>
      <c r="E1710" s="76"/>
      <c r="F1710" s="88"/>
      <c r="G1710" s="77"/>
      <c r="H1710" s="75"/>
      <c r="I1710" s="78"/>
      <c r="J1710" s="607"/>
      <c r="K1710" s="608"/>
      <c r="L1710" s="608"/>
      <c r="M1710" s="608"/>
      <c r="N1710" s="609"/>
    </row>
    <row r="1711" spans="2:14" ht="13" customHeight="1" x14ac:dyDescent="0.25">
      <c r="B1711" s="74"/>
      <c r="C1711" s="75"/>
      <c r="D1711" s="75"/>
      <c r="E1711" s="76"/>
      <c r="F1711" s="88"/>
      <c r="G1711" s="77"/>
      <c r="H1711" s="75"/>
      <c r="I1711" s="78"/>
      <c r="J1711" s="607"/>
      <c r="K1711" s="608"/>
      <c r="L1711" s="608"/>
      <c r="M1711" s="608"/>
      <c r="N1711" s="609"/>
    </row>
    <row r="1712" spans="2:14" ht="13" customHeight="1" x14ac:dyDescent="0.25">
      <c r="B1712" s="74"/>
      <c r="C1712" s="75"/>
      <c r="D1712" s="75"/>
      <c r="E1712" s="76"/>
      <c r="F1712" s="88"/>
      <c r="G1712" s="77"/>
      <c r="H1712" s="75"/>
      <c r="I1712" s="78"/>
      <c r="J1712" s="607"/>
      <c r="K1712" s="608"/>
      <c r="L1712" s="608"/>
      <c r="M1712" s="608"/>
      <c r="N1712" s="609"/>
    </row>
    <row r="1713" spans="2:14" ht="13" customHeight="1" x14ac:dyDescent="0.25">
      <c r="B1713" s="74"/>
      <c r="C1713" s="75"/>
      <c r="D1713" s="75"/>
      <c r="E1713" s="76"/>
      <c r="F1713" s="88"/>
      <c r="G1713" s="77"/>
      <c r="H1713" s="75"/>
      <c r="I1713" s="78"/>
      <c r="J1713" s="607"/>
      <c r="K1713" s="608"/>
      <c r="L1713" s="608"/>
      <c r="M1713" s="608"/>
      <c r="N1713" s="609"/>
    </row>
    <row r="1714" spans="2:14" ht="13" customHeight="1" x14ac:dyDescent="0.25">
      <c r="B1714" s="74"/>
      <c r="C1714" s="75"/>
      <c r="D1714" s="75"/>
      <c r="E1714" s="76"/>
      <c r="F1714" s="88"/>
      <c r="G1714" s="77"/>
      <c r="H1714" s="75"/>
      <c r="I1714" s="78"/>
      <c r="J1714" s="607"/>
      <c r="K1714" s="608"/>
      <c r="L1714" s="608"/>
      <c r="M1714" s="608"/>
      <c r="N1714" s="609"/>
    </row>
    <row r="1715" spans="2:14" ht="13" customHeight="1" x14ac:dyDescent="0.25">
      <c r="B1715" s="74"/>
      <c r="C1715" s="75"/>
      <c r="D1715" s="75"/>
      <c r="E1715" s="76"/>
      <c r="F1715" s="88"/>
      <c r="G1715" s="77"/>
      <c r="H1715" s="75"/>
      <c r="I1715" s="78"/>
      <c r="J1715" s="607"/>
      <c r="K1715" s="608"/>
      <c r="L1715" s="608"/>
      <c r="M1715" s="608"/>
      <c r="N1715" s="609"/>
    </row>
    <row r="1716" spans="2:14" ht="13" customHeight="1" x14ac:dyDescent="0.25">
      <c r="B1716" s="74"/>
      <c r="C1716" s="75"/>
      <c r="D1716" s="75"/>
      <c r="E1716" s="76"/>
      <c r="F1716" s="88"/>
      <c r="G1716" s="77"/>
      <c r="H1716" s="75"/>
      <c r="I1716" s="78"/>
      <c r="J1716" s="607"/>
      <c r="K1716" s="608"/>
      <c r="L1716" s="608"/>
      <c r="M1716" s="608"/>
      <c r="N1716" s="609"/>
    </row>
    <row r="1717" spans="2:14" ht="13" customHeight="1" x14ac:dyDescent="0.25">
      <c r="B1717" s="74"/>
      <c r="C1717" s="75"/>
      <c r="D1717" s="75"/>
      <c r="E1717" s="76"/>
      <c r="F1717" s="88"/>
      <c r="G1717" s="77"/>
      <c r="H1717" s="75"/>
      <c r="I1717" s="78"/>
      <c r="J1717" s="607"/>
      <c r="K1717" s="608"/>
      <c r="L1717" s="608"/>
      <c r="M1717" s="608"/>
      <c r="N1717" s="609"/>
    </row>
    <row r="1718" spans="2:14" ht="13" customHeight="1" x14ac:dyDescent="0.25">
      <c r="B1718" s="74"/>
      <c r="C1718" s="75"/>
      <c r="D1718" s="75"/>
      <c r="E1718" s="76"/>
      <c r="F1718" s="88"/>
      <c r="G1718" s="77"/>
      <c r="H1718" s="75"/>
      <c r="I1718" s="78"/>
      <c r="J1718" s="607"/>
      <c r="K1718" s="608"/>
      <c r="L1718" s="608"/>
      <c r="M1718" s="608"/>
      <c r="N1718" s="609"/>
    </row>
    <row r="1719" spans="2:14" ht="13" customHeight="1" x14ac:dyDescent="0.25">
      <c r="B1719" s="74"/>
      <c r="C1719" s="75"/>
      <c r="D1719" s="75"/>
      <c r="E1719" s="76"/>
      <c r="F1719" s="88"/>
      <c r="G1719" s="77"/>
      <c r="H1719" s="75"/>
      <c r="I1719" s="78"/>
      <c r="J1719" s="607"/>
      <c r="K1719" s="608"/>
      <c r="L1719" s="608"/>
      <c r="M1719" s="608"/>
      <c r="N1719" s="609"/>
    </row>
    <row r="1720" spans="2:14" ht="13" customHeight="1" x14ac:dyDescent="0.25">
      <c r="B1720" s="74"/>
      <c r="C1720" s="75"/>
      <c r="D1720" s="75"/>
      <c r="E1720" s="76"/>
      <c r="F1720" s="88"/>
      <c r="G1720" s="77"/>
      <c r="H1720" s="75"/>
      <c r="I1720" s="78"/>
      <c r="J1720" s="607"/>
      <c r="K1720" s="608"/>
      <c r="L1720" s="608"/>
      <c r="M1720" s="608"/>
      <c r="N1720" s="609"/>
    </row>
    <row r="1721" spans="2:14" ht="13" customHeight="1" x14ac:dyDescent="0.25">
      <c r="B1721" s="74"/>
      <c r="C1721" s="75"/>
      <c r="D1721" s="75"/>
      <c r="E1721" s="76"/>
      <c r="F1721" s="88"/>
      <c r="G1721" s="77"/>
      <c r="H1721" s="75"/>
      <c r="I1721" s="78"/>
      <c r="J1721" s="607"/>
      <c r="K1721" s="608"/>
      <c r="L1721" s="608"/>
      <c r="M1721" s="608"/>
      <c r="N1721" s="609"/>
    </row>
    <row r="1722" spans="2:14" ht="13" customHeight="1" x14ac:dyDescent="0.25">
      <c r="B1722" s="74"/>
      <c r="C1722" s="75"/>
      <c r="D1722" s="75"/>
      <c r="E1722" s="76"/>
      <c r="F1722" s="88"/>
      <c r="G1722" s="77"/>
      <c r="H1722" s="75"/>
      <c r="I1722" s="78"/>
      <c r="J1722" s="607"/>
      <c r="K1722" s="608"/>
      <c r="L1722" s="608"/>
      <c r="M1722" s="608"/>
      <c r="N1722" s="609"/>
    </row>
    <row r="1723" spans="2:14" ht="13" customHeight="1" x14ac:dyDescent="0.25">
      <c r="B1723" s="74"/>
      <c r="C1723" s="75"/>
      <c r="D1723" s="75"/>
      <c r="E1723" s="76"/>
      <c r="F1723" s="88"/>
      <c r="G1723" s="77"/>
      <c r="H1723" s="75"/>
      <c r="I1723" s="78"/>
      <c r="J1723" s="607"/>
      <c r="K1723" s="608"/>
      <c r="L1723" s="608"/>
      <c r="M1723" s="608"/>
      <c r="N1723" s="609"/>
    </row>
    <row r="1724" spans="2:14" ht="13" customHeight="1" x14ac:dyDescent="0.25">
      <c r="B1724" s="74"/>
      <c r="C1724" s="75"/>
      <c r="D1724" s="75"/>
      <c r="E1724" s="76"/>
      <c r="F1724" s="88"/>
      <c r="G1724" s="77"/>
      <c r="H1724" s="75"/>
      <c r="I1724" s="78"/>
      <c r="J1724" s="607"/>
      <c r="K1724" s="608"/>
      <c r="L1724" s="608"/>
      <c r="M1724" s="608"/>
      <c r="N1724" s="609"/>
    </row>
    <row r="1725" spans="2:14" ht="13" customHeight="1" x14ac:dyDescent="0.25">
      <c r="B1725" s="74"/>
      <c r="C1725" s="75"/>
      <c r="D1725" s="75"/>
      <c r="E1725" s="76"/>
      <c r="F1725" s="88"/>
      <c r="G1725" s="77"/>
      <c r="H1725" s="75"/>
      <c r="I1725" s="78"/>
      <c r="J1725" s="607"/>
      <c r="K1725" s="608"/>
      <c r="L1725" s="608"/>
      <c r="M1725" s="608"/>
      <c r="N1725" s="609"/>
    </row>
    <row r="1726" spans="2:14" ht="13" customHeight="1" x14ac:dyDescent="0.25">
      <c r="B1726" s="74"/>
      <c r="C1726" s="75"/>
      <c r="D1726" s="75"/>
      <c r="E1726" s="76"/>
      <c r="F1726" s="88"/>
      <c r="G1726" s="77"/>
      <c r="H1726" s="75"/>
      <c r="I1726" s="78"/>
      <c r="J1726" s="607"/>
      <c r="K1726" s="608"/>
      <c r="L1726" s="608"/>
      <c r="M1726" s="608"/>
      <c r="N1726" s="609"/>
    </row>
    <row r="1727" spans="2:14" ht="13" customHeight="1" x14ac:dyDescent="0.25">
      <c r="B1727" s="74"/>
      <c r="C1727" s="75"/>
      <c r="D1727" s="75"/>
      <c r="E1727" s="76"/>
      <c r="F1727" s="88"/>
      <c r="G1727" s="77"/>
      <c r="H1727" s="75"/>
      <c r="I1727" s="78"/>
      <c r="J1727" s="607"/>
      <c r="K1727" s="608"/>
      <c r="L1727" s="608"/>
      <c r="M1727" s="608"/>
      <c r="N1727" s="609"/>
    </row>
    <row r="1728" spans="2:14" ht="13" customHeight="1" x14ac:dyDescent="0.25">
      <c r="B1728" s="74"/>
      <c r="C1728" s="75"/>
      <c r="D1728" s="75"/>
      <c r="E1728" s="76"/>
      <c r="F1728" s="88"/>
      <c r="G1728" s="77"/>
      <c r="H1728" s="75"/>
      <c r="I1728" s="78"/>
      <c r="J1728" s="607"/>
      <c r="K1728" s="608"/>
      <c r="L1728" s="608"/>
      <c r="M1728" s="608"/>
      <c r="N1728" s="609"/>
    </row>
    <row r="1729" spans="2:14" ht="13" customHeight="1" x14ac:dyDescent="0.25">
      <c r="B1729" s="74"/>
      <c r="C1729" s="75"/>
      <c r="D1729" s="75"/>
      <c r="E1729" s="76"/>
      <c r="F1729" s="88"/>
      <c r="G1729" s="77"/>
      <c r="H1729" s="75"/>
      <c r="I1729" s="78"/>
      <c r="J1729" s="607"/>
      <c r="K1729" s="608"/>
      <c r="L1729" s="608"/>
      <c r="M1729" s="608"/>
      <c r="N1729" s="609"/>
    </row>
    <row r="1730" spans="2:14" ht="13" customHeight="1" x14ac:dyDescent="0.25">
      <c r="B1730" s="74"/>
      <c r="C1730" s="75"/>
      <c r="D1730" s="75"/>
      <c r="E1730" s="76"/>
      <c r="F1730" s="88"/>
      <c r="G1730" s="77"/>
      <c r="H1730" s="75"/>
      <c r="I1730" s="78"/>
      <c r="J1730" s="607"/>
      <c r="K1730" s="608"/>
      <c r="L1730" s="608"/>
      <c r="M1730" s="608"/>
      <c r="N1730" s="609"/>
    </row>
    <row r="1731" spans="2:14" ht="13" customHeight="1" x14ac:dyDescent="0.25">
      <c r="B1731" s="74"/>
      <c r="C1731" s="75"/>
      <c r="D1731" s="75"/>
      <c r="E1731" s="76"/>
      <c r="F1731" s="88"/>
      <c r="G1731" s="77"/>
      <c r="H1731" s="75"/>
      <c r="I1731" s="78"/>
      <c r="J1731" s="607"/>
      <c r="K1731" s="608"/>
      <c r="L1731" s="608"/>
      <c r="M1731" s="608"/>
      <c r="N1731" s="609"/>
    </row>
    <row r="1732" spans="2:14" ht="13" customHeight="1" x14ac:dyDescent="0.25">
      <c r="B1732" s="74"/>
      <c r="C1732" s="75"/>
      <c r="D1732" s="75"/>
      <c r="E1732" s="76"/>
      <c r="F1732" s="88"/>
      <c r="G1732" s="77"/>
      <c r="H1732" s="75"/>
      <c r="I1732" s="78"/>
      <c r="J1732" s="607"/>
      <c r="K1732" s="608"/>
      <c r="L1732" s="608"/>
      <c r="M1732" s="608"/>
      <c r="N1732" s="609"/>
    </row>
    <row r="1733" spans="2:14" ht="13" customHeight="1" x14ac:dyDescent="0.25">
      <c r="B1733" s="74"/>
      <c r="C1733" s="75"/>
      <c r="D1733" s="75"/>
      <c r="E1733" s="76"/>
      <c r="F1733" s="88"/>
      <c r="G1733" s="77"/>
      <c r="H1733" s="75"/>
      <c r="I1733" s="78"/>
      <c r="J1733" s="607"/>
      <c r="K1733" s="608"/>
      <c r="L1733" s="608"/>
      <c r="M1733" s="608"/>
      <c r="N1733" s="609"/>
    </row>
    <row r="1734" spans="2:14" ht="13" customHeight="1" x14ac:dyDescent="0.25">
      <c r="B1734" s="74"/>
      <c r="C1734" s="75"/>
      <c r="D1734" s="75"/>
      <c r="E1734" s="76"/>
      <c r="F1734" s="88"/>
      <c r="G1734" s="77"/>
      <c r="H1734" s="75"/>
      <c r="I1734" s="78"/>
      <c r="J1734" s="607"/>
      <c r="K1734" s="608"/>
      <c r="L1734" s="608"/>
      <c r="M1734" s="608"/>
      <c r="N1734" s="609"/>
    </row>
    <row r="1735" spans="2:14" ht="13" customHeight="1" x14ac:dyDescent="0.25">
      <c r="B1735" s="74"/>
      <c r="C1735" s="75"/>
      <c r="D1735" s="75"/>
      <c r="E1735" s="76"/>
      <c r="F1735" s="88"/>
      <c r="G1735" s="77"/>
      <c r="H1735" s="75"/>
      <c r="I1735" s="78"/>
      <c r="J1735" s="607"/>
      <c r="K1735" s="608"/>
      <c r="L1735" s="608"/>
      <c r="M1735" s="608"/>
      <c r="N1735" s="609"/>
    </row>
    <row r="1736" spans="2:14" ht="13" customHeight="1" x14ac:dyDescent="0.25">
      <c r="B1736" s="74"/>
      <c r="C1736" s="75"/>
      <c r="D1736" s="75"/>
      <c r="E1736" s="76"/>
      <c r="F1736" s="88"/>
      <c r="G1736" s="77"/>
      <c r="H1736" s="75"/>
      <c r="I1736" s="78"/>
      <c r="J1736" s="607"/>
      <c r="K1736" s="608"/>
      <c r="L1736" s="608"/>
      <c r="M1736" s="608"/>
      <c r="N1736" s="609"/>
    </row>
    <row r="1737" spans="2:14" ht="13" customHeight="1" x14ac:dyDescent="0.25">
      <c r="B1737" s="74"/>
      <c r="C1737" s="75"/>
      <c r="D1737" s="75"/>
      <c r="E1737" s="76"/>
      <c r="F1737" s="88"/>
      <c r="G1737" s="77"/>
      <c r="H1737" s="75"/>
      <c r="I1737" s="78"/>
      <c r="J1737" s="607"/>
      <c r="K1737" s="608"/>
      <c r="L1737" s="608"/>
      <c r="M1737" s="608"/>
      <c r="N1737" s="609"/>
    </row>
    <row r="1738" spans="2:14" ht="13" customHeight="1" x14ac:dyDescent="0.25">
      <c r="B1738" s="74"/>
      <c r="C1738" s="75"/>
      <c r="D1738" s="75"/>
      <c r="E1738" s="76"/>
      <c r="F1738" s="88"/>
      <c r="G1738" s="77"/>
      <c r="H1738" s="75"/>
      <c r="I1738" s="78"/>
      <c r="J1738" s="607"/>
      <c r="K1738" s="608"/>
      <c r="L1738" s="608"/>
      <c r="M1738" s="608"/>
      <c r="N1738" s="609"/>
    </row>
    <row r="1739" spans="2:14" ht="13" customHeight="1" x14ac:dyDescent="0.25">
      <c r="B1739" s="74"/>
      <c r="C1739" s="75"/>
      <c r="D1739" s="75"/>
      <c r="E1739" s="76"/>
      <c r="F1739" s="88"/>
      <c r="G1739" s="77"/>
      <c r="H1739" s="75"/>
      <c r="I1739" s="78"/>
      <c r="J1739" s="607"/>
      <c r="K1739" s="608"/>
      <c r="L1739" s="608"/>
      <c r="M1739" s="608"/>
      <c r="N1739" s="609"/>
    </row>
    <row r="1740" spans="2:14" ht="13" customHeight="1" x14ac:dyDescent="0.25">
      <c r="B1740" s="74"/>
      <c r="C1740" s="75"/>
      <c r="D1740" s="75"/>
      <c r="E1740" s="76"/>
      <c r="F1740" s="88"/>
      <c r="G1740" s="77"/>
      <c r="H1740" s="75"/>
      <c r="I1740" s="78"/>
      <c r="J1740" s="607"/>
      <c r="K1740" s="608"/>
      <c r="L1740" s="608"/>
      <c r="M1740" s="608"/>
      <c r="N1740" s="609"/>
    </row>
    <row r="1741" spans="2:14" ht="13" customHeight="1" x14ac:dyDescent="0.25">
      <c r="B1741" s="74"/>
      <c r="C1741" s="75"/>
      <c r="D1741" s="75"/>
      <c r="E1741" s="76"/>
      <c r="F1741" s="88"/>
      <c r="G1741" s="77"/>
      <c r="H1741" s="75"/>
      <c r="I1741" s="78"/>
      <c r="J1741" s="607"/>
      <c r="K1741" s="608"/>
      <c r="L1741" s="608"/>
      <c r="M1741" s="608"/>
      <c r="N1741" s="609"/>
    </row>
    <row r="1742" spans="2:14" ht="13" customHeight="1" x14ac:dyDescent="0.25">
      <c r="B1742" s="74"/>
      <c r="C1742" s="75"/>
      <c r="D1742" s="75"/>
      <c r="E1742" s="76"/>
      <c r="F1742" s="88"/>
      <c r="G1742" s="77"/>
      <c r="H1742" s="75"/>
      <c r="I1742" s="78"/>
      <c r="J1742" s="607"/>
      <c r="K1742" s="608"/>
      <c r="L1742" s="608"/>
      <c r="M1742" s="608"/>
      <c r="N1742" s="609"/>
    </row>
    <row r="1743" spans="2:14" ht="13" customHeight="1" x14ac:dyDescent="0.25">
      <c r="B1743" s="74"/>
      <c r="C1743" s="75"/>
      <c r="D1743" s="75"/>
      <c r="E1743" s="76"/>
      <c r="F1743" s="88"/>
      <c r="G1743" s="77"/>
      <c r="H1743" s="75"/>
      <c r="I1743" s="78"/>
      <c r="J1743" s="607"/>
      <c r="K1743" s="608"/>
      <c r="L1743" s="608"/>
      <c r="M1743" s="608"/>
      <c r="N1743" s="609"/>
    </row>
    <row r="1744" spans="2:14" ht="13" customHeight="1" x14ac:dyDescent="0.25">
      <c r="B1744" s="74"/>
      <c r="C1744" s="75"/>
      <c r="D1744" s="75"/>
      <c r="E1744" s="76"/>
      <c r="F1744" s="88"/>
      <c r="G1744" s="77"/>
      <c r="H1744" s="75"/>
      <c r="I1744" s="78"/>
      <c r="J1744" s="607"/>
      <c r="K1744" s="608"/>
      <c r="L1744" s="608"/>
      <c r="M1744" s="608"/>
      <c r="N1744" s="609"/>
    </row>
    <row r="1745" spans="2:14" ht="13" customHeight="1" x14ac:dyDescent="0.25">
      <c r="B1745" s="74"/>
      <c r="C1745" s="75"/>
      <c r="D1745" s="75"/>
      <c r="E1745" s="76"/>
      <c r="F1745" s="88"/>
      <c r="G1745" s="77"/>
      <c r="H1745" s="75"/>
      <c r="I1745" s="78"/>
      <c r="J1745" s="607"/>
      <c r="K1745" s="608"/>
      <c r="L1745" s="608"/>
      <c r="M1745" s="608"/>
      <c r="N1745" s="609"/>
    </row>
    <row r="1746" spans="2:14" ht="13" customHeight="1" x14ac:dyDescent="0.25">
      <c r="B1746" s="74"/>
      <c r="C1746" s="75"/>
      <c r="D1746" s="75"/>
      <c r="E1746" s="76"/>
      <c r="F1746" s="88"/>
      <c r="G1746" s="77"/>
      <c r="H1746" s="75"/>
      <c r="I1746" s="78"/>
      <c r="J1746" s="607"/>
      <c r="K1746" s="608"/>
      <c r="L1746" s="608"/>
      <c r="M1746" s="608"/>
      <c r="N1746" s="609"/>
    </row>
    <row r="1747" spans="2:14" ht="13" customHeight="1" x14ac:dyDescent="0.25">
      <c r="B1747" s="74"/>
      <c r="C1747" s="75"/>
      <c r="D1747" s="75"/>
      <c r="E1747" s="76"/>
      <c r="F1747" s="88"/>
      <c r="G1747" s="77"/>
      <c r="H1747" s="75"/>
      <c r="I1747" s="78"/>
      <c r="J1747" s="607"/>
      <c r="K1747" s="608"/>
      <c r="L1747" s="608"/>
      <c r="M1747" s="608"/>
      <c r="N1747" s="609"/>
    </row>
    <row r="1748" spans="2:14" ht="13" customHeight="1" x14ac:dyDescent="0.25">
      <c r="B1748" s="74"/>
      <c r="C1748" s="75"/>
      <c r="D1748" s="75"/>
      <c r="E1748" s="76"/>
      <c r="F1748" s="88"/>
      <c r="G1748" s="77"/>
      <c r="H1748" s="75"/>
      <c r="I1748" s="78"/>
      <c r="J1748" s="607"/>
      <c r="K1748" s="608"/>
      <c r="L1748" s="608"/>
      <c r="M1748" s="608"/>
      <c r="N1748" s="609"/>
    </row>
    <row r="1749" spans="2:14" ht="13" customHeight="1" x14ac:dyDescent="0.25">
      <c r="B1749" s="74"/>
      <c r="C1749" s="75"/>
      <c r="D1749" s="75"/>
      <c r="E1749" s="76"/>
      <c r="F1749" s="88"/>
      <c r="G1749" s="77"/>
      <c r="H1749" s="75"/>
      <c r="I1749" s="78"/>
      <c r="J1749" s="607"/>
      <c r="K1749" s="608"/>
      <c r="L1749" s="608"/>
      <c r="M1749" s="608"/>
      <c r="N1749" s="609"/>
    </row>
    <row r="1750" spans="2:14" ht="13" customHeight="1" x14ac:dyDescent="0.25">
      <c r="B1750" s="74"/>
      <c r="C1750" s="75"/>
      <c r="D1750" s="75"/>
      <c r="E1750" s="76"/>
      <c r="F1750" s="88"/>
      <c r="G1750" s="77"/>
      <c r="H1750" s="75"/>
      <c r="I1750" s="78"/>
      <c r="J1750" s="607"/>
      <c r="K1750" s="608"/>
      <c r="L1750" s="608"/>
      <c r="M1750" s="608"/>
      <c r="N1750" s="609"/>
    </row>
    <row r="1751" spans="2:14" ht="13" customHeight="1" x14ac:dyDescent="0.25">
      <c r="B1751" s="74"/>
      <c r="C1751" s="75"/>
      <c r="D1751" s="75"/>
      <c r="E1751" s="76"/>
      <c r="F1751" s="88"/>
      <c r="G1751" s="77"/>
      <c r="H1751" s="75"/>
      <c r="I1751" s="78"/>
      <c r="J1751" s="607"/>
      <c r="K1751" s="608"/>
      <c r="L1751" s="608"/>
      <c r="M1751" s="608"/>
      <c r="N1751" s="609"/>
    </row>
    <row r="1752" spans="2:14" ht="13" customHeight="1" x14ac:dyDescent="0.25">
      <c r="B1752" s="74"/>
      <c r="C1752" s="75"/>
      <c r="D1752" s="75"/>
      <c r="E1752" s="76"/>
      <c r="F1752" s="88"/>
      <c r="G1752" s="77"/>
      <c r="H1752" s="75"/>
      <c r="I1752" s="78"/>
      <c r="J1752" s="607"/>
      <c r="K1752" s="608"/>
      <c r="L1752" s="608"/>
      <c r="M1752" s="608"/>
      <c r="N1752" s="609"/>
    </row>
    <row r="1753" spans="2:14" ht="13" customHeight="1" x14ac:dyDescent="0.25">
      <c r="B1753" s="74"/>
      <c r="C1753" s="75"/>
      <c r="D1753" s="75"/>
      <c r="E1753" s="76"/>
      <c r="F1753" s="88"/>
      <c r="G1753" s="77"/>
      <c r="H1753" s="75"/>
      <c r="I1753" s="78"/>
      <c r="J1753" s="607"/>
      <c r="K1753" s="608"/>
      <c r="L1753" s="608"/>
      <c r="M1753" s="608"/>
      <c r="N1753" s="609"/>
    </row>
    <row r="1754" spans="2:14" ht="13" customHeight="1" x14ac:dyDescent="0.25">
      <c r="B1754" s="74"/>
      <c r="C1754" s="75"/>
      <c r="D1754" s="75"/>
      <c r="E1754" s="76"/>
      <c r="F1754" s="88"/>
      <c r="G1754" s="77"/>
      <c r="H1754" s="75"/>
      <c r="I1754" s="78"/>
      <c r="J1754" s="607"/>
      <c r="K1754" s="608"/>
      <c r="L1754" s="608"/>
      <c r="M1754" s="608"/>
      <c r="N1754" s="609"/>
    </row>
    <row r="1755" spans="2:14" ht="13" customHeight="1" x14ac:dyDescent="0.25">
      <c r="B1755" s="74"/>
      <c r="C1755" s="75"/>
      <c r="D1755" s="75"/>
      <c r="E1755" s="76"/>
      <c r="F1755" s="88"/>
      <c r="G1755" s="77"/>
      <c r="H1755" s="75"/>
      <c r="I1755" s="78"/>
      <c r="J1755" s="607"/>
      <c r="K1755" s="608"/>
      <c r="L1755" s="608"/>
      <c r="M1755" s="608"/>
      <c r="N1755" s="609"/>
    </row>
    <row r="1756" spans="2:14" ht="13" customHeight="1" x14ac:dyDescent="0.25">
      <c r="B1756" s="74"/>
      <c r="C1756" s="75"/>
      <c r="D1756" s="75"/>
      <c r="E1756" s="76"/>
      <c r="F1756" s="88"/>
      <c r="G1756" s="77"/>
      <c r="H1756" s="75"/>
      <c r="I1756" s="78"/>
      <c r="J1756" s="607"/>
      <c r="K1756" s="608"/>
      <c r="L1756" s="608"/>
      <c r="M1756" s="608"/>
      <c r="N1756" s="609"/>
    </row>
    <row r="1757" spans="2:14" ht="13" customHeight="1" x14ac:dyDescent="0.25">
      <c r="B1757" s="74"/>
      <c r="C1757" s="75"/>
      <c r="D1757" s="75"/>
      <c r="E1757" s="76"/>
      <c r="F1757" s="88"/>
      <c r="G1757" s="77"/>
      <c r="H1757" s="75"/>
      <c r="I1757" s="78"/>
      <c r="J1757" s="607"/>
      <c r="K1757" s="608"/>
      <c r="L1757" s="608"/>
      <c r="M1757" s="608"/>
      <c r="N1757" s="609"/>
    </row>
    <row r="1758" spans="2:14" ht="13" customHeight="1" x14ac:dyDescent="0.25">
      <c r="B1758" s="74"/>
      <c r="C1758" s="75"/>
      <c r="D1758" s="75"/>
      <c r="E1758" s="76"/>
      <c r="F1758" s="88"/>
      <c r="G1758" s="77"/>
      <c r="H1758" s="75"/>
      <c r="I1758" s="78"/>
      <c r="J1758" s="607"/>
      <c r="K1758" s="608"/>
      <c r="L1758" s="608"/>
      <c r="M1758" s="608"/>
      <c r="N1758" s="609"/>
    </row>
    <row r="1759" spans="2:14" ht="13" customHeight="1" x14ac:dyDescent="0.25">
      <c r="B1759" s="74"/>
      <c r="C1759" s="75"/>
      <c r="D1759" s="75"/>
      <c r="E1759" s="76"/>
      <c r="F1759" s="88"/>
      <c r="G1759" s="77"/>
      <c r="H1759" s="75"/>
      <c r="I1759" s="78"/>
      <c r="J1759" s="607"/>
      <c r="K1759" s="608"/>
      <c r="L1759" s="608"/>
      <c r="M1759" s="608"/>
      <c r="N1759" s="609"/>
    </row>
    <row r="1760" spans="2:14" ht="13" customHeight="1" x14ac:dyDescent="0.25">
      <c r="B1760" s="74"/>
      <c r="C1760" s="75"/>
      <c r="D1760" s="75"/>
      <c r="E1760" s="76"/>
      <c r="F1760" s="88"/>
      <c r="G1760" s="77"/>
      <c r="H1760" s="75"/>
      <c r="I1760" s="78"/>
      <c r="J1760" s="607"/>
      <c r="K1760" s="608"/>
      <c r="L1760" s="608"/>
      <c r="M1760" s="608"/>
      <c r="N1760" s="609"/>
    </row>
    <row r="1761" spans="2:14" ht="13" customHeight="1" x14ac:dyDescent="0.25">
      <c r="B1761" s="74"/>
      <c r="C1761" s="75"/>
      <c r="D1761" s="75"/>
      <c r="E1761" s="76"/>
      <c r="F1761" s="88"/>
      <c r="G1761" s="77"/>
      <c r="H1761" s="75"/>
      <c r="I1761" s="78"/>
      <c r="J1761" s="607"/>
      <c r="K1761" s="608"/>
      <c r="L1761" s="608"/>
      <c r="M1761" s="608"/>
      <c r="N1761" s="609"/>
    </row>
    <row r="1762" spans="2:14" ht="13" customHeight="1" x14ac:dyDescent="0.25">
      <c r="B1762" s="74"/>
      <c r="C1762" s="75"/>
      <c r="D1762" s="75"/>
      <c r="E1762" s="76"/>
      <c r="F1762" s="88"/>
      <c r="G1762" s="77"/>
      <c r="H1762" s="75"/>
      <c r="I1762" s="78"/>
      <c r="J1762" s="607"/>
      <c r="K1762" s="608"/>
      <c r="L1762" s="608"/>
      <c r="M1762" s="608"/>
      <c r="N1762" s="609"/>
    </row>
    <row r="1763" spans="2:14" ht="13" customHeight="1" x14ac:dyDescent="0.25">
      <c r="B1763" s="74"/>
      <c r="C1763" s="75"/>
      <c r="D1763" s="75"/>
      <c r="E1763" s="76"/>
      <c r="F1763" s="88"/>
      <c r="G1763" s="77"/>
      <c r="H1763" s="75"/>
      <c r="I1763" s="78"/>
      <c r="J1763" s="607"/>
      <c r="K1763" s="608"/>
      <c r="L1763" s="608"/>
      <c r="M1763" s="608"/>
      <c r="N1763" s="609"/>
    </row>
    <row r="1764" spans="2:14" ht="13" customHeight="1" x14ac:dyDescent="0.25">
      <c r="B1764" s="74"/>
      <c r="C1764" s="75"/>
      <c r="D1764" s="75"/>
      <c r="E1764" s="76"/>
      <c r="F1764" s="88"/>
      <c r="G1764" s="77"/>
      <c r="H1764" s="75"/>
      <c r="I1764" s="78"/>
      <c r="J1764" s="607"/>
      <c r="K1764" s="608"/>
      <c r="L1764" s="608"/>
      <c r="M1764" s="608"/>
      <c r="N1764" s="609"/>
    </row>
    <row r="1765" spans="2:14" ht="13" customHeight="1" x14ac:dyDescent="0.25">
      <c r="B1765" s="74"/>
      <c r="C1765" s="75"/>
      <c r="D1765" s="75"/>
      <c r="E1765" s="76"/>
      <c r="F1765" s="88"/>
      <c r="G1765" s="77"/>
      <c r="H1765" s="75"/>
      <c r="I1765" s="78"/>
      <c r="J1765" s="607"/>
      <c r="K1765" s="608"/>
      <c r="L1765" s="608"/>
      <c r="M1765" s="608"/>
      <c r="N1765" s="609"/>
    </row>
    <row r="1766" spans="2:14" ht="13" customHeight="1" x14ac:dyDescent="0.25">
      <c r="B1766" s="74"/>
      <c r="C1766" s="75"/>
      <c r="D1766" s="75"/>
      <c r="E1766" s="76"/>
      <c r="F1766" s="88"/>
      <c r="G1766" s="77"/>
      <c r="H1766" s="75"/>
      <c r="I1766" s="78"/>
      <c r="J1766" s="607"/>
      <c r="K1766" s="608"/>
      <c r="L1766" s="608"/>
      <c r="M1766" s="608"/>
      <c r="N1766" s="609"/>
    </row>
    <row r="1767" spans="2:14" ht="13" customHeight="1" x14ac:dyDescent="0.25">
      <c r="B1767" s="74"/>
      <c r="C1767" s="75"/>
      <c r="D1767" s="75"/>
      <c r="E1767" s="76"/>
      <c r="F1767" s="88"/>
      <c r="G1767" s="77"/>
      <c r="H1767" s="75"/>
      <c r="I1767" s="78"/>
      <c r="J1767" s="607"/>
      <c r="K1767" s="608"/>
      <c r="L1767" s="608"/>
      <c r="M1767" s="608"/>
      <c r="N1767" s="609"/>
    </row>
    <row r="1768" spans="2:14" ht="13" customHeight="1" x14ac:dyDescent="0.25">
      <c r="B1768" s="74"/>
      <c r="C1768" s="75"/>
      <c r="D1768" s="75"/>
      <c r="E1768" s="76"/>
      <c r="F1768" s="88"/>
      <c r="G1768" s="77"/>
      <c r="H1768" s="75"/>
      <c r="I1768" s="78"/>
      <c r="J1768" s="607"/>
      <c r="K1768" s="608"/>
      <c r="L1768" s="608"/>
      <c r="M1768" s="608"/>
      <c r="N1768" s="609"/>
    </row>
    <row r="1769" spans="2:14" ht="13" customHeight="1" x14ac:dyDescent="0.25">
      <c r="B1769" s="74"/>
      <c r="C1769" s="75"/>
      <c r="D1769" s="75"/>
      <c r="E1769" s="76"/>
      <c r="F1769" s="88"/>
      <c r="G1769" s="77"/>
      <c r="H1769" s="75"/>
      <c r="I1769" s="78"/>
      <c r="J1769" s="607"/>
      <c r="K1769" s="608"/>
      <c r="L1769" s="608"/>
      <c r="M1769" s="608"/>
      <c r="N1769" s="609"/>
    </row>
    <row r="1770" spans="2:14" ht="13" customHeight="1" x14ac:dyDescent="0.25">
      <c r="B1770" s="74"/>
      <c r="C1770" s="75"/>
      <c r="D1770" s="75"/>
      <c r="E1770" s="76"/>
      <c r="F1770" s="88"/>
      <c r="G1770" s="77"/>
      <c r="H1770" s="75"/>
      <c r="I1770" s="78"/>
      <c r="J1770" s="607"/>
      <c r="K1770" s="608"/>
      <c r="L1770" s="608"/>
      <c r="M1770" s="608"/>
      <c r="N1770" s="609"/>
    </row>
    <row r="1771" spans="2:14" ht="13" customHeight="1" x14ac:dyDescent="0.25">
      <c r="B1771" s="74"/>
      <c r="C1771" s="75"/>
      <c r="D1771" s="75"/>
      <c r="E1771" s="76"/>
      <c r="F1771" s="88"/>
      <c r="G1771" s="77"/>
      <c r="H1771" s="75"/>
      <c r="I1771" s="78"/>
      <c r="J1771" s="607"/>
      <c r="K1771" s="608"/>
      <c r="L1771" s="608"/>
      <c r="M1771" s="608"/>
      <c r="N1771" s="609"/>
    </row>
    <row r="1772" spans="2:14" ht="13" customHeight="1" x14ac:dyDescent="0.25">
      <c r="B1772" s="74"/>
      <c r="C1772" s="75"/>
      <c r="D1772" s="75"/>
      <c r="E1772" s="76"/>
      <c r="F1772" s="88"/>
      <c r="G1772" s="77"/>
      <c r="H1772" s="75"/>
      <c r="I1772" s="78"/>
      <c r="J1772" s="607"/>
      <c r="K1772" s="608"/>
      <c r="L1772" s="608"/>
      <c r="M1772" s="608"/>
      <c r="N1772" s="609"/>
    </row>
    <row r="1773" spans="2:14" ht="13" customHeight="1" x14ac:dyDescent="0.25">
      <c r="B1773" s="74"/>
      <c r="C1773" s="75"/>
      <c r="D1773" s="75"/>
      <c r="E1773" s="76"/>
      <c r="F1773" s="88"/>
      <c r="G1773" s="77"/>
      <c r="H1773" s="75"/>
      <c r="I1773" s="78"/>
      <c r="J1773" s="607"/>
      <c r="K1773" s="608"/>
      <c r="L1773" s="608"/>
      <c r="M1773" s="608"/>
      <c r="N1773" s="609"/>
    </row>
    <row r="1774" spans="2:14" ht="13" customHeight="1" x14ac:dyDescent="0.25">
      <c r="B1774" s="74"/>
      <c r="C1774" s="75"/>
      <c r="D1774" s="75"/>
      <c r="E1774" s="76"/>
      <c r="F1774" s="88"/>
      <c r="G1774" s="77"/>
      <c r="H1774" s="75"/>
      <c r="I1774" s="78"/>
      <c r="J1774" s="607"/>
      <c r="K1774" s="608"/>
      <c r="L1774" s="608"/>
      <c r="M1774" s="608"/>
      <c r="N1774" s="609"/>
    </row>
    <row r="1775" spans="2:14" ht="13" customHeight="1" x14ac:dyDescent="0.25">
      <c r="B1775" s="74"/>
      <c r="C1775" s="75"/>
      <c r="D1775" s="75"/>
      <c r="E1775" s="76"/>
      <c r="F1775" s="88"/>
      <c r="G1775" s="77"/>
      <c r="H1775" s="75"/>
      <c r="I1775" s="78"/>
      <c r="J1775" s="607"/>
      <c r="K1775" s="608"/>
      <c r="L1775" s="608"/>
      <c r="M1775" s="608"/>
      <c r="N1775" s="609"/>
    </row>
    <row r="1776" spans="2:14" ht="13" customHeight="1" x14ac:dyDescent="0.25">
      <c r="B1776" s="74"/>
      <c r="C1776" s="75"/>
      <c r="D1776" s="75"/>
      <c r="E1776" s="76"/>
      <c r="F1776" s="88"/>
      <c r="G1776" s="77"/>
      <c r="H1776" s="75"/>
      <c r="I1776" s="78"/>
      <c r="J1776" s="607"/>
      <c r="K1776" s="608"/>
      <c r="L1776" s="608"/>
      <c r="M1776" s="608"/>
      <c r="N1776" s="609"/>
    </row>
    <row r="1777" spans="2:14" ht="13" customHeight="1" x14ac:dyDescent="0.25">
      <c r="B1777" s="74"/>
      <c r="C1777" s="75"/>
      <c r="D1777" s="75"/>
      <c r="E1777" s="76"/>
      <c r="F1777" s="88"/>
      <c r="G1777" s="77"/>
      <c r="H1777" s="75"/>
      <c r="I1777" s="78"/>
      <c r="J1777" s="607"/>
      <c r="K1777" s="608"/>
      <c r="L1777" s="608"/>
      <c r="M1777" s="608"/>
      <c r="N1777" s="609"/>
    </row>
    <row r="1778" spans="2:14" ht="13" customHeight="1" x14ac:dyDescent="0.25">
      <c r="B1778" s="74"/>
      <c r="C1778" s="75"/>
      <c r="D1778" s="75"/>
      <c r="E1778" s="76"/>
      <c r="F1778" s="88"/>
      <c r="G1778" s="77"/>
      <c r="H1778" s="75"/>
      <c r="I1778" s="78"/>
      <c r="J1778" s="607"/>
      <c r="K1778" s="608"/>
      <c r="L1778" s="608"/>
      <c r="M1778" s="608"/>
      <c r="N1778" s="609"/>
    </row>
    <row r="1779" spans="2:14" ht="13" customHeight="1" x14ac:dyDescent="0.25">
      <c r="B1779" s="74"/>
      <c r="C1779" s="75"/>
      <c r="D1779" s="75"/>
      <c r="E1779" s="76"/>
      <c r="F1779" s="88"/>
      <c r="G1779" s="77"/>
      <c r="H1779" s="75"/>
      <c r="I1779" s="78"/>
      <c r="J1779" s="607"/>
      <c r="K1779" s="608"/>
      <c r="L1779" s="608"/>
      <c r="M1779" s="608"/>
      <c r="N1779" s="609"/>
    </row>
    <row r="1780" spans="2:14" ht="13" customHeight="1" x14ac:dyDescent="0.25">
      <c r="B1780" s="74"/>
      <c r="C1780" s="75"/>
      <c r="D1780" s="75"/>
      <c r="E1780" s="76"/>
      <c r="F1780" s="88"/>
      <c r="G1780" s="77"/>
      <c r="H1780" s="75"/>
      <c r="I1780" s="78"/>
      <c r="J1780" s="607"/>
      <c r="K1780" s="608"/>
      <c r="L1780" s="608"/>
      <c r="M1780" s="608"/>
      <c r="N1780" s="609"/>
    </row>
    <row r="1781" spans="2:14" ht="13" customHeight="1" x14ac:dyDescent="0.25">
      <c r="B1781" s="74"/>
      <c r="C1781" s="75"/>
      <c r="D1781" s="75"/>
      <c r="E1781" s="76"/>
      <c r="F1781" s="88"/>
      <c r="G1781" s="77"/>
      <c r="H1781" s="75"/>
      <c r="I1781" s="78"/>
      <c r="J1781" s="607"/>
      <c r="K1781" s="608"/>
      <c r="L1781" s="608"/>
      <c r="M1781" s="608"/>
      <c r="N1781" s="609"/>
    </row>
    <row r="1782" spans="2:14" ht="13" customHeight="1" x14ac:dyDescent="0.25">
      <c r="B1782" s="74"/>
      <c r="C1782" s="75"/>
      <c r="D1782" s="75"/>
      <c r="E1782" s="76"/>
      <c r="F1782" s="88"/>
      <c r="G1782" s="77"/>
      <c r="H1782" s="75"/>
      <c r="I1782" s="78"/>
      <c r="J1782" s="607"/>
      <c r="K1782" s="608"/>
      <c r="L1782" s="608"/>
      <c r="M1782" s="608"/>
      <c r="N1782" s="609"/>
    </row>
    <row r="1783" spans="2:14" ht="13" customHeight="1" x14ac:dyDescent="0.25">
      <c r="B1783" s="74"/>
      <c r="C1783" s="75"/>
      <c r="D1783" s="75"/>
      <c r="E1783" s="76"/>
      <c r="F1783" s="88"/>
      <c r="G1783" s="77"/>
      <c r="H1783" s="75"/>
      <c r="I1783" s="78"/>
      <c r="J1783" s="607"/>
      <c r="K1783" s="608"/>
      <c r="L1783" s="608"/>
      <c r="M1783" s="608"/>
      <c r="N1783" s="609"/>
    </row>
    <row r="1784" spans="2:14" ht="13" customHeight="1" x14ac:dyDescent="0.25">
      <c r="B1784" s="74"/>
      <c r="C1784" s="75"/>
      <c r="D1784" s="75"/>
      <c r="E1784" s="76"/>
      <c r="F1784" s="88"/>
      <c r="G1784" s="77"/>
      <c r="H1784" s="75"/>
      <c r="I1784" s="78"/>
      <c r="J1784" s="607"/>
      <c r="K1784" s="608"/>
      <c r="L1784" s="608"/>
      <c r="M1784" s="608"/>
      <c r="N1784" s="609"/>
    </row>
    <row r="1785" spans="2:14" ht="13" customHeight="1" x14ac:dyDescent="0.25">
      <c r="B1785" s="74"/>
      <c r="C1785" s="75"/>
      <c r="D1785" s="75"/>
      <c r="E1785" s="76"/>
      <c r="F1785" s="88"/>
      <c r="G1785" s="77"/>
      <c r="H1785" s="75"/>
      <c r="I1785" s="78"/>
      <c r="J1785" s="607"/>
      <c r="K1785" s="608"/>
      <c r="L1785" s="608"/>
      <c r="M1785" s="608"/>
      <c r="N1785" s="609"/>
    </row>
    <row r="1786" spans="2:14" ht="13" customHeight="1" x14ac:dyDescent="0.25">
      <c r="B1786" s="74"/>
      <c r="C1786" s="75"/>
      <c r="D1786" s="75"/>
      <c r="E1786" s="76"/>
      <c r="F1786" s="88"/>
      <c r="G1786" s="77"/>
      <c r="H1786" s="75"/>
      <c r="I1786" s="78"/>
      <c r="J1786" s="607"/>
      <c r="K1786" s="608"/>
      <c r="L1786" s="608"/>
      <c r="M1786" s="608"/>
      <c r="N1786" s="609"/>
    </row>
    <row r="1787" spans="2:14" ht="13" customHeight="1" x14ac:dyDescent="0.25">
      <c r="B1787" s="74"/>
      <c r="C1787" s="75"/>
      <c r="D1787" s="75"/>
      <c r="E1787" s="76"/>
      <c r="F1787" s="88"/>
      <c r="G1787" s="77"/>
      <c r="H1787" s="75"/>
      <c r="I1787" s="78"/>
      <c r="J1787" s="607"/>
      <c r="K1787" s="608"/>
      <c r="L1787" s="608"/>
      <c r="M1787" s="608"/>
      <c r="N1787" s="609"/>
    </row>
    <row r="1788" spans="2:14" ht="13" customHeight="1" x14ac:dyDescent="0.25">
      <c r="B1788" s="74"/>
      <c r="C1788" s="75"/>
      <c r="D1788" s="75"/>
      <c r="E1788" s="76"/>
      <c r="F1788" s="88"/>
      <c r="G1788" s="77"/>
      <c r="H1788" s="75"/>
      <c r="I1788" s="78"/>
      <c r="J1788" s="607"/>
      <c r="K1788" s="608"/>
      <c r="L1788" s="608"/>
      <c r="M1788" s="608"/>
      <c r="N1788" s="609"/>
    </row>
    <row r="1789" spans="2:14" ht="13" customHeight="1" x14ac:dyDescent="0.25">
      <c r="B1789" s="74"/>
      <c r="C1789" s="75"/>
      <c r="D1789" s="75"/>
      <c r="E1789" s="76"/>
      <c r="F1789" s="88"/>
      <c r="G1789" s="77"/>
      <c r="H1789" s="75"/>
      <c r="I1789" s="78"/>
      <c r="J1789" s="607"/>
      <c r="K1789" s="608"/>
      <c r="L1789" s="608"/>
      <c r="M1789" s="608"/>
      <c r="N1789" s="609"/>
    </row>
    <row r="1790" spans="2:14" ht="13" customHeight="1" x14ac:dyDescent="0.25">
      <c r="B1790" s="74"/>
      <c r="C1790" s="75"/>
      <c r="D1790" s="75"/>
      <c r="E1790" s="76"/>
      <c r="F1790" s="88"/>
      <c r="G1790" s="77"/>
      <c r="H1790" s="75"/>
      <c r="I1790" s="78"/>
      <c r="J1790" s="607"/>
      <c r="K1790" s="608"/>
      <c r="L1790" s="608"/>
      <c r="M1790" s="608"/>
      <c r="N1790" s="609"/>
    </row>
    <row r="1791" spans="2:14" ht="13" customHeight="1" x14ac:dyDescent="0.25">
      <c r="B1791" s="74"/>
      <c r="C1791" s="75"/>
      <c r="D1791" s="75"/>
      <c r="E1791" s="76"/>
      <c r="F1791" s="88"/>
      <c r="G1791" s="77"/>
      <c r="H1791" s="75"/>
      <c r="I1791" s="78"/>
      <c r="J1791" s="607"/>
      <c r="K1791" s="608"/>
      <c r="L1791" s="608"/>
      <c r="M1791" s="608"/>
      <c r="N1791" s="609"/>
    </row>
    <row r="1792" spans="2:14" ht="13" customHeight="1" x14ac:dyDescent="0.25">
      <c r="B1792" s="74"/>
      <c r="C1792" s="75"/>
      <c r="D1792" s="75"/>
      <c r="E1792" s="76"/>
      <c r="F1792" s="88"/>
      <c r="G1792" s="77"/>
      <c r="H1792" s="75"/>
      <c r="I1792" s="78"/>
      <c r="J1792" s="607"/>
      <c r="K1792" s="608"/>
      <c r="L1792" s="608"/>
      <c r="M1792" s="608"/>
      <c r="N1792" s="609"/>
    </row>
    <row r="1793" spans="2:14" ht="13" customHeight="1" x14ac:dyDescent="0.25">
      <c r="B1793" s="74"/>
      <c r="C1793" s="75"/>
      <c r="D1793" s="75"/>
      <c r="E1793" s="76"/>
      <c r="F1793" s="88"/>
      <c r="G1793" s="77"/>
      <c r="H1793" s="75"/>
      <c r="I1793" s="78"/>
      <c r="J1793" s="607"/>
      <c r="K1793" s="608"/>
      <c r="L1793" s="608"/>
      <c r="M1793" s="608"/>
      <c r="N1793" s="609"/>
    </row>
    <row r="1794" spans="2:14" ht="13" customHeight="1" x14ac:dyDescent="0.25">
      <c r="B1794" s="74"/>
      <c r="C1794" s="75"/>
      <c r="D1794" s="75"/>
      <c r="E1794" s="76"/>
      <c r="F1794" s="88"/>
      <c r="G1794" s="77"/>
      <c r="H1794" s="75"/>
      <c r="I1794" s="78"/>
      <c r="J1794" s="607"/>
      <c r="K1794" s="608"/>
      <c r="L1794" s="608"/>
      <c r="M1794" s="608"/>
      <c r="N1794" s="609"/>
    </row>
    <row r="1795" spans="2:14" ht="13" customHeight="1" x14ac:dyDescent="0.25">
      <c r="B1795" s="74"/>
      <c r="C1795" s="75"/>
      <c r="D1795" s="75"/>
      <c r="E1795" s="76"/>
      <c r="F1795" s="88"/>
      <c r="G1795" s="77"/>
      <c r="H1795" s="75"/>
      <c r="I1795" s="78"/>
      <c r="J1795" s="607"/>
      <c r="K1795" s="608"/>
      <c r="L1795" s="608"/>
      <c r="M1795" s="608"/>
      <c r="N1795" s="609"/>
    </row>
    <row r="1796" spans="2:14" ht="13" customHeight="1" x14ac:dyDescent="0.25">
      <c r="B1796" s="74"/>
      <c r="C1796" s="75"/>
      <c r="D1796" s="75"/>
      <c r="E1796" s="76"/>
      <c r="F1796" s="88"/>
      <c r="G1796" s="77"/>
      <c r="H1796" s="75"/>
      <c r="I1796" s="78"/>
      <c r="J1796" s="607"/>
      <c r="K1796" s="608"/>
      <c r="L1796" s="608"/>
      <c r="M1796" s="608"/>
      <c r="N1796" s="609"/>
    </row>
    <row r="1797" spans="2:14" ht="13" customHeight="1" x14ac:dyDescent="0.25">
      <c r="B1797" s="74"/>
      <c r="C1797" s="75"/>
      <c r="D1797" s="75"/>
      <c r="E1797" s="76"/>
      <c r="F1797" s="88"/>
      <c r="G1797" s="77"/>
      <c r="H1797" s="75"/>
      <c r="I1797" s="78"/>
      <c r="J1797" s="607"/>
      <c r="K1797" s="608"/>
      <c r="L1797" s="608"/>
      <c r="M1797" s="608"/>
      <c r="N1797" s="609"/>
    </row>
    <row r="1798" spans="2:14" ht="13" customHeight="1" x14ac:dyDescent="0.25">
      <c r="B1798" s="74"/>
      <c r="C1798" s="75"/>
      <c r="D1798" s="75"/>
      <c r="E1798" s="76"/>
      <c r="F1798" s="88"/>
      <c r="G1798" s="77"/>
      <c r="H1798" s="75"/>
      <c r="I1798" s="78"/>
      <c r="J1798" s="607"/>
      <c r="K1798" s="608"/>
      <c r="L1798" s="608"/>
      <c r="M1798" s="608"/>
      <c r="N1798" s="609"/>
    </row>
    <row r="1799" spans="2:14" ht="13" customHeight="1" x14ac:dyDescent="0.25">
      <c r="B1799" s="74"/>
      <c r="C1799" s="75"/>
      <c r="D1799" s="75"/>
      <c r="E1799" s="76"/>
      <c r="F1799" s="88"/>
      <c r="G1799" s="77"/>
      <c r="H1799" s="75"/>
      <c r="I1799" s="78"/>
      <c r="J1799" s="607"/>
      <c r="K1799" s="608"/>
      <c r="L1799" s="608"/>
      <c r="M1799" s="608"/>
      <c r="N1799" s="609"/>
    </row>
    <row r="1800" spans="2:14" ht="13" customHeight="1" x14ac:dyDescent="0.25">
      <c r="B1800" s="74"/>
      <c r="C1800" s="75"/>
      <c r="D1800" s="75"/>
      <c r="E1800" s="76"/>
      <c r="F1800" s="88"/>
      <c r="G1800" s="77"/>
      <c r="H1800" s="75"/>
      <c r="I1800" s="78"/>
      <c r="J1800" s="607"/>
      <c r="K1800" s="608"/>
      <c r="L1800" s="608"/>
      <c r="M1800" s="608"/>
      <c r="N1800" s="609"/>
    </row>
    <row r="1801" spans="2:14" ht="13" customHeight="1" x14ac:dyDescent="0.25">
      <c r="B1801" s="74"/>
      <c r="C1801" s="75"/>
      <c r="D1801" s="75"/>
      <c r="E1801" s="76"/>
      <c r="F1801" s="88"/>
      <c r="G1801" s="77"/>
      <c r="H1801" s="75"/>
      <c r="I1801" s="78"/>
      <c r="J1801" s="607"/>
      <c r="K1801" s="608"/>
      <c r="L1801" s="608"/>
      <c r="M1801" s="608"/>
      <c r="N1801" s="609"/>
    </row>
    <row r="1802" spans="2:14" ht="13" customHeight="1" x14ac:dyDescent="0.25">
      <c r="B1802" s="74"/>
      <c r="C1802" s="75"/>
      <c r="D1802" s="75"/>
      <c r="E1802" s="76"/>
      <c r="F1802" s="88"/>
      <c r="G1802" s="77"/>
      <c r="H1802" s="75"/>
      <c r="I1802" s="78"/>
      <c r="J1802" s="607"/>
      <c r="K1802" s="608"/>
      <c r="L1802" s="608"/>
      <c r="M1802" s="608"/>
      <c r="N1802" s="609"/>
    </row>
    <row r="1803" spans="2:14" ht="13" customHeight="1" x14ac:dyDescent="0.25">
      <c r="B1803" s="74"/>
      <c r="C1803" s="75"/>
      <c r="D1803" s="75"/>
      <c r="E1803" s="76"/>
      <c r="F1803" s="88"/>
      <c r="G1803" s="77"/>
      <c r="H1803" s="75"/>
      <c r="I1803" s="78"/>
      <c r="J1803" s="607"/>
      <c r="K1803" s="608"/>
      <c r="L1803" s="608"/>
      <c r="M1803" s="608"/>
      <c r="N1803" s="609"/>
    </row>
    <row r="1804" spans="2:14" ht="13" customHeight="1" x14ac:dyDescent="0.25">
      <c r="B1804" s="74"/>
      <c r="C1804" s="75"/>
      <c r="D1804" s="75"/>
      <c r="E1804" s="76"/>
      <c r="F1804" s="88"/>
      <c r="G1804" s="77"/>
      <c r="H1804" s="75"/>
      <c r="I1804" s="78"/>
      <c r="J1804" s="607"/>
      <c r="K1804" s="608"/>
      <c r="L1804" s="608"/>
      <c r="M1804" s="608"/>
      <c r="N1804" s="609"/>
    </row>
    <row r="1805" spans="2:14" ht="13" customHeight="1" x14ac:dyDescent="0.25">
      <c r="B1805" s="74"/>
      <c r="C1805" s="75"/>
      <c r="D1805" s="75"/>
      <c r="E1805" s="76"/>
      <c r="F1805" s="88"/>
      <c r="G1805" s="77"/>
      <c r="H1805" s="75"/>
      <c r="I1805" s="78"/>
      <c r="J1805" s="607"/>
      <c r="K1805" s="608"/>
      <c r="L1805" s="608"/>
      <c r="M1805" s="608"/>
      <c r="N1805" s="609"/>
    </row>
    <row r="1806" spans="2:14" ht="13" customHeight="1" x14ac:dyDescent="0.25">
      <c r="B1806" s="74"/>
      <c r="C1806" s="75"/>
      <c r="D1806" s="75"/>
      <c r="E1806" s="76"/>
      <c r="F1806" s="88"/>
      <c r="G1806" s="77"/>
      <c r="H1806" s="75"/>
      <c r="I1806" s="78"/>
      <c r="J1806" s="607"/>
      <c r="K1806" s="608"/>
      <c r="L1806" s="608"/>
      <c r="M1806" s="608"/>
      <c r="N1806" s="609"/>
    </row>
    <row r="1807" spans="2:14" ht="13" customHeight="1" x14ac:dyDescent="0.25">
      <c r="B1807" s="74"/>
      <c r="C1807" s="75"/>
      <c r="D1807" s="75"/>
      <c r="E1807" s="76"/>
      <c r="F1807" s="88"/>
      <c r="G1807" s="77"/>
      <c r="H1807" s="75"/>
      <c r="I1807" s="78"/>
      <c r="J1807" s="607"/>
      <c r="K1807" s="608"/>
      <c r="L1807" s="608"/>
      <c r="M1807" s="608"/>
      <c r="N1807" s="609"/>
    </row>
    <row r="1808" spans="2:14" ht="13" customHeight="1" x14ac:dyDescent="0.25">
      <c r="B1808" s="74"/>
      <c r="C1808" s="75"/>
      <c r="D1808" s="75"/>
      <c r="E1808" s="76"/>
      <c r="F1808" s="88"/>
      <c r="G1808" s="77"/>
      <c r="H1808" s="75"/>
      <c r="I1808" s="78"/>
      <c r="J1808" s="607"/>
      <c r="K1808" s="608"/>
      <c r="L1808" s="608"/>
      <c r="M1808" s="608"/>
      <c r="N1808" s="609"/>
    </row>
    <row r="1809" spans="2:14" ht="13" customHeight="1" x14ac:dyDescent="0.25">
      <c r="B1809" s="74"/>
      <c r="C1809" s="75"/>
      <c r="D1809" s="75"/>
      <c r="E1809" s="76"/>
      <c r="F1809" s="88"/>
      <c r="G1809" s="77"/>
      <c r="H1809" s="75"/>
      <c r="I1809" s="78"/>
      <c r="J1809" s="607"/>
      <c r="K1809" s="608"/>
      <c r="L1809" s="608"/>
      <c r="M1809" s="608"/>
      <c r="N1809" s="609"/>
    </row>
    <row r="1810" spans="2:14" ht="13" customHeight="1" x14ac:dyDescent="0.25">
      <c r="B1810" s="74"/>
      <c r="C1810" s="75"/>
      <c r="D1810" s="75"/>
      <c r="E1810" s="76"/>
      <c r="F1810" s="88"/>
      <c r="G1810" s="77"/>
      <c r="H1810" s="75"/>
      <c r="I1810" s="78"/>
      <c r="J1810" s="607"/>
      <c r="K1810" s="608"/>
      <c r="L1810" s="608"/>
      <c r="M1810" s="608"/>
      <c r="N1810" s="609"/>
    </row>
    <row r="1811" spans="2:14" ht="13" customHeight="1" x14ac:dyDescent="0.25">
      <c r="B1811" s="74"/>
      <c r="C1811" s="75"/>
      <c r="D1811" s="75"/>
      <c r="E1811" s="76"/>
      <c r="F1811" s="88"/>
      <c r="G1811" s="77"/>
      <c r="H1811" s="75"/>
      <c r="I1811" s="78"/>
      <c r="J1811" s="607"/>
      <c r="K1811" s="608"/>
      <c r="L1811" s="608"/>
      <c r="M1811" s="608"/>
      <c r="N1811" s="609"/>
    </row>
    <row r="1812" spans="2:14" ht="13" customHeight="1" x14ac:dyDescent="0.25">
      <c r="B1812" s="74"/>
      <c r="C1812" s="75"/>
      <c r="D1812" s="75"/>
      <c r="E1812" s="76"/>
      <c r="F1812" s="88"/>
      <c r="G1812" s="77"/>
      <c r="H1812" s="75"/>
      <c r="I1812" s="78"/>
      <c r="J1812" s="607"/>
      <c r="K1812" s="608"/>
      <c r="L1812" s="608"/>
      <c r="M1812" s="608"/>
      <c r="N1812" s="609"/>
    </row>
    <row r="1813" spans="2:14" ht="13" customHeight="1" x14ac:dyDescent="0.25">
      <c r="B1813" s="74"/>
      <c r="C1813" s="75"/>
      <c r="D1813" s="75"/>
      <c r="E1813" s="76"/>
      <c r="F1813" s="88"/>
      <c r="G1813" s="77"/>
      <c r="H1813" s="75"/>
      <c r="I1813" s="78"/>
      <c r="J1813" s="607"/>
      <c r="K1813" s="608"/>
      <c r="L1813" s="608"/>
      <c r="M1813" s="608"/>
      <c r="N1813" s="609"/>
    </row>
    <row r="1814" spans="2:14" ht="13" customHeight="1" x14ac:dyDescent="0.25">
      <c r="B1814" s="74"/>
      <c r="C1814" s="75"/>
      <c r="D1814" s="75"/>
      <c r="E1814" s="76"/>
      <c r="F1814" s="88"/>
      <c r="G1814" s="77"/>
      <c r="H1814" s="75"/>
      <c r="I1814" s="78"/>
      <c r="J1814" s="607"/>
      <c r="K1814" s="608"/>
      <c r="L1814" s="608"/>
      <c r="M1814" s="608"/>
      <c r="N1814" s="609"/>
    </row>
    <row r="1815" spans="2:14" ht="13" customHeight="1" x14ac:dyDescent="0.25">
      <c r="B1815" s="74"/>
      <c r="C1815" s="75"/>
      <c r="D1815" s="75"/>
      <c r="E1815" s="76"/>
      <c r="F1815" s="88"/>
      <c r="G1815" s="77"/>
      <c r="H1815" s="75"/>
      <c r="I1815" s="78"/>
      <c r="J1815" s="607"/>
      <c r="K1815" s="608"/>
      <c r="L1815" s="608"/>
      <c r="M1815" s="608"/>
      <c r="N1815" s="609"/>
    </row>
    <row r="1816" spans="2:14" ht="13" customHeight="1" x14ac:dyDescent="0.25">
      <c r="B1816" s="74"/>
      <c r="C1816" s="75"/>
      <c r="D1816" s="75"/>
      <c r="E1816" s="76"/>
      <c r="F1816" s="88"/>
      <c r="G1816" s="77"/>
      <c r="H1816" s="75"/>
      <c r="I1816" s="78"/>
      <c r="J1816" s="607"/>
      <c r="K1816" s="608"/>
      <c r="L1816" s="608"/>
      <c r="M1816" s="608"/>
      <c r="N1816" s="609"/>
    </row>
    <row r="1817" spans="2:14" ht="13" customHeight="1" x14ac:dyDescent="0.25">
      <c r="B1817" s="74"/>
      <c r="C1817" s="75"/>
      <c r="D1817" s="75"/>
      <c r="E1817" s="76"/>
      <c r="F1817" s="88"/>
      <c r="G1817" s="77"/>
      <c r="H1817" s="75"/>
      <c r="I1817" s="78"/>
      <c r="J1817" s="607"/>
      <c r="K1817" s="608"/>
      <c r="L1817" s="608"/>
      <c r="M1817" s="608"/>
      <c r="N1817" s="609"/>
    </row>
    <row r="1818" spans="2:14" ht="13" customHeight="1" x14ac:dyDescent="0.25">
      <c r="B1818" s="74"/>
      <c r="C1818" s="75"/>
      <c r="D1818" s="75"/>
      <c r="E1818" s="76"/>
      <c r="F1818" s="88"/>
      <c r="G1818" s="77"/>
      <c r="H1818" s="75"/>
      <c r="I1818" s="78"/>
      <c r="J1818" s="607"/>
      <c r="K1818" s="608"/>
      <c r="L1818" s="608"/>
      <c r="M1818" s="608"/>
      <c r="N1818" s="609"/>
    </row>
    <row r="1819" spans="2:14" ht="13" customHeight="1" x14ac:dyDescent="0.25">
      <c r="B1819" s="74"/>
      <c r="C1819" s="75"/>
      <c r="D1819" s="75"/>
      <c r="E1819" s="76"/>
      <c r="F1819" s="88"/>
      <c r="G1819" s="77"/>
      <c r="H1819" s="75"/>
      <c r="I1819" s="78"/>
      <c r="J1819" s="607"/>
      <c r="K1819" s="608"/>
      <c r="L1819" s="608"/>
      <c r="M1819" s="608"/>
      <c r="N1819" s="609"/>
    </row>
    <row r="1820" spans="2:14" ht="13" customHeight="1" x14ac:dyDescent="0.25">
      <c r="B1820" s="74"/>
      <c r="C1820" s="75"/>
      <c r="D1820" s="75"/>
      <c r="E1820" s="76"/>
      <c r="F1820" s="88"/>
      <c r="G1820" s="77"/>
      <c r="H1820" s="75"/>
      <c r="I1820" s="78"/>
      <c r="J1820" s="607"/>
      <c r="K1820" s="608"/>
      <c r="L1820" s="608"/>
      <c r="M1820" s="608"/>
      <c r="N1820" s="609"/>
    </row>
    <row r="1821" spans="2:14" ht="13" customHeight="1" x14ac:dyDescent="0.25">
      <c r="B1821" s="74"/>
      <c r="C1821" s="75"/>
      <c r="D1821" s="75"/>
      <c r="E1821" s="76"/>
      <c r="F1821" s="88"/>
      <c r="G1821" s="77"/>
      <c r="H1821" s="75"/>
      <c r="I1821" s="78"/>
      <c r="J1821" s="607"/>
      <c r="K1821" s="608"/>
      <c r="L1821" s="608"/>
      <c r="M1821" s="608"/>
      <c r="N1821" s="609"/>
    </row>
    <row r="1822" spans="2:14" ht="13" customHeight="1" x14ac:dyDescent="0.25">
      <c r="B1822" s="74"/>
      <c r="C1822" s="75"/>
      <c r="D1822" s="75"/>
      <c r="E1822" s="76"/>
      <c r="F1822" s="88"/>
      <c r="G1822" s="77"/>
      <c r="H1822" s="75"/>
      <c r="I1822" s="78"/>
      <c r="J1822" s="607"/>
      <c r="K1822" s="608"/>
      <c r="L1822" s="608"/>
      <c r="M1822" s="608"/>
      <c r="N1822" s="609"/>
    </row>
    <row r="1823" spans="2:14" ht="13" customHeight="1" x14ac:dyDescent="0.25">
      <c r="B1823" s="74"/>
      <c r="C1823" s="75"/>
      <c r="D1823" s="75"/>
      <c r="E1823" s="76"/>
      <c r="F1823" s="88"/>
      <c r="G1823" s="77"/>
      <c r="H1823" s="75"/>
      <c r="I1823" s="78"/>
      <c r="J1823" s="607"/>
      <c r="K1823" s="608"/>
      <c r="L1823" s="608"/>
      <c r="M1823" s="608"/>
      <c r="N1823" s="609"/>
    </row>
    <row r="1824" spans="2:14" ht="13" customHeight="1" x14ac:dyDescent="0.25">
      <c r="B1824" s="74"/>
      <c r="C1824" s="75"/>
      <c r="D1824" s="75"/>
      <c r="E1824" s="76"/>
      <c r="F1824" s="88"/>
      <c r="G1824" s="77"/>
      <c r="H1824" s="75"/>
      <c r="I1824" s="78"/>
      <c r="J1824" s="607"/>
      <c r="K1824" s="608"/>
      <c r="L1824" s="608"/>
      <c r="M1824" s="608"/>
      <c r="N1824" s="609"/>
    </row>
    <row r="1825" spans="2:14" ht="13" customHeight="1" x14ac:dyDescent="0.25">
      <c r="B1825" s="74"/>
      <c r="C1825" s="75"/>
      <c r="D1825" s="75"/>
      <c r="E1825" s="76"/>
      <c r="F1825" s="88"/>
      <c r="G1825" s="77"/>
      <c r="H1825" s="75"/>
      <c r="I1825" s="78"/>
      <c r="J1825" s="607"/>
      <c r="K1825" s="608"/>
      <c r="L1825" s="608"/>
      <c r="M1825" s="608"/>
      <c r="N1825" s="609"/>
    </row>
    <row r="1826" spans="2:14" ht="13" customHeight="1" x14ac:dyDescent="0.25">
      <c r="B1826" s="74"/>
      <c r="C1826" s="75"/>
      <c r="D1826" s="75"/>
      <c r="E1826" s="76"/>
      <c r="F1826" s="88"/>
      <c r="G1826" s="77"/>
      <c r="H1826" s="75"/>
      <c r="I1826" s="78"/>
      <c r="J1826" s="607"/>
      <c r="K1826" s="608"/>
      <c r="L1826" s="608"/>
      <c r="M1826" s="608"/>
      <c r="N1826" s="609"/>
    </row>
    <row r="1827" spans="2:14" ht="13" customHeight="1" x14ac:dyDescent="0.25">
      <c r="B1827" s="74"/>
      <c r="C1827" s="75"/>
      <c r="D1827" s="75"/>
      <c r="E1827" s="76"/>
      <c r="F1827" s="88"/>
      <c r="G1827" s="77"/>
      <c r="H1827" s="75"/>
      <c r="I1827" s="78"/>
      <c r="J1827" s="607"/>
      <c r="K1827" s="608"/>
      <c r="L1827" s="608"/>
      <c r="M1827" s="608"/>
      <c r="N1827" s="609"/>
    </row>
    <row r="1828" spans="2:14" ht="13" customHeight="1" x14ac:dyDescent="0.25">
      <c r="B1828" s="74"/>
      <c r="C1828" s="75"/>
      <c r="D1828" s="75"/>
      <c r="E1828" s="76"/>
      <c r="F1828" s="88"/>
      <c r="G1828" s="77"/>
      <c r="H1828" s="75"/>
      <c r="I1828" s="78"/>
      <c r="J1828" s="607"/>
      <c r="K1828" s="608"/>
      <c r="L1828" s="608"/>
      <c r="M1828" s="608"/>
      <c r="N1828" s="609"/>
    </row>
    <row r="1829" spans="2:14" ht="13" customHeight="1" x14ac:dyDescent="0.25">
      <c r="B1829" s="74"/>
      <c r="C1829" s="75"/>
      <c r="D1829" s="75"/>
      <c r="E1829" s="76"/>
      <c r="F1829" s="88"/>
      <c r="G1829" s="77"/>
      <c r="H1829" s="75"/>
      <c r="I1829" s="78"/>
      <c r="J1829" s="607"/>
      <c r="K1829" s="608"/>
      <c r="L1829" s="608"/>
      <c r="M1829" s="608"/>
      <c r="N1829" s="609"/>
    </row>
    <row r="1830" spans="2:14" ht="13" customHeight="1" x14ac:dyDescent="0.25">
      <c r="B1830" s="74"/>
      <c r="C1830" s="75"/>
      <c r="D1830" s="75"/>
      <c r="E1830" s="76"/>
      <c r="F1830" s="88"/>
      <c r="G1830" s="77"/>
      <c r="H1830" s="75"/>
      <c r="I1830" s="78"/>
      <c r="J1830" s="607"/>
      <c r="K1830" s="608"/>
      <c r="L1830" s="608"/>
      <c r="M1830" s="608"/>
      <c r="N1830" s="609"/>
    </row>
    <row r="1831" spans="2:14" ht="13" customHeight="1" x14ac:dyDescent="0.25">
      <c r="B1831" s="74"/>
      <c r="C1831" s="75"/>
      <c r="D1831" s="75"/>
      <c r="E1831" s="76"/>
      <c r="F1831" s="88"/>
      <c r="G1831" s="77"/>
      <c r="H1831" s="75"/>
      <c r="I1831" s="78"/>
      <c r="J1831" s="607"/>
      <c r="K1831" s="608"/>
      <c r="L1831" s="608"/>
      <c r="M1831" s="608"/>
      <c r="N1831" s="609"/>
    </row>
    <row r="1832" spans="2:14" ht="13" customHeight="1" x14ac:dyDescent="0.25">
      <c r="B1832" s="74"/>
      <c r="C1832" s="75"/>
      <c r="D1832" s="75"/>
      <c r="E1832" s="76"/>
      <c r="F1832" s="88"/>
      <c r="G1832" s="77"/>
      <c r="H1832" s="75"/>
      <c r="I1832" s="78"/>
      <c r="J1832" s="607"/>
      <c r="K1832" s="608"/>
      <c r="L1832" s="608"/>
      <c r="M1832" s="608"/>
      <c r="N1832" s="609"/>
    </row>
    <row r="1833" spans="2:14" ht="13" customHeight="1" x14ac:dyDescent="0.25">
      <c r="B1833" s="74"/>
      <c r="C1833" s="75"/>
      <c r="D1833" s="75"/>
      <c r="E1833" s="76"/>
      <c r="F1833" s="88"/>
      <c r="G1833" s="77"/>
      <c r="H1833" s="75"/>
      <c r="I1833" s="78"/>
      <c r="J1833" s="607"/>
      <c r="K1833" s="608"/>
      <c r="L1833" s="608"/>
      <c r="M1833" s="608"/>
      <c r="N1833" s="609"/>
    </row>
    <row r="1834" spans="2:14" ht="13" customHeight="1" x14ac:dyDescent="0.25">
      <c r="B1834" s="74"/>
      <c r="C1834" s="75"/>
      <c r="D1834" s="75"/>
      <c r="E1834" s="76"/>
      <c r="F1834" s="88"/>
      <c r="G1834" s="77"/>
      <c r="H1834" s="75"/>
      <c r="I1834" s="78"/>
      <c r="J1834" s="607"/>
      <c r="K1834" s="608"/>
      <c r="L1834" s="608"/>
      <c r="M1834" s="608"/>
      <c r="N1834" s="609"/>
    </row>
    <row r="1835" spans="2:14" ht="13" customHeight="1" x14ac:dyDescent="0.25">
      <c r="B1835" s="74"/>
      <c r="C1835" s="75"/>
      <c r="D1835" s="75"/>
      <c r="E1835" s="76"/>
      <c r="F1835" s="88"/>
      <c r="G1835" s="77"/>
      <c r="H1835" s="75"/>
      <c r="I1835" s="78"/>
      <c r="J1835" s="607"/>
      <c r="K1835" s="608"/>
      <c r="L1835" s="608"/>
      <c r="M1835" s="608"/>
      <c r="N1835" s="609"/>
    </row>
    <row r="1836" spans="2:14" ht="13" customHeight="1" x14ac:dyDescent="0.25">
      <c r="B1836" s="74"/>
      <c r="C1836" s="75"/>
      <c r="D1836" s="75"/>
      <c r="E1836" s="76"/>
      <c r="F1836" s="88"/>
      <c r="G1836" s="77"/>
      <c r="H1836" s="75"/>
      <c r="I1836" s="78"/>
      <c r="J1836" s="607"/>
      <c r="K1836" s="608"/>
      <c r="L1836" s="608"/>
      <c r="M1836" s="608"/>
      <c r="N1836" s="609"/>
    </row>
    <row r="1837" spans="2:14" ht="13" customHeight="1" x14ac:dyDescent="0.25">
      <c r="B1837" s="74"/>
      <c r="C1837" s="75"/>
      <c r="D1837" s="75"/>
      <c r="E1837" s="76"/>
      <c r="F1837" s="88"/>
      <c r="G1837" s="77"/>
      <c r="H1837" s="75"/>
      <c r="I1837" s="78"/>
      <c r="J1837" s="607"/>
      <c r="K1837" s="608"/>
      <c r="L1837" s="608"/>
      <c r="M1837" s="608"/>
      <c r="N1837" s="609"/>
    </row>
    <row r="1838" spans="2:14" ht="13" customHeight="1" x14ac:dyDescent="0.25">
      <c r="B1838" s="74"/>
      <c r="C1838" s="75"/>
      <c r="D1838" s="75"/>
      <c r="E1838" s="76"/>
      <c r="F1838" s="88"/>
      <c r="G1838" s="77"/>
      <c r="H1838" s="75"/>
      <c r="I1838" s="78"/>
      <c r="J1838" s="607"/>
      <c r="K1838" s="608"/>
      <c r="L1838" s="608"/>
      <c r="M1838" s="608"/>
      <c r="N1838" s="609"/>
    </row>
    <row r="1839" spans="2:14" ht="13" customHeight="1" x14ac:dyDescent="0.25">
      <c r="B1839" s="74"/>
      <c r="C1839" s="75"/>
      <c r="D1839" s="75"/>
      <c r="E1839" s="76"/>
      <c r="F1839" s="88"/>
      <c r="G1839" s="77"/>
      <c r="H1839" s="75"/>
      <c r="I1839" s="78"/>
      <c r="J1839" s="607"/>
      <c r="K1839" s="608"/>
      <c r="L1839" s="608"/>
      <c r="M1839" s="608"/>
      <c r="N1839" s="609"/>
    </row>
    <row r="1840" spans="2:14" ht="13" customHeight="1" x14ac:dyDescent="0.25">
      <c r="B1840" s="74"/>
      <c r="C1840" s="75"/>
      <c r="D1840" s="75"/>
      <c r="E1840" s="76"/>
      <c r="F1840" s="88"/>
      <c r="G1840" s="77"/>
      <c r="H1840" s="75"/>
      <c r="I1840" s="78"/>
      <c r="J1840" s="607"/>
      <c r="K1840" s="608"/>
      <c r="L1840" s="608"/>
      <c r="M1840" s="608"/>
      <c r="N1840" s="609"/>
    </row>
    <row r="1841" spans="2:14" ht="13" customHeight="1" x14ac:dyDescent="0.25">
      <c r="B1841" s="74"/>
      <c r="C1841" s="75"/>
      <c r="D1841" s="75"/>
      <c r="E1841" s="76"/>
      <c r="F1841" s="88"/>
      <c r="G1841" s="77"/>
      <c r="H1841" s="75"/>
      <c r="I1841" s="78"/>
      <c r="J1841" s="607"/>
      <c r="K1841" s="608"/>
      <c r="L1841" s="608"/>
      <c r="M1841" s="608"/>
      <c r="N1841" s="609"/>
    </row>
    <row r="1842" spans="2:14" ht="13" customHeight="1" x14ac:dyDescent="0.25">
      <c r="B1842" s="74"/>
      <c r="C1842" s="75"/>
      <c r="D1842" s="75"/>
      <c r="E1842" s="76"/>
      <c r="F1842" s="88"/>
      <c r="G1842" s="77"/>
      <c r="H1842" s="75"/>
      <c r="I1842" s="78"/>
      <c r="J1842" s="607"/>
      <c r="K1842" s="608"/>
      <c r="L1842" s="608"/>
      <c r="M1842" s="608"/>
      <c r="N1842" s="609"/>
    </row>
    <row r="1843" spans="2:14" ht="13" customHeight="1" x14ac:dyDescent="0.25">
      <c r="B1843" s="74"/>
      <c r="C1843" s="75"/>
      <c r="D1843" s="75"/>
      <c r="E1843" s="76"/>
      <c r="F1843" s="88"/>
      <c r="G1843" s="77"/>
      <c r="H1843" s="75"/>
      <c r="I1843" s="78"/>
      <c r="J1843" s="607"/>
      <c r="K1843" s="608"/>
      <c r="L1843" s="608"/>
      <c r="M1843" s="608"/>
      <c r="N1843" s="609"/>
    </row>
    <row r="1844" spans="2:14" ht="13" customHeight="1" x14ac:dyDescent="0.25">
      <c r="B1844" s="74"/>
      <c r="C1844" s="75"/>
      <c r="D1844" s="75"/>
      <c r="E1844" s="76"/>
      <c r="F1844" s="88"/>
      <c r="G1844" s="77"/>
      <c r="H1844" s="75"/>
      <c r="I1844" s="78"/>
      <c r="J1844" s="607"/>
      <c r="K1844" s="608"/>
      <c r="L1844" s="608"/>
      <c r="M1844" s="608"/>
      <c r="N1844" s="609"/>
    </row>
    <row r="1845" spans="2:14" ht="13" customHeight="1" x14ac:dyDescent="0.25">
      <c r="B1845" s="74"/>
      <c r="C1845" s="75"/>
      <c r="D1845" s="75"/>
      <c r="E1845" s="76"/>
      <c r="F1845" s="88"/>
      <c r="G1845" s="77"/>
      <c r="H1845" s="75"/>
      <c r="I1845" s="78"/>
      <c r="J1845" s="607"/>
      <c r="K1845" s="608"/>
      <c r="L1845" s="608"/>
      <c r="M1845" s="608"/>
      <c r="N1845" s="609"/>
    </row>
    <row r="1846" spans="2:14" ht="13" customHeight="1" x14ac:dyDescent="0.25">
      <c r="B1846" s="74"/>
      <c r="C1846" s="75"/>
      <c r="D1846" s="75"/>
      <c r="E1846" s="76"/>
      <c r="F1846" s="88"/>
      <c r="G1846" s="77"/>
      <c r="H1846" s="75"/>
      <c r="I1846" s="78"/>
      <c r="J1846" s="607"/>
      <c r="K1846" s="608"/>
      <c r="L1846" s="608"/>
      <c r="M1846" s="608"/>
      <c r="N1846" s="609"/>
    </row>
    <row r="1847" spans="2:14" ht="13" customHeight="1" x14ac:dyDescent="0.25">
      <c r="B1847" s="74"/>
      <c r="C1847" s="75"/>
      <c r="D1847" s="75"/>
      <c r="E1847" s="76"/>
      <c r="F1847" s="88"/>
      <c r="G1847" s="77"/>
      <c r="H1847" s="75"/>
      <c r="I1847" s="78"/>
      <c r="J1847" s="607"/>
      <c r="K1847" s="608"/>
      <c r="L1847" s="608"/>
      <c r="M1847" s="608"/>
      <c r="N1847" s="609"/>
    </row>
    <row r="1848" spans="2:14" ht="13" customHeight="1" x14ac:dyDescent="0.25">
      <c r="B1848" s="74"/>
      <c r="C1848" s="75"/>
      <c r="D1848" s="75"/>
      <c r="E1848" s="76"/>
      <c r="F1848" s="88"/>
      <c r="G1848" s="77"/>
      <c r="H1848" s="75"/>
      <c r="I1848" s="78"/>
      <c r="J1848" s="607"/>
      <c r="K1848" s="608"/>
      <c r="L1848" s="608"/>
      <c r="M1848" s="608"/>
      <c r="N1848" s="609"/>
    </row>
    <row r="1849" spans="2:14" ht="13" customHeight="1" x14ac:dyDescent="0.25">
      <c r="B1849" s="74"/>
      <c r="C1849" s="75"/>
      <c r="D1849" s="75"/>
      <c r="E1849" s="76"/>
      <c r="F1849" s="88"/>
      <c r="G1849" s="77"/>
      <c r="H1849" s="75"/>
      <c r="I1849" s="78"/>
      <c r="J1849" s="607"/>
      <c r="K1849" s="608"/>
      <c r="L1849" s="608"/>
      <c r="M1849" s="608"/>
      <c r="N1849" s="609"/>
    </row>
    <row r="1850" spans="2:14" ht="13" customHeight="1" x14ac:dyDescent="0.25">
      <c r="B1850" s="74"/>
      <c r="C1850" s="75"/>
      <c r="D1850" s="75"/>
      <c r="E1850" s="76"/>
      <c r="F1850" s="88"/>
      <c r="G1850" s="77"/>
      <c r="H1850" s="75"/>
      <c r="I1850" s="78"/>
      <c r="J1850" s="607"/>
      <c r="K1850" s="608"/>
      <c r="L1850" s="608"/>
      <c r="M1850" s="608"/>
      <c r="N1850" s="609"/>
    </row>
    <row r="1851" spans="2:14" ht="13" customHeight="1" x14ac:dyDescent="0.25">
      <c r="B1851" s="74"/>
      <c r="C1851" s="75"/>
      <c r="D1851" s="75"/>
      <c r="E1851" s="76"/>
      <c r="F1851" s="88"/>
      <c r="G1851" s="77"/>
      <c r="H1851" s="75"/>
      <c r="I1851" s="78"/>
      <c r="J1851" s="607"/>
      <c r="K1851" s="608"/>
      <c r="L1851" s="608"/>
      <c r="M1851" s="608"/>
      <c r="N1851" s="609"/>
    </row>
    <row r="1852" spans="2:14" ht="13" customHeight="1" x14ac:dyDescent="0.25">
      <c r="B1852" s="74"/>
      <c r="C1852" s="75"/>
      <c r="D1852" s="75"/>
      <c r="E1852" s="76"/>
      <c r="F1852" s="88"/>
      <c r="G1852" s="77"/>
      <c r="H1852" s="75"/>
      <c r="I1852" s="78"/>
      <c r="J1852" s="607"/>
      <c r="K1852" s="608"/>
      <c r="L1852" s="608"/>
      <c r="M1852" s="608"/>
      <c r="N1852" s="609"/>
    </row>
    <row r="1853" spans="2:14" ht="13" customHeight="1" x14ac:dyDescent="0.25">
      <c r="B1853" s="74"/>
      <c r="C1853" s="75"/>
      <c r="D1853" s="75"/>
      <c r="E1853" s="76"/>
      <c r="F1853" s="88"/>
      <c r="G1853" s="77"/>
      <c r="H1853" s="75"/>
      <c r="I1853" s="78"/>
      <c r="J1853" s="607"/>
      <c r="K1853" s="608"/>
      <c r="L1853" s="608"/>
      <c r="M1853" s="608"/>
      <c r="N1853" s="609"/>
    </row>
    <row r="1854" spans="2:14" ht="13" customHeight="1" x14ac:dyDescent="0.25">
      <c r="B1854" s="74"/>
      <c r="C1854" s="75"/>
      <c r="D1854" s="75"/>
      <c r="E1854" s="76"/>
      <c r="F1854" s="88"/>
      <c r="G1854" s="77"/>
      <c r="H1854" s="75"/>
      <c r="I1854" s="78"/>
      <c r="J1854" s="607"/>
      <c r="K1854" s="608"/>
      <c r="L1854" s="608"/>
      <c r="M1854" s="608"/>
      <c r="N1854" s="609"/>
    </row>
    <row r="1855" spans="2:14" ht="13" customHeight="1" x14ac:dyDescent="0.25">
      <c r="B1855" s="74"/>
      <c r="C1855" s="75"/>
      <c r="D1855" s="75"/>
      <c r="E1855" s="76"/>
      <c r="F1855" s="88"/>
      <c r="G1855" s="77"/>
      <c r="H1855" s="75"/>
      <c r="I1855" s="78"/>
      <c r="J1855" s="607"/>
      <c r="K1855" s="608"/>
      <c r="L1855" s="608"/>
      <c r="M1855" s="608"/>
      <c r="N1855" s="609"/>
    </row>
    <row r="1856" spans="2:14" ht="13" customHeight="1" x14ac:dyDescent="0.25">
      <c r="B1856" s="74"/>
      <c r="C1856" s="75"/>
      <c r="D1856" s="75"/>
      <c r="E1856" s="76"/>
      <c r="F1856" s="88"/>
      <c r="G1856" s="77"/>
      <c r="H1856" s="75"/>
      <c r="I1856" s="78"/>
      <c r="J1856" s="607"/>
      <c r="K1856" s="608"/>
      <c r="L1856" s="608"/>
      <c r="M1856" s="608"/>
      <c r="N1856" s="609"/>
    </row>
    <row r="1857" spans="2:14" ht="13" customHeight="1" x14ac:dyDescent="0.25">
      <c r="B1857" s="74"/>
      <c r="C1857" s="75"/>
      <c r="D1857" s="75"/>
      <c r="E1857" s="76"/>
      <c r="F1857" s="88"/>
      <c r="G1857" s="77"/>
      <c r="H1857" s="75"/>
      <c r="I1857" s="78"/>
      <c r="J1857" s="607"/>
      <c r="K1857" s="608"/>
      <c r="L1857" s="608"/>
      <c r="M1857" s="608"/>
      <c r="N1857" s="609"/>
    </row>
    <row r="1858" spans="2:14" ht="13" customHeight="1" x14ac:dyDescent="0.25">
      <c r="B1858" s="74"/>
      <c r="C1858" s="75"/>
      <c r="D1858" s="75"/>
      <c r="E1858" s="76"/>
      <c r="F1858" s="88"/>
      <c r="G1858" s="77"/>
      <c r="H1858" s="75"/>
      <c r="I1858" s="78"/>
      <c r="J1858" s="607"/>
      <c r="K1858" s="608"/>
      <c r="L1858" s="608"/>
      <c r="M1858" s="608"/>
      <c r="N1858" s="609"/>
    </row>
    <row r="1859" spans="2:14" ht="13" customHeight="1" x14ac:dyDescent="0.25">
      <c r="B1859" s="74"/>
      <c r="C1859" s="75"/>
      <c r="D1859" s="75"/>
      <c r="E1859" s="76"/>
      <c r="F1859" s="88"/>
      <c r="G1859" s="77"/>
      <c r="H1859" s="75"/>
      <c r="I1859" s="78"/>
      <c r="J1859" s="607"/>
      <c r="K1859" s="608"/>
      <c r="L1859" s="608"/>
      <c r="M1859" s="608"/>
      <c r="N1859" s="609"/>
    </row>
    <row r="1860" spans="2:14" ht="13" customHeight="1" x14ac:dyDescent="0.25">
      <c r="B1860" s="74"/>
      <c r="C1860" s="75"/>
      <c r="D1860" s="75"/>
      <c r="E1860" s="76"/>
      <c r="F1860" s="88"/>
      <c r="G1860" s="77"/>
      <c r="H1860" s="75"/>
      <c r="I1860" s="78"/>
      <c r="J1860" s="607"/>
      <c r="K1860" s="608"/>
      <c r="L1860" s="608"/>
      <c r="M1860" s="608"/>
      <c r="N1860" s="609"/>
    </row>
    <row r="1861" spans="2:14" ht="13" customHeight="1" x14ac:dyDescent="0.25">
      <c r="B1861" s="74"/>
      <c r="C1861" s="75"/>
      <c r="D1861" s="75"/>
      <c r="E1861" s="76"/>
      <c r="F1861" s="88"/>
      <c r="G1861" s="77"/>
      <c r="H1861" s="75"/>
      <c r="I1861" s="78"/>
      <c r="J1861" s="607"/>
      <c r="K1861" s="608"/>
      <c r="L1861" s="608"/>
      <c r="M1861" s="608"/>
      <c r="N1861" s="609"/>
    </row>
    <row r="1862" spans="2:14" ht="13" customHeight="1" x14ac:dyDescent="0.25">
      <c r="B1862" s="74"/>
      <c r="C1862" s="75"/>
      <c r="D1862" s="75"/>
      <c r="E1862" s="76"/>
      <c r="F1862" s="88"/>
      <c r="G1862" s="77"/>
      <c r="H1862" s="75"/>
      <c r="I1862" s="78"/>
      <c r="J1862" s="607"/>
      <c r="K1862" s="608"/>
      <c r="L1862" s="608"/>
      <c r="M1862" s="608"/>
      <c r="N1862" s="609"/>
    </row>
    <row r="1863" spans="2:14" ht="13" customHeight="1" x14ac:dyDescent="0.25">
      <c r="B1863" s="74"/>
      <c r="C1863" s="75"/>
      <c r="D1863" s="75"/>
      <c r="E1863" s="76"/>
      <c r="F1863" s="88"/>
      <c r="G1863" s="77"/>
      <c r="H1863" s="75"/>
      <c r="I1863" s="78"/>
      <c r="J1863" s="607"/>
      <c r="K1863" s="608"/>
      <c r="L1863" s="608"/>
      <c r="M1863" s="608"/>
      <c r="N1863" s="609"/>
    </row>
    <row r="1864" spans="2:14" ht="13" customHeight="1" x14ac:dyDescent="0.25">
      <c r="B1864" s="74"/>
      <c r="C1864" s="75"/>
      <c r="D1864" s="75"/>
      <c r="E1864" s="76"/>
      <c r="F1864" s="88"/>
      <c r="G1864" s="77"/>
      <c r="H1864" s="75"/>
      <c r="I1864" s="78"/>
      <c r="J1864" s="607"/>
      <c r="K1864" s="608"/>
      <c r="L1864" s="608"/>
      <c r="M1864" s="608"/>
      <c r="N1864" s="609"/>
    </row>
    <row r="1865" spans="2:14" ht="13" customHeight="1" x14ac:dyDescent="0.25">
      <c r="B1865" s="74"/>
      <c r="C1865" s="75"/>
      <c r="D1865" s="75"/>
      <c r="E1865" s="76"/>
      <c r="F1865" s="88"/>
      <c r="G1865" s="77"/>
      <c r="H1865" s="75"/>
      <c r="I1865" s="78"/>
      <c r="J1865" s="607"/>
      <c r="K1865" s="608"/>
      <c r="L1865" s="608"/>
      <c r="M1865" s="608"/>
      <c r="N1865" s="609"/>
    </row>
    <row r="1866" spans="2:14" ht="13" customHeight="1" x14ac:dyDescent="0.25">
      <c r="B1866" s="74"/>
      <c r="C1866" s="75"/>
      <c r="D1866" s="75"/>
      <c r="E1866" s="76"/>
      <c r="F1866" s="88"/>
      <c r="G1866" s="77"/>
      <c r="H1866" s="75"/>
      <c r="I1866" s="78"/>
      <c r="J1866" s="607"/>
      <c r="K1866" s="608"/>
      <c r="L1866" s="608"/>
      <c r="M1866" s="608"/>
      <c r="N1866" s="609"/>
    </row>
    <row r="1867" spans="2:14" ht="13" customHeight="1" x14ac:dyDescent="0.25">
      <c r="B1867" s="74"/>
      <c r="C1867" s="75"/>
      <c r="D1867" s="75"/>
      <c r="E1867" s="76"/>
      <c r="F1867" s="88"/>
      <c r="G1867" s="77"/>
      <c r="H1867" s="75"/>
      <c r="I1867" s="78"/>
      <c r="J1867" s="607"/>
      <c r="K1867" s="608"/>
      <c r="L1867" s="608"/>
      <c r="M1867" s="608"/>
      <c r="N1867" s="609"/>
    </row>
    <row r="1868" spans="2:14" ht="13" customHeight="1" x14ac:dyDescent="0.25">
      <c r="B1868" s="74"/>
      <c r="C1868" s="75"/>
      <c r="D1868" s="75"/>
      <c r="E1868" s="76"/>
      <c r="F1868" s="88"/>
      <c r="G1868" s="77"/>
      <c r="H1868" s="75"/>
      <c r="I1868" s="78"/>
      <c r="J1868" s="607"/>
      <c r="K1868" s="608"/>
      <c r="L1868" s="608"/>
      <c r="M1868" s="608"/>
      <c r="N1868" s="609"/>
    </row>
    <row r="1869" spans="2:14" ht="13" customHeight="1" x14ac:dyDescent="0.25">
      <c r="B1869" s="74"/>
      <c r="C1869" s="75"/>
      <c r="D1869" s="75"/>
      <c r="E1869" s="76"/>
      <c r="F1869" s="88"/>
      <c r="G1869" s="77"/>
      <c r="H1869" s="75"/>
      <c r="I1869" s="78"/>
      <c r="J1869" s="607"/>
      <c r="K1869" s="608"/>
      <c r="L1869" s="608"/>
      <c r="M1869" s="608"/>
      <c r="N1869" s="609"/>
    </row>
    <row r="1870" spans="2:14" ht="13" customHeight="1" x14ac:dyDescent="0.25">
      <c r="B1870" s="74"/>
      <c r="C1870" s="75"/>
      <c r="D1870" s="75"/>
      <c r="E1870" s="76"/>
      <c r="F1870" s="88"/>
      <c r="G1870" s="77"/>
      <c r="H1870" s="75"/>
      <c r="I1870" s="78"/>
      <c r="J1870" s="607"/>
      <c r="K1870" s="608"/>
      <c r="L1870" s="608"/>
      <c r="M1870" s="608"/>
      <c r="N1870" s="609"/>
    </row>
    <row r="1871" spans="2:14" ht="13" customHeight="1" x14ac:dyDescent="0.25">
      <c r="B1871" s="74"/>
      <c r="C1871" s="75"/>
      <c r="D1871" s="75"/>
      <c r="E1871" s="76"/>
      <c r="F1871" s="88"/>
      <c r="G1871" s="77"/>
      <c r="H1871" s="75"/>
      <c r="I1871" s="78"/>
      <c r="J1871" s="607"/>
      <c r="K1871" s="608"/>
      <c r="L1871" s="608"/>
      <c r="M1871" s="608"/>
      <c r="N1871" s="609"/>
    </row>
    <row r="1872" spans="2:14" ht="13" customHeight="1" x14ac:dyDescent="0.25">
      <c r="B1872" s="74"/>
      <c r="C1872" s="75"/>
      <c r="D1872" s="75"/>
      <c r="E1872" s="76"/>
      <c r="F1872" s="88"/>
      <c r="G1872" s="77"/>
      <c r="H1872" s="75"/>
      <c r="I1872" s="78"/>
      <c r="J1872" s="607"/>
      <c r="K1872" s="608"/>
      <c r="L1872" s="608"/>
      <c r="M1872" s="608"/>
      <c r="N1872" s="609"/>
    </row>
    <row r="1873" spans="2:14" ht="13" customHeight="1" x14ac:dyDescent="0.25">
      <c r="B1873" s="74"/>
      <c r="C1873" s="75"/>
      <c r="D1873" s="75"/>
      <c r="E1873" s="76"/>
      <c r="F1873" s="88"/>
      <c r="G1873" s="77"/>
      <c r="H1873" s="75"/>
      <c r="I1873" s="78"/>
      <c r="J1873" s="607"/>
      <c r="K1873" s="608"/>
      <c r="L1873" s="608"/>
      <c r="M1873" s="608"/>
      <c r="N1873" s="609"/>
    </row>
    <row r="1874" spans="2:14" ht="13" customHeight="1" x14ac:dyDescent="0.25">
      <c r="B1874" s="74"/>
      <c r="C1874" s="75"/>
      <c r="D1874" s="75"/>
      <c r="E1874" s="76"/>
      <c r="F1874" s="88"/>
      <c r="G1874" s="77"/>
      <c r="H1874" s="75"/>
      <c r="I1874" s="78"/>
      <c r="J1874" s="607"/>
      <c r="K1874" s="608"/>
      <c r="L1874" s="608"/>
      <c r="M1874" s="608"/>
      <c r="N1874" s="609"/>
    </row>
    <row r="1875" spans="2:14" ht="13" customHeight="1" x14ac:dyDescent="0.25">
      <c r="B1875" s="74"/>
      <c r="C1875" s="75"/>
      <c r="D1875" s="75"/>
      <c r="E1875" s="76"/>
      <c r="F1875" s="88"/>
      <c r="G1875" s="77"/>
      <c r="H1875" s="75"/>
      <c r="I1875" s="78"/>
      <c r="J1875" s="607"/>
      <c r="K1875" s="608"/>
      <c r="L1875" s="608"/>
      <c r="M1875" s="608"/>
      <c r="N1875" s="609"/>
    </row>
    <row r="1876" spans="2:14" ht="13" customHeight="1" x14ac:dyDescent="0.25">
      <c r="B1876" s="74"/>
      <c r="C1876" s="75"/>
      <c r="D1876" s="75"/>
      <c r="E1876" s="76"/>
      <c r="F1876" s="88"/>
      <c r="G1876" s="77"/>
      <c r="H1876" s="75"/>
      <c r="I1876" s="78"/>
      <c r="J1876" s="607"/>
      <c r="K1876" s="608"/>
      <c r="L1876" s="608"/>
      <c r="M1876" s="608"/>
      <c r="N1876" s="609"/>
    </row>
    <row r="1877" spans="2:14" ht="13" customHeight="1" x14ac:dyDescent="0.25">
      <c r="B1877" s="74"/>
      <c r="C1877" s="75"/>
      <c r="D1877" s="75"/>
      <c r="E1877" s="76"/>
      <c r="F1877" s="88"/>
      <c r="G1877" s="77"/>
      <c r="H1877" s="75"/>
      <c r="I1877" s="78"/>
      <c r="J1877" s="607"/>
      <c r="K1877" s="608"/>
      <c r="L1877" s="608"/>
      <c r="M1877" s="608"/>
      <c r="N1877" s="609"/>
    </row>
    <row r="1878" spans="2:14" ht="13" customHeight="1" x14ac:dyDescent="0.25">
      <c r="B1878" s="74"/>
      <c r="C1878" s="75"/>
      <c r="D1878" s="75"/>
      <c r="E1878" s="76"/>
      <c r="F1878" s="88"/>
      <c r="G1878" s="77"/>
      <c r="H1878" s="75"/>
      <c r="I1878" s="78"/>
      <c r="J1878" s="607"/>
      <c r="K1878" s="608"/>
      <c r="L1878" s="608"/>
      <c r="M1878" s="608"/>
      <c r="N1878" s="609"/>
    </row>
    <row r="1879" spans="2:14" ht="13" customHeight="1" x14ac:dyDescent="0.25">
      <c r="B1879" s="74"/>
      <c r="C1879" s="75"/>
      <c r="D1879" s="75"/>
      <c r="E1879" s="76"/>
      <c r="F1879" s="88"/>
      <c r="G1879" s="77"/>
      <c r="H1879" s="75"/>
      <c r="I1879" s="78"/>
      <c r="J1879" s="607"/>
      <c r="K1879" s="608"/>
      <c r="L1879" s="608"/>
      <c r="M1879" s="608"/>
      <c r="N1879" s="609"/>
    </row>
    <row r="1880" spans="2:14" ht="13" customHeight="1" x14ac:dyDescent="0.25">
      <c r="B1880" s="74"/>
      <c r="C1880" s="75"/>
      <c r="D1880" s="75"/>
      <c r="E1880" s="76"/>
      <c r="F1880" s="88"/>
      <c r="G1880" s="77"/>
      <c r="H1880" s="75"/>
      <c r="I1880" s="78"/>
      <c r="J1880" s="607"/>
      <c r="K1880" s="608"/>
      <c r="L1880" s="608"/>
      <c r="M1880" s="608"/>
      <c r="N1880" s="609"/>
    </row>
    <row r="1881" spans="2:14" ht="13" customHeight="1" x14ac:dyDescent="0.25">
      <c r="B1881" s="74"/>
      <c r="C1881" s="75"/>
      <c r="D1881" s="75"/>
      <c r="E1881" s="76"/>
      <c r="F1881" s="88"/>
      <c r="G1881" s="77"/>
      <c r="H1881" s="75"/>
      <c r="I1881" s="78"/>
      <c r="J1881" s="607"/>
      <c r="K1881" s="608"/>
      <c r="L1881" s="608"/>
      <c r="M1881" s="608"/>
      <c r="N1881" s="609"/>
    </row>
    <row r="1882" spans="2:14" ht="13" customHeight="1" x14ac:dyDescent="0.25">
      <c r="B1882" s="74"/>
      <c r="C1882" s="75"/>
      <c r="D1882" s="75"/>
      <c r="E1882" s="76"/>
      <c r="F1882" s="88"/>
      <c r="G1882" s="77"/>
      <c r="H1882" s="75"/>
      <c r="I1882" s="78"/>
      <c r="J1882" s="607"/>
      <c r="K1882" s="608"/>
      <c r="L1882" s="608"/>
      <c r="M1882" s="608"/>
      <c r="N1882" s="609"/>
    </row>
    <row r="1883" spans="2:14" ht="13" customHeight="1" x14ac:dyDescent="0.25">
      <c r="B1883" s="74"/>
      <c r="C1883" s="75"/>
      <c r="D1883" s="75"/>
      <c r="E1883" s="76"/>
      <c r="F1883" s="88"/>
      <c r="G1883" s="77"/>
      <c r="H1883" s="75"/>
      <c r="I1883" s="78"/>
      <c r="J1883" s="607"/>
      <c r="K1883" s="608"/>
      <c r="L1883" s="608"/>
      <c r="M1883" s="608"/>
      <c r="N1883" s="609"/>
    </row>
    <row r="1884" spans="2:14" ht="13" customHeight="1" x14ac:dyDescent="0.25">
      <c r="B1884" s="74"/>
      <c r="C1884" s="75"/>
      <c r="D1884" s="75"/>
      <c r="E1884" s="76"/>
      <c r="F1884" s="88"/>
      <c r="G1884" s="77"/>
      <c r="H1884" s="75"/>
      <c r="I1884" s="78"/>
      <c r="J1884" s="607"/>
      <c r="K1884" s="608"/>
      <c r="L1884" s="608"/>
      <c r="M1884" s="608"/>
      <c r="N1884" s="609"/>
    </row>
    <row r="1885" spans="2:14" ht="13" customHeight="1" x14ac:dyDescent="0.25">
      <c r="B1885" s="74"/>
      <c r="C1885" s="75"/>
      <c r="D1885" s="75"/>
      <c r="E1885" s="76"/>
      <c r="F1885" s="88"/>
      <c r="G1885" s="77"/>
      <c r="H1885" s="75"/>
      <c r="I1885" s="78"/>
      <c r="J1885" s="607"/>
      <c r="K1885" s="608"/>
      <c r="L1885" s="608"/>
      <c r="M1885" s="608"/>
      <c r="N1885" s="609"/>
    </row>
    <row r="1886" spans="2:14" ht="13" customHeight="1" x14ac:dyDescent="0.25">
      <c r="B1886" s="74"/>
      <c r="C1886" s="75"/>
      <c r="D1886" s="75"/>
      <c r="E1886" s="76"/>
      <c r="F1886" s="88"/>
      <c r="G1886" s="77"/>
      <c r="H1886" s="75"/>
      <c r="I1886" s="78"/>
      <c r="J1886" s="607"/>
      <c r="K1886" s="608"/>
      <c r="L1886" s="608"/>
      <c r="M1886" s="608"/>
      <c r="N1886" s="609"/>
    </row>
    <row r="1887" spans="2:14" ht="13" customHeight="1" x14ac:dyDescent="0.25">
      <c r="B1887" s="74"/>
      <c r="C1887" s="75"/>
      <c r="D1887" s="75"/>
      <c r="E1887" s="76"/>
      <c r="F1887" s="88"/>
      <c r="G1887" s="77"/>
      <c r="H1887" s="75"/>
      <c r="I1887" s="78"/>
      <c r="J1887" s="607"/>
      <c r="K1887" s="608"/>
      <c r="L1887" s="608"/>
      <c r="M1887" s="608"/>
      <c r="N1887" s="609"/>
    </row>
    <row r="1888" spans="2:14" ht="13" customHeight="1" x14ac:dyDescent="0.25">
      <c r="B1888" s="74"/>
      <c r="C1888" s="75"/>
      <c r="D1888" s="75"/>
      <c r="E1888" s="76"/>
      <c r="F1888" s="88"/>
      <c r="G1888" s="77"/>
      <c r="H1888" s="75"/>
      <c r="I1888" s="78"/>
      <c r="J1888" s="607"/>
      <c r="K1888" s="608"/>
      <c r="L1888" s="608"/>
      <c r="M1888" s="608"/>
      <c r="N1888" s="609"/>
    </row>
    <row r="1889" spans="2:14" ht="13" customHeight="1" x14ac:dyDescent="0.25">
      <c r="B1889" s="74"/>
      <c r="C1889" s="75"/>
      <c r="D1889" s="75"/>
      <c r="E1889" s="76"/>
      <c r="F1889" s="88"/>
      <c r="G1889" s="77"/>
      <c r="H1889" s="75"/>
      <c r="I1889" s="78"/>
      <c r="J1889" s="607"/>
      <c r="K1889" s="608"/>
      <c r="L1889" s="608"/>
      <c r="M1889" s="608"/>
      <c r="N1889" s="609"/>
    </row>
    <row r="1890" spans="2:14" ht="13" customHeight="1" x14ac:dyDescent="0.25">
      <c r="B1890" s="74"/>
      <c r="C1890" s="75"/>
      <c r="D1890" s="75"/>
      <c r="E1890" s="76"/>
      <c r="F1890" s="88"/>
      <c r="G1890" s="77"/>
      <c r="H1890" s="75"/>
      <c r="I1890" s="78"/>
      <c r="J1890" s="607"/>
      <c r="K1890" s="608"/>
      <c r="L1890" s="608"/>
      <c r="M1890" s="608"/>
      <c r="N1890" s="609"/>
    </row>
    <row r="1891" spans="2:14" ht="13" customHeight="1" x14ac:dyDescent="0.25">
      <c r="B1891" s="74"/>
      <c r="C1891" s="75"/>
      <c r="D1891" s="75"/>
      <c r="E1891" s="76"/>
      <c r="F1891" s="88"/>
      <c r="G1891" s="77"/>
      <c r="H1891" s="75"/>
      <c r="I1891" s="78"/>
      <c r="J1891" s="607"/>
      <c r="K1891" s="608"/>
      <c r="L1891" s="608"/>
      <c r="M1891" s="608"/>
      <c r="N1891" s="609"/>
    </row>
    <row r="1892" spans="2:14" ht="13" customHeight="1" x14ac:dyDescent="0.25">
      <c r="B1892" s="74"/>
      <c r="C1892" s="75"/>
      <c r="D1892" s="75"/>
      <c r="E1892" s="76"/>
      <c r="F1892" s="88"/>
      <c r="G1892" s="77"/>
      <c r="H1892" s="75"/>
      <c r="I1892" s="78"/>
      <c r="J1892" s="607"/>
      <c r="K1892" s="608"/>
      <c r="L1892" s="608"/>
      <c r="M1892" s="608"/>
      <c r="N1892" s="609"/>
    </row>
    <row r="1893" spans="2:14" ht="13" customHeight="1" x14ac:dyDescent="0.25">
      <c r="B1893" s="74"/>
      <c r="C1893" s="75"/>
      <c r="D1893" s="75"/>
      <c r="E1893" s="76"/>
      <c r="F1893" s="88"/>
      <c r="G1893" s="77"/>
      <c r="H1893" s="75"/>
      <c r="I1893" s="78"/>
      <c r="J1893" s="607"/>
      <c r="K1893" s="608"/>
      <c r="L1893" s="608"/>
      <c r="M1893" s="608"/>
      <c r="N1893" s="609"/>
    </row>
    <row r="1894" spans="2:14" ht="13" customHeight="1" x14ac:dyDescent="0.25">
      <c r="B1894" s="74"/>
      <c r="C1894" s="75"/>
      <c r="D1894" s="75"/>
      <c r="E1894" s="76"/>
      <c r="F1894" s="88"/>
      <c r="G1894" s="77"/>
      <c r="H1894" s="75"/>
      <c r="I1894" s="78"/>
      <c r="J1894" s="607"/>
      <c r="K1894" s="608"/>
      <c r="L1894" s="608"/>
      <c r="M1894" s="608"/>
      <c r="N1894" s="609"/>
    </row>
    <row r="1895" spans="2:14" ht="13" customHeight="1" x14ac:dyDescent="0.25">
      <c r="B1895" s="74"/>
      <c r="C1895" s="75"/>
      <c r="D1895" s="75"/>
      <c r="E1895" s="76"/>
      <c r="F1895" s="88"/>
      <c r="G1895" s="77"/>
      <c r="H1895" s="75"/>
      <c r="I1895" s="78"/>
      <c r="J1895" s="607"/>
      <c r="K1895" s="608"/>
      <c r="L1895" s="608"/>
      <c r="M1895" s="608"/>
      <c r="N1895" s="609"/>
    </row>
    <row r="1896" spans="2:14" ht="13" customHeight="1" x14ac:dyDescent="0.25">
      <c r="B1896" s="74"/>
      <c r="C1896" s="75"/>
      <c r="D1896" s="75"/>
      <c r="E1896" s="76"/>
      <c r="F1896" s="88"/>
      <c r="G1896" s="77"/>
      <c r="H1896" s="75"/>
      <c r="I1896" s="78"/>
      <c r="J1896" s="607"/>
      <c r="K1896" s="608"/>
      <c r="L1896" s="608"/>
      <c r="M1896" s="608"/>
      <c r="N1896" s="609"/>
    </row>
    <row r="1897" spans="2:14" ht="13" customHeight="1" x14ac:dyDescent="0.25">
      <c r="B1897" s="74"/>
      <c r="C1897" s="75"/>
      <c r="D1897" s="75"/>
      <c r="E1897" s="76"/>
      <c r="F1897" s="88"/>
      <c r="G1897" s="77"/>
      <c r="H1897" s="75"/>
      <c r="I1897" s="78"/>
      <c r="J1897" s="607"/>
      <c r="K1897" s="608"/>
      <c r="L1897" s="608"/>
      <c r="M1897" s="608"/>
      <c r="N1897" s="609"/>
    </row>
    <row r="1898" spans="2:14" ht="13" customHeight="1" x14ac:dyDescent="0.25">
      <c r="B1898" s="74"/>
      <c r="C1898" s="75"/>
      <c r="D1898" s="75"/>
      <c r="E1898" s="76"/>
      <c r="F1898" s="88"/>
      <c r="G1898" s="77"/>
      <c r="H1898" s="75"/>
      <c r="I1898" s="78"/>
      <c r="J1898" s="607"/>
      <c r="K1898" s="608"/>
      <c r="L1898" s="608"/>
      <c r="M1898" s="608"/>
      <c r="N1898" s="609"/>
    </row>
    <row r="1899" spans="2:14" ht="13" customHeight="1" x14ac:dyDescent="0.25">
      <c r="B1899" s="74"/>
      <c r="C1899" s="75"/>
      <c r="D1899" s="75"/>
      <c r="E1899" s="76"/>
      <c r="F1899" s="88"/>
      <c r="G1899" s="77"/>
      <c r="H1899" s="75"/>
      <c r="I1899" s="78"/>
      <c r="J1899" s="607"/>
      <c r="K1899" s="608"/>
      <c r="L1899" s="608"/>
      <c r="M1899" s="608"/>
      <c r="N1899" s="609"/>
    </row>
    <row r="1900" spans="2:14" ht="13" customHeight="1" x14ac:dyDescent="0.25">
      <c r="B1900" s="74"/>
      <c r="C1900" s="75"/>
      <c r="D1900" s="75"/>
      <c r="E1900" s="76"/>
      <c r="F1900" s="88"/>
      <c r="G1900" s="77"/>
      <c r="H1900" s="75"/>
      <c r="I1900" s="78"/>
      <c r="J1900" s="607"/>
      <c r="K1900" s="608"/>
      <c r="L1900" s="608"/>
      <c r="M1900" s="608"/>
      <c r="N1900" s="609"/>
    </row>
    <row r="1901" spans="2:14" ht="13" customHeight="1" x14ac:dyDescent="0.25">
      <c r="B1901" s="74"/>
      <c r="C1901" s="75"/>
      <c r="D1901" s="75"/>
      <c r="E1901" s="76"/>
      <c r="F1901" s="88"/>
      <c r="G1901" s="77"/>
      <c r="H1901" s="75"/>
      <c r="I1901" s="78"/>
      <c r="J1901" s="607"/>
      <c r="K1901" s="608"/>
      <c r="L1901" s="608"/>
      <c r="M1901" s="608"/>
      <c r="N1901" s="609"/>
    </row>
    <row r="1902" spans="2:14" ht="13" customHeight="1" x14ac:dyDescent="0.25">
      <c r="B1902" s="74"/>
      <c r="C1902" s="75"/>
      <c r="D1902" s="75"/>
      <c r="E1902" s="76"/>
      <c r="F1902" s="88"/>
      <c r="G1902" s="77"/>
      <c r="H1902" s="75"/>
      <c r="I1902" s="78"/>
      <c r="J1902" s="607"/>
      <c r="K1902" s="608"/>
      <c r="L1902" s="608"/>
      <c r="M1902" s="608"/>
      <c r="N1902" s="609"/>
    </row>
    <row r="1903" spans="2:14" ht="13" customHeight="1" x14ac:dyDescent="0.25">
      <c r="B1903" s="74"/>
      <c r="C1903" s="75"/>
      <c r="D1903" s="75"/>
      <c r="E1903" s="76"/>
      <c r="F1903" s="88"/>
      <c r="G1903" s="77"/>
      <c r="H1903" s="75"/>
      <c r="I1903" s="78"/>
      <c r="J1903" s="607"/>
      <c r="K1903" s="608"/>
      <c r="L1903" s="608"/>
      <c r="M1903" s="608"/>
      <c r="N1903" s="609"/>
    </row>
    <row r="1904" spans="2:14" ht="13" customHeight="1" x14ac:dyDescent="0.25">
      <c r="B1904" s="74"/>
      <c r="C1904" s="75"/>
      <c r="D1904" s="75"/>
      <c r="E1904" s="76"/>
      <c r="F1904" s="88"/>
      <c r="G1904" s="77"/>
      <c r="H1904" s="75"/>
      <c r="I1904" s="78"/>
      <c r="J1904" s="607"/>
      <c r="K1904" s="608"/>
      <c r="L1904" s="608"/>
      <c r="M1904" s="608"/>
      <c r="N1904" s="609"/>
    </row>
    <row r="1905" spans="2:14" ht="13" customHeight="1" x14ac:dyDescent="0.25">
      <c r="B1905" s="74"/>
      <c r="C1905" s="75"/>
      <c r="D1905" s="75"/>
      <c r="E1905" s="76"/>
      <c r="F1905" s="88"/>
      <c r="G1905" s="77"/>
      <c r="H1905" s="75"/>
      <c r="I1905" s="78"/>
      <c r="J1905" s="607"/>
      <c r="K1905" s="608"/>
      <c r="L1905" s="608"/>
      <c r="M1905" s="608"/>
      <c r="N1905" s="609"/>
    </row>
    <row r="1906" spans="2:14" ht="13" customHeight="1" x14ac:dyDescent="0.25">
      <c r="B1906" s="74"/>
      <c r="C1906" s="75"/>
      <c r="D1906" s="75"/>
      <c r="E1906" s="76"/>
      <c r="F1906" s="88"/>
      <c r="G1906" s="77"/>
      <c r="H1906" s="75"/>
      <c r="I1906" s="78"/>
      <c r="J1906" s="607"/>
      <c r="K1906" s="608"/>
      <c r="L1906" s="608"/>
      <c r="M1906" s="608"/>
      <c r="N1906" s="609"/>
    </row>
    <row r="1907" spans="2:14" ht="13" customHeight="1" x14ac:dyDescent="0.25">
      <c r="B1907" s="74"/>
      <c r="C1907" s="75"/>
      <c r="D1907" s="75"/>
      <c r="E1907" s="76"/>
      <c r="F1907" s="88"/>
      <c r="G1907" s="77"/>
      <c r="H1907" s="75"/>
      <c r="I1907" s="78"/>
      <c r="J1907" s="607"/>
      <c r="K1907" s="608"/>
      <c r="L1907" s="608"/>
      <c r="M1907" s="608"/>
      <c r="N1907" s="609"/>
    </row>
    <row r="1908" spans="2:14" ht="13" customHeight="1" x14ac:dyDescent="0.25">
      <c r="B1908" s="74"/>
      <c r="C1908" s="75"/>
      <c r="D1908" s="75"/>
      <c r="E1908" s="76"/>
      <c r="F1908" s="88"/>
      <c r="G1908" s="77"/>
      <c r="H1908" s="75"/>
      <c r="I1908" s="78"/>
      <c r="J1908" s="607"/>
      <c r="K1908" s="608"/>
      <c r="L1908" s="608"/>
      <c r="M1908" s="608"/>
      <c r="N1908" s="609"/>
    </row>
    <row r="1909" spans="2:14" ht="13" customHeight="1" x14ac:dyDescent="0.25">
      <c r="B1909" s="74"/>
      <c r="C1909" s="75"/>
      <c r="D1909" s="75"/>
      <c r="E1909" s="76"/>
      <c r="F1909" s="88"/>
      <c r="G1909" s="77"/>
      <c r="H1909" s="75"/>
      <c r="I1909" s="78"/>
      <c r="J1909" s="607"/>
      <c r="K1909" s="608"/>
      <c r="L1909" s="608"/>
      <c r="M1909" s="608"/>
      <c r="N1909" s="609"/>
    </row>
    <row r="1910" spans="2:14" ht="13" customHeight="1" x14ac:dyDescent="0.25">
      <c r="B1910" s="74"/>
      <c r="C1910" s="75"/>
      <c r="D1910" s="75"/>
      <c r="E1910" s="76"/>
      <c r="F1910" s="88"/>
      <c r="G1910" s="77"/>
      <c r="H1910" s="75"/>
      <c r="I1910" s="78"/>
      <c r="J1910" s="607"/>
      <c r="K1910" s="608"/>
      <c r="L1910" s="608"/>
      <c r="M1910" s="608"/>
      <c r="N1910" s="609"/>
    </row>
    <row r="1911" spans="2:14" ht="13" customHeight="1" x14ac:dyDescent="0.25">
      <c r="B1911" s="74"/>
      <c r="C1911" s="75"/>
      <c r="D1911" s="75"/>
      <c r="E1911" s="76"/>
      <c r="F1911" s="88"/>
      <c r="G1911" s="77"/>
      <c r="H1911" s="75"/>
      <c r="I1911" s="78"/>
      <c r="J1911" s="607"/>
      <c r="K1911" s="608"/>
      <c r="L1911" s="608"/>
      <c r="M1911" s="608"/>
      <c r="N1911" s="609"/>
    </row>
    <row r="1912" spans="2:14" ht="13" customHeight="1" x14ac:dyDescent="0.25">
      <c r="B1912" s="74"/>
      <c r="C1912" s="75"/>
      <c r="D1912" s="75"/>
      <c r="E1912" s="76"/>
      <c r="F1912" s="88"/>
      <c r="G1912" s="77"/>
      <c r="H1912" s="75"/>
      <c r="I1912" s="78"/>
      <c r="J1912" s="607"/>
      <c r="K1912" s="608"/>
      <c r="L1912" s="608"/>
      <c r="M1912" s="608"/>
      <c r="N1912" s="609"/>
    </row>
    <row r="1913" spans="2:14" ht="13" customHeight="1" x14ac:dyDescent="0.25">
      <c r="B1913" s="74"/>
      <c r="C1913" s="75"/>
      <c r="D1913" s="75"/>
      <c r="E1913" s="76"/>
      <c r="F1913" s="88"/>
      <c r="G1913" s="77"/>
      <c r="H1913" s="75"/>
      <c r="I1913" s="78"/>
      <c r="J1913" s="607"/>
      <c r="K1913" s="608"/>
      <c r="L1913" s="608"/>
      <c r="M1913" s="608"/>
      <c r="N1913" s="609"/>
    </row>
    <row r="1914" spans="2:14" ht="13" customHeight="1" x14ac:dyDescent="0.25">
      <c r="B1914" s="74"/>
      <c r="C1914" s="75"/>
      <c r="D1914" s="75"/>
      <c r="E1914" s="76"/>
      <c r="F1914" s="88"/>
      <c r="G1914" s="77"/>
      <c r="H1914" s="75"/>
      <c r="I1914" s="78"/>
      <c r="J1914" s="607"/>
      <c r="K1914" s="608"/>
      <c r="L1914" s="608"/>
      <c r="M1914" s="608"/>
      <c r="N1914" s="609"/>
    </row>
    <row r="1915" spans="2:14" ht="13" customHeight="1" x14ac:dyDescent="0.25">
      <c r="B1915" s="74"/>
      <c r="C1915" s="75"/>
      <c r="D1915" s="75"/>
      <c r="E1915" s="76"/>
      <c r="F1915" s="88"/>
      <c r="G1915" s="77"/>
      <c r="H1915" s="75"/>
      <c r="I1915" s="78"/>
      <c r="J1915" s="607"/>
      <c r="K1915" s="608"/>
      <c r="L1915" s="608"/>
      <c r="M1915" s="608"/>
      <c r="N1915" s="609"/>
    </row>
    <row r="1916" spans="2:14" ht="13" customHeight="1" x14ac:dyDescent="0.25">
      <c r="B1916" s="74"/>
      <c r="C1916" s="75"/>
      <c r="D1916" s="75"/>
      <c r="E1916" s="76"/>
      <c r="F1916" s="88"/>
      <c r="G1916" s="77"/>
      <c r="H1916" s="75"/>
      <c r="I1916" s="78"/>
      <c r="J1916" s="607"/>
      <c r="K1916" s="608"/>
      <c r="L1916" s="608"/>
      <c r="M1916" s="608"/>
      <c r="N1916" s="609"/>
    </row>
    <row r="1917" spans="2:14" ht="13" customHeight="1" x14ac:dyDescent="0.25">
      <c r="B1917" s="74"/>
      <c r="C1917" s="75"/>
      <c r="D1917" s="75"/>
      <c r="E1917" s="76"/>
      <c r="F1917" s="88"/>
      <c r="G1917" s="77"/>
      <c r="H1917" s="75"/>
      <c r="I1917" s="78"/>
      <c r="J1917" s="607"/>
      <c r="K1917" s="608"/>
      <c r="L1917" s="608"/>
      <c r="M1917" s="608"/>
      <c r="N1917" s="609"/>
    </row>
    <row r="1918" spans="2:14" ht="13" customHeight="1" x14ac:dyDescent="0.25">
      <c r="B1918" s="74"/>
      <c r="C1918" s="75"/>
      <c r="D1918" s="75"/>
      <c r="E1918" s="76"/>
      <c r="F1918" s="88"/>
      <c r="G1918" s="77"/>
      <c r="H1918" s="75"/>
      <c r="I1918" s="78"/>
      <c r="J1918" s="607"/>
      <c r="K1918" s="608"/>
      <c r="L1918" s="608"/>
      <c r="M1918" s="608"/>
      <c r="N1918" s="609"/>
    </row>
    <row r="1919" spans="2:14" ht="13" customHeight="1" x14ac:dyDescent="0.25">
      <c r="B1919" s="74"/>
      <c r="C1919" s="75"/>
      <c r="D1919" s="75"/>
      <c r="E1919" s="76"/>
      <c r="F1919" s="88"/>
      <c r="G1919" s="77"/>
      <c r="H1919" s="75"/>
      <c r="I1919" s="78"/>
      <c r="J1919" s="607"/>
      <c r="K1919" s="608"/>
      <c r="L1919" s="608"/>
      <c r="M1919" s="608"/>
      <c r="N1919" s="609"/>
    </row>
    <row r="1920" spans="2:14" ht="13" customHeight="1" x14ac:dyDescent="0.25">
      <c r="B1920" s="74"/>
      <c r="C1920" s="75"/>
      <c r="D1920" s="75"/>
      <c r="E1920" s="76"/>
      <c r="F1920" s="88"/>
      <c r="G1920" s="77"/>
      <c r="H1920" s="75"/>
      <c r="I1920" s="78"/>
      <c r="J1920" s="607"/>
      <c r="K1920" s="608"/>
      <c r="L1920" s="608"/>
      <c r="M1920" s="608"/>
      <c r="N1920" s="609"/>
    </row>
    <row r="1921" spans="2:14" ht="13" customHeight="1" x14ac:dyDescent="0.25">
      <c r="B1921" s="74"/>
      <c r="C1921" s="75"/>
      <c r="D1921" s="75"/>
      <c r="E1921" s="76"/>
      <c r="F1921" s="88"/>
      <c r="G1921" s="77"/>
      <c r="H1921" s="75"/>
      <c r="I1921" s="78"/>
      <c r="J1921" s="607"/>
      <c r="K1921" s="608"/>
      <c r="L1921" s="608"/>
      <c r="M1921" s="608"/>
      <c r="N1921" s="609"/>
    </row>
    <row r="1922" spans="2:14" ht="13" customHeight="1" x14ac:dyDescent="0.25">
      <c r="B1922" s="74"/>
      <c r="C1922" s="75"/>
      <c r="D1922" s="75"/>
      <c r="E1922" s="76"/>
      <c r="F1922" s="88"/>
      <c r="G1922" s="77"/>
      <c r="H1922" s="75"/>
      <c r="I1922" s="78"/>
      <c r="J1922" s="607"/>
      <c r="K1922" s="608"/>
      <c r="L1922" s="608"/>
      <c r="M1922" s="608"/>
      <c r="N1922" s="609"/>
    </row>
    <row r="1923" spans="2:14" ht="13" customHeight="1" x14ac:dyDescent="0.25">
      <c r="B1923" s="74"/>
      <c r="C1923" s="75"/>
      <c r="D1923" s="75"/>
      <c r="E1923" s="76"/>
      <c r="F1923" s="88"/>
      <c r="G1923" s="77"/>
      <c r="H1923" s="75"/>
      <c r="I1923" s="78"/>
      <c r="J1923" s="607"/>
      <c r="K1923" s="608"/>
      <c r="L1923" s="608"/>
      <c r="M1923" s="608"/>
      <c r="N1923" s="609"/>
    </row>
    <row r="1924" spans="2:14" ht="13" customHeight="1" x14ac:dyDescent="0.25">
      <c r="B1924" s="74"/>
      <c r="C1924" s="75"/>
      <c r="D1924" s="75"/>
      <c r="E1924" s="76"/>
      <c r="F1924" s="88"/>
      <c r="G1924" s="77"/>
      <c r="H1924" s="75"/>
      <c r="I1924" s="78"/>
      <c r="J1924" s="607"/>
      <c r="K1924" s="608"/>
      <c r="L1924" s="608"/>
      <c r="M1924" s="608"/>
      <c r="N1924" s="609"/>
    </row>
    <row r="1925" spans="2:14" ht="13" customHeight="1" x14ac:dyDescent="0.25">
      <c r="B1925" s="74"/>
      <c r="C1925" s="75"/>
      <c r="D1925" s="75"/>
      <c r="E1925" s="76"/>
      <c r="F1925" s="88"/>
      <c r="G1925" s="77"/>
      <c r="H1925" s="75"/>
      <c r="I1925" s="78"/>
      <c r="J1925" s="607"/>
      <c r="K1925" s="608"/>
      <c r="L1925" s="608"/>
      <c r="M1925" s="608"/>
      <c r="N1925" s="609"/>
    </row>
    <row r="1926" spans="2:14" ht="13" customHeight="1" x14ac:dyDescent="0.25">
      <c r="B1926" s="74"/>
      <c r="C1926" s="75"/>
      <c r="D1926" s="75"/>
      <c r="E1926" s="76"/>
      <c r="F1926" s="88"/>
      <c r="G1926" s="77"/>
      <c r="H1926" s="75"/>
      <c r="I1926" s="78"/>
      <c r="J1926" s="607"/>
      <c r="K1926" s="608"/>
      <c r="L1926" s="608"/>
      <c r="M1926" s="608"/>
      <c r="N1926" s="609"/>
    </row>
    <row r="1927" spans="2:14" ht="13" customHeight="1" x14ac:dyDescent="0.25">
      <c r="B1927" s="74"/>
      <c r="C1927" s="75"/>
      <c r="D1927" s="75"/>
      <c r="E1927" s="76"/>
      <c r="F1927" s="88"/>
      <c r="G1927" s="77"/>
      <c r="H1927" s="75"/>
      <c r="I1927" s="78"/>
      <c r="J1927" s="607"/>
      <c r="K1927" s="608"/>
      <c r="L1927" s="608"/>
      <c r="M1927" s="608"/>
      <c r="N1927" s="609"/>
    </row>
    <row r="1928" spans="2:14" ht="13" customHeight="1" x14ac:dyDescent="0.25">
      <c r="B1928" s="74"/>
      <c r="C1928" s="75"/>
      <c r="D1928" s="75"/>
      <c r="E1928" s="76"/>
      <c r="F1928" s="88"/>
      <c r="G1928" s="77"/>
      <c r="H1928" s="75"/>
      <c r="I1928" s="78"/>
      <c r="J1928" s="607"/>
      <c r="K1928" s="608"/>
      <c r="L1928" s="608"/>
      <c r="M1928" s="608"/>
      <c r="N1928" s="609"/>
    </row>
    <row r="1929" spans="2:14" ht="13" customHeight="1" x14ac:dyDescent="0.25">
      <c r="B1929" s="74"/>
      <c r="C1929" s="75"/>
      <c r="D1929" s="75"/>
      <c r="E1929" s="76"/>
      <c r="F1929" s="88"/>
      <c r="G1929" s="77"/>
      <c r="H1929" s="75"/>
      <c r="I1929" s="78"/>
      <c r="J1929" s="607"/>
      <c r="K1929" s="608"/>
      <c r="L1929" s="608"/>
      <c r="M1929" s="608"/>
      <c r="N1929" s="609"/>
    </row>
    <row r="1930" spans="2:14" ht="13" customHeight="1" x14ac:dyDescent="0.25">
      <c r="B1930" s="74"/>
      <c r="C1930" s="75"/>
      <c r="D1930" s="75"/>
      <c r="E1930" s="76"/>
      <c r="F1930" s="88"/>
      <c r="G1930" s="77"/>
      <c r="H1930" s="75"/>
      <c r="I1930" s="78"/>
      <c r="J1930" s="607"/>
      <c r="K1930" s="608"/>
      <c r="L1930" s="608"/>
      <c r="M1930" s="608"/>
      <c r="N1930" s="609"/>
    </row>
    <row r="1931" spans="2:14" ht="13" customHeight="1" x14ac:dyDescent="0.25">
      <c r="B1931" s="74"/>
      <c r="C1931" s="75"/>
      <c r="D1931" s="75"/>
      <c r="E1931" s="76"/>
      <c r="F1931" s="88"/>
      <c r="G1931" s="77"/>
      <c r="H1931" s="75"/>
      <c r="I1931" s="78"/>
      <c r="J1931" s="607"/>
      <c r="K1931" s="608"/>
      <c r="L1931" s="608"/>
      <c r="M1931" s="608"/>
      <c r="N1931" s="609"/>
    </row>
    <row r="1932" spans="2:14" ht="13" customHeight="1" x14ac:dyDescent="0.25">
      <c r="B1932" s="74"/>
      <c r="C1932" s="75"/>
      <c r="D1932" s="75"/>
      <c r="E1932" s="76"/>
      <c r="F1932" s="88"/>
      <c r="G1932" s="77"/>
      <c r="H1932" s="75"/>
      <c r="I1932" s="78"/>
      <c r="J1932" s="607"/>
      <c r="K1932" s="608"/>
      <c r="L1932" s="608"/>
      <c r="M1932" s="608"/>
      <c r="N1932" s="609"/>
    </row>
    <row r="1933" spans="2:14" ht="13" customHeight="1" x14ac:dyDescent="0.25">
      <c r="B1933" s="74"/>
      <c r="C1933" s="75"/>
      <c r="D1933" s="75"/>
      <c r="E1933" s="76"/>
      <c r="F1933" s="88"/>
      <c r="G1933" s="77"/>
      <c r="H1933" s="75"/>
      <c r="I1933" s="78"/>
      <c r="J1933" s="607"/>
      <c r="K1933" s="608"/>
      <c r="L1933" s="608"/>
      <c r="M1933" s="608"/>
      <c r="N1933" s="609"/>
    </row>
    <row r="1934" spans="2:14" ht="13" customHeight="1" x14ac:dyDescent="0.25">
      <c r="B1934" s="74"/>
      <c r="C1934" s="75"/>
      <c r="D1934" s="75"/>
      <c r="E1934" s="76"/>
      <c r="F1934" s="88"/>
      <c r="G1934" s="77"/>
      <c r="H1934" s="75"/>
      <c r="I1934" s="78"/>
      <c r="J1934" s="607"/>
      <c r="K1934" s="608"/>
      <c r="L1934" s="608"/>
      <c r="M1934" s="608"/>
      <c r="N1934" s="609"/>
    </row>
    <row r="1935" spans="2:14" ht="13" customHeight="1" x14ac:dyDescent="0.25">
      <c r="B1935" s="74"/>
      <c r="C1935" s="75"/>
      <c r="D1935" s="75"/>
      <c r="E1935" s="76"/>
      <c r="F1935" s="88"/>
      <c r="G1935" s="77"/>
      <c r="H1935" s="75"/>
      <c r="I1935" s="78"/>
      <c r="J1935" s="607"/>
      <c r="K1935" s="608"/>
      <c r="L1935" s="608"/>
      <c r="M1935" s="608"/>
      <c r="N1935" s="609"/>
    </row>
    <row r="1936" spans="2:14" ht="13" customHeight="1" x14ac:dyDescent="0.25">
      <c r="B1936" s="74"/>
      <c r="C1936" s="75"/>
      <c r="D1936" s="75"/>
      <c r="E1936" s="76"/>
      <c r="F1936" s="88"/>
      <c r="G1936" s="77"/>
      <c r="H1936" s="75"/>
      <c r="I1936" s="78"/>
      <c r="J1936" s="607"/>
      <c r="K1936" s="608"/>
      <c r="L1936" s="608"/>
      <c r="M1936" s="608"/>
      <c r="N1936" s="609"/>
    </row>
    <row r="1937" spans="2:14" ht="13" customHeight="1" x14ac:dyDescent="0.25">
      <c r="B1937" s="74"/>
      <c r="C1937" s="75"/>
      <c r="D1937" s="75"/>
      <c r="E1937" s="76"/>
      <c r="F1937" s="88"/>
      <c r="G1937" s="77"/>
      <c r="H1937" s="75"/>
      <c r="I1937" s="78"/>
      <c r="J1937" s="607"/>
      <c r="K1937" s="608"/>
      <c r="L1937" s="608"/>
      <c r="M1937" s="608"/>
      <c r="N1937" s="609"/>
    </row>
    <row r="1938" spans="2:14" ht="13" customHeight="1" x14ac:dyDescent="0.25">
      <c r="B1938" s="74"/>
      <c r="C1938" s="75"/>
      <c r="D1938" s="75"/>
      <c r="E1938" s="76"/>
      <c r="F1938" s="88"/>
      <c r="G1938" s="77"/>
      <c r="H1938" s="75"/>
      <c r="I1938" s="78"/>
      <c r="J1938" s="607"/>
      <c r="K1938" s="608"/>
      <c r="L1938" s="608"/>
      <c r="M1938" s="608"/>
      <c r="N1938" s="609"/>
    </row>
    <row r="1939" spans="2:14" ht="13" customHeight="1" x14ac:dyDescent="0.25">
      <c r="B1939" s="74"/>
      <c r="C1939" s="75"/>
      <c r="D1939" s="75"/>
      <c r="E1939" s="76"/>
      <c r="F1939" s="88"/>
      <c r="G1939" s="77"/>
      <c r="H1939" s="75"/>
      <c r="I1939" s="78"/>
      <c r="J1939" s="607"/>
      <c r="K1939" s="608"/>
      <c r="L1939" s="608"/>
      <c r="M1939" s="608"/>
      <c r="N1939" s="609"/>
    </row>
    <row r="1940" spans="2:14" ht="13" customHeight="1" x14ac:dyDescent="0.25">
      <c r="B1940" s="74"/>
      <c r="C1940" s="75"/>
      <c r="D1940" s="75"/>
      <c r="E1940" s="76"/>
      <c r="F1940" s="88"/>
      <c r="G1940" s="77"/>
      <c r="H1940" s="75"/>
      <c r="I1940" s="78"/>
      <c r="J1940" s="607"/>
      <c r="K1940" s="608"/>
      <c r="L1940" s="608"/>
      <c r="M1940" s="608"/>
      <c r="N1940" s="609"/>
    </row>
    <row r="1941" spans="2:14" ht="13" customHeight="1" x14ac:dyDescent="0.25">
      <c r="B1941" s="74"/>
      <c r="C1941" s="75"/>
      <c r="D1941" s="75"/>
      <c r="E1941" s="76"/>
      <c r="F1941" s="88"/>
      <c r="G1941" s="77"/>
      <c r="H1941" s="75"/>
      <c r="I1941" s="78"/>
      <c r="J1941" s="607"/>
      <c r="K1941" s="608"/>
      <c r="L1941" s="608"/>
      <c r="M1941" s="608"/>
      <c r="N1941" s="609"/>
    </row>
    <row r="1942" spans="2:14" ht="13" customHeight="1" x14ac:dyDescent="0.25">
      <c r="B1942" s="74"/>
      <c r="C1942" s="75"/>
      <c r="D1942" s="75"/>
      <c r="E1942" s="76"/>
      <c r="F1942" s="88"/>
      <c r="G1942" s="77"/>
      <c r="H1942" s="75"/>
      <c r="I1942" s="78"/>
      <c r="J1942" s="607"/>
      <c r="K1942" s="608"/>
      <c r="L1942" s="608"/>
      <c r="M1942" s="608"/>
      <c r="N1942" s="609"/>
    </row>
    <row r="1943" spans="2:14" ht="13" customHeight="1" x14ac:dyDescent="0.25">
      <c r="B1943" s="74"/>
      <c r="C1943" s="75"/>
      <c r="D1943" s="75"/>
      <c r="E1943" s="76"/>
      <c r="F1943" s="88"/>
      <c r="G1943" s="77"/>
      <c r="H1943" s="75"/>
      <c r="I1943" s="78"/>
      <c r="J1943" s="607"/>
      <c r="K1943" s="608"/>
      <c r="L1943" s="608"/>
      <c r="M1943" s="608"/>
      <c r="N1943" s="609"/>
    </row>
    <row r="1944" spans="2:14" ht="13" customHeight="1" x14ac:dyDescent="0.25">
      <c r="B1944" s="74"/>
      <c r="C1944" s="75"/>
      <c r="D1944" s="75"/>
      <c r="E1944" s="76"/>
      <c r="F1944" s="88"/>
      <c r="G1944" s="77"/>
      <c r="H1944" s="75"/>
      <c r="I1944" s="78"/>
      <c r="J1944" s="607"/>
      <c r="K1944" s="608"/>
      <c r="L1944" s="608"/>
      <c r="M1944" s="608"/>
      <c r="N1944" s="609"/>
    </row>
    <row r="1945" spans="2:14" ht="13" customHeight="1" x14ac:dyDescent="0.25">
      <c r="B1945" s="74"/>
      <c r="C1945" s="75"/>
      <c r="D1945" s="75"/>
      <c r="E1945" s="76"/>
      <c r="F1945" s="88"/>
      <c r="G1945" s="77"/>
      <c r="H1945" s="75"/>
      <c r="I1945" s="78"/>
      <c r="J1945" s="607"/>
      <c r="K1945" s="608"/>
      <c r="L1945" s="608"/>
      <c r="M1945" s="608"/>
      <c r="N1945" s="609"/>
    </row>
    <row r="1946" spans="2:14" ht="13" customHeight="1" x14ac:dyDescent="0.25">
      <c r="B1946" s="74"/>
      <c r="C1946" s="75"/>
      <c r="D1946" s="75"/>
      <c r="E1946" s="76"/>
      <c r="F1946" s="88"/>
      <c r="G1946" s="77"/>
      <c r="H1946" s="75"/>
      <c r="I1946" s="78"/>
      <c r="J1946" s="607"/>
      <c r="K1946" s="608"/>
      <c r="L1946" s="608"/>
      <c r="M1946" s="608"/>
      <c r="N1946" s="609"/>
    </row>
    <row r="1947" spans="2:14" ht="13" customHeight="1" x14ac:dyDescent="0.25">
      <c r="B1947" s="74"/>
      <c r="C1947" s="75"/>
      <c r="D1947" s="75"/>
      <c r="E1947" s="76"/>
      <c r="F1947" s="88"/>
      <c r="G1947" s="77"/>
      <c r="H1947" s="75"/>
      <c r="I1947" s="78"/>
      <c r="J1947" s="607"/>
      <c r="K1947" s="608"/>
      <c r="L1947" s="608"/>
      <c r="M1947" s="608"/>
      <c r="N1947" s="609"/>
    </row>
    <row r="1948" spans="2:14" ht="13" customHeight="1" x14ac:dyDescent="0.25">
      <c r="B1948" s="74"/>
      <c r="C1948" s="75"/>
      <c r="D1948" s="75"/>
      <c r="E1948" s="76"/>
      <c r="F1948" s="88"/>
      <c r="G1948" s="77"/>
      <c r="H1948" s="75"/>
      <c r="I1948" s="78"/>
      <c r="J1948" s="607"/>
      <c r="K1948" s="608"/>
      <c r="L1948" s="608"/>
      <c r="M1948" s="608"/>
      <c r="N1948" s="609"/>
    </row>
    <row r="1949" spans="2:14" ht="13" customHeight="1" x14ac:dyDescent="0.25">
      <c r="B1949" s="74"/>
      <c r="C1949" s="75"/>
      <c r="D1949" s="75"/>
      <c r="E1949" s="76"/>
      <c r="F1949" s="88"/>
      <c r="G1949" s="77"/>
      <c r="H1949" s="75"/>
      <c r="I1949" s="78"/>
      <c r="J1949" s="607"/>
      <c r="K1949" s="608"/>
      <c r="L1949" s="608"/>
      <c r="M1949" s="608"/>
      <c r="N1949" s="609"/>
    </row>
    <row r="1950" spans="2:14" ht="13" customHeight="1" x14ac:dyDescent="0.25">
      <c r="B1950" s="74"/>
      <c r="C1950" s="75"/>
      <c r="D1950" s="75"/>
      <c r="E1950" s="76"/>
      <c r="F1950" s="88"/>
      <c r="G1950" s="77"/>
      <c r="H1950" s="75"/>
      <c r="I1950" s="78"/>
      <c r="J1950" s="607"/>
      <c r="K1950" s="608"/>
      <c r="L1950" s="608"/>
      <c r="M1950" s="608"/>
      <c r="N1950" s="609"/>
    </row>
    <row r="1951" spans="2:14" ht="13" customHeight="1" x14ac:dyDescent="0.25">
      <c r="B1951" s="74"/>
      <c r="C1951" s="75"/>
      <c r="D1951" s="75"/>
      <c r="E1951" s="76"/>
      <c r="F1951" s="88"/>
      <c r="G1951" s="77"/>
      <c r="H1951" s="75"/>
      <c r="I1951" s="78"/>
      <c r="J1951" s="607"/>
      <c r="K1951" s="608"/>
      <c r="L1951" s="608"/>
      <c r="M1951" s="608"/>
      <c r="N1951" s="609"/>
    </row>
    <row r="1952" spans="2:14" ht="13" customHeight="1" x14ac:dyDescent="0.25">
      <c r="B1952" s="74"/>
      <c r="C1952" s="75"/>
      <c r="D1952" s="75"/>
      <c r="E1952" s="76"/>
      <c r="F1952" s="88"/>
      <c r="G1952" s="77"/>
      <c r="H1952" s="75"/>
      <c r="I1952" s="78"/>
      <c r="J1952" s="607"/>
      <c r="K1952" s="608"/>
      <c r="L1952" s="608"/>
      <c r="M1952" s="608"/>
      <c r="N1952" s="609"/>
    </row>
    <row r="1953" spans="2:14" ht="13" customHeight="1" x14ac:dyDescent="0.25">
      <c r="B1953" s="74"/>
      <c r="C1953" s="75"/>
      <c r="D1953" s="75"/>
      <c r="E1953" s="76"/>
      <c r="F1953" s="88"/>
      <c r="G1953" s="77"/>
      <c r="H1953" s="75"/>
      <c r="I1953" s="78"/>
      <c r="J1953" s="607"/>
      <c r="K1953" s="608"/>
      <c r="L1953" s="608"/>
      <c r="M1953" s="608"/>
      <c r="N1953" s="609"/>
    </row>
    <row r="1954" spans="2:14" ht="13" customHeight="1" x14ac:dyDescent="0.25">
      <c r="B1954" s="74"/>
      <c r="C1954" s="75"/>
      <c r="D1954" s="75"/>
      <c r="E1954" s="76"/>
      <c r="F1954" s="88"/>
      <c r="G1954" s="77"/>
      <c r="H1954" s="75"/>
      <c r="I1954" s="78"/>
      <c r="J1954" s="607"/>
      <c r="K1954" s="608"/>
      <c r="L1954" s="608"/>
      <c r="M1954" s="608"/>
      <c r="N1954" s="609"/>
    </row>
    <row r="1955" spans="2:14" ht="13" customHeight="1" x14ac:dyDescent="0.25">
      <c r="B1955" s="74"/>
      <c r="C1955" s="75"/>
      <c r="D1955" s="75"/>
      <c r="E1955" s="76"/>
      <c r="F1955" s="88"/>
      <c r="G1955" s="77"/>
      <c r="H1955" s="75"/>
      <c r="I1955" s="78"/>
      <c r="J1955" s="607"/>
      <c r="K1955" s="608"/>
      <c r="L1955" s="608"/>
      <c r="M1955" s="608"/>
      <c r="N1955" s="609"/>
    </row>
    <row r="1956" spans="2:14" ht="13" customHeight="1" x14ac:dyDescent="0.25">
      <c r="B1956" s="74"/>
      <c r="C1956" s="75"/>
      <c r="D1956" s="75"/>
      <c r="E1956" s="76"/>
      <c r="F1956" s="88"/>
      <c r="G1956" s="77"/>
      <c r="H1956" s="75"/>
      <c r="I1956" s="78"/>
      <c r="J1956" s="607"/>
      <c r="K1956" s="608"/>
      <c r="L1956" s="608"/>
      <c r="M1956" s="608"/>
      <c r="N1956" s="609"/>
    </row>
    <row r="1957" spans="2:14" ht="13" customHeight="1" x14ac:dyDescent="0.25">
      <c r="B1957" s="74"/>
      <c r="C1957" s="75"/>
      <c r="D1957" s="75"/>
      <c r="E1957" s="76"/>
      <c r="F1957" s="88"/>
      <c r="G1957" s="77"/>
      <c r="H1957" s="75"/>
      <c r="I1957" s="78"/>
      <c r="J1957" s="607"/>
      <c r="K1957" s="608"/>
      <c r="L1957" s="608"/>
      <c r="M1957" s="608"/>
      <c r="N1957" s="609"/>
    </row>
    <row r="1958" spans="2:14" ht="13" customHeight="1" x14ac:dyDescent="0.25">
      <c r="B1958" s="74"/>
      <c r="C1958" s="75"/>
      <c r="D1958" s="75"/>
      <c r="E1958" s="76"/>
      <c r="F1958" s="88"/>
      <c r="G1958" s="77"/>
      <c r="H1958" s="75"/>
      <c r="I1958" s="78"/>
      <c r="J1958" s="607"/>
      <c r="K1958" s="608"/>
      <c r="L1958" s="608"/>
      <c r="M1958" s="608"/>
      <c r="N1958" s="609"/>
    </row>
    <row r="1959" spans="2:14" ht="13" customHeight="1" x14ac:dyDescent="0.25">
      <c r="B1959" s="74"/>
      <c r="C1959" s="75"/>
      <c r="D1959" s="75"/>
      <c r="E1959" s="76"/>
      <c r="F1959" s="88"/>
      <c r="G1959" s="77"/>
      <c r="H1959" s="75"/>
      <c r="I1959" s="78"/>
      <c r="J1959" s="607"/>
      <c r="K1959" s="608"/>
      <c r="L1959" s="608"/>
      <c r="M1959" s="608"/>
      <c r="N1959" s="609"/>
    </row>
    <row r="1960" spans="2:14" ht="13" customHeight="1" x14ac:dyDescent="0.25">
      <c r="B1960" s="74"/>
      <c r="C1960" s="75"/>
      <c r="D1960" s="75"/>
      <c r="E1960" s="76"/>
      <c r="F1960" s="88"/>
      <c r="G1960" s="77"/>
      <c r="H1960" s="75"/>
      <c r="I1960" s="78"/>
      <c r="J1960" s="607"/>
      <c r="K1960" s="608"/>
      <c r="L1960" s="608"/>
      <c r="M1960" s="608"/>
      <c r="N1960" s="609"/>
    </row>
    <row r="1961" spans="2:14" ht="13" customHeight="1" x14ac:dyDescent="0.25">
      <c r="B1961" s="74"/>
      <c r="C1961" s="75"/>
      <c r="D1961" s="75"/>
      <c r="E1961" s="76"/>
      <c r="F1961" s="88"/>
      <c r="G1961" s="77"/>
      <c r="H1961" s="75"/>
      <c r="I1961" s="78"/>
      <c r="J1961" s="607"/>
      <c r="K1961" s="608"/>
      <c r="L1961" s="608"/>
      <c r="M1961" s="608"/>
      <c r="N1961" s="609"/>
    </row>
    <row r="1962" spans="2:14" ht="13" customHeight="1" x14ac:dyDescent="0.25">
      <c r="B1962" s="74"/>
      <c r="C1962" s="75"/>
      <c r="D1962" s="75"/>
      <c r="E1962" s="76"/>
      <c r="F1962" s="88"/>
      <c r="G1962" s="77"/>
      <c r="H1962" s="75"/>
      <c r="I1962" s="78"/>
      <c r="J1962" s="607"/>
      <c r="K1962" s="608"/>
      <c r="L1962" s="608"/>
      <c r="M1962" s="608"/>
      <c r="N1962" s="609"/>
    </row>
    <row r="1963" spans="2:14" ht="13" customHeight="1" x14ac:dyDescent="0.25">
      <c r="B1963" s="74"/>
      <c r="C1963" s="75"/>
      <c r="D1963" s="75"/>
      <c r="E1963" s="76"/>
      <c r="F1963" s="88"/>
      <c r="G1963" s="77"/>
      <c r="H1963" s="75"/>
      <c r="I1963" s="78"/>
      <c r="J1963" s="607"/>
      <c r="K1963" s="608"/>
      <c r="L1963" s="608"/>
      <c r="M1963" s="608"/>
      <c r="N1963" s="609"/>
    </row>
    <row r="1964" spans="2:14" ht="13" customHeight="1" x14ac:dyDescent="0.25">
      <c r="B1964" s="74"/>
      <c r="C1964" s="75"/>
      <c r="D1964" s="75"/>
      <c r="E1964" s="76"/>
      <c r="F1964" s="88"/>
      <c r="G1964" s="77"/>
      <c r="H1964" s="75"/>
      <c r="I1964" s="78"/>
      <c r="J1964" s="607"/>
      <c r="K1964" s="608"/>
      <c r="L1964" s="608"/>
      <c r="M1964" s="608"/>
      <c r="N1964" s="609"/>
    </row>
    <row r="1965" spans="2:14" ht="13" customHeight="1" x14ac:dyDescent="0.25">
      <c r="B1965" s="74"/>
      <c r="C1965" s="75"/>
      <c r="D1965" s="75"/>
      <c r="E1965" s="76"/>
      <c r="F1965" s="88"/>
      <c r="G1965" s="77"/>
      <c r="H1965" s="75"/>
      <c r="I1965" s="78"/>
      <c r="J1965" s="607"/>
      <c r="K1965" s="608"/>
      <c r="L1965" s="608"/>
      <c r="M1965" s="608"/>
      <c r="N1965" s="609"/>
    </row>
    <row r="1966" spans="2:14" ht="13" customHeight="1" x14ac:dyDescent="0.25">
      <c r="B1966" s="74"/>
      <c r="C1966" s="75"/>
      <c r="D1966" s="75"/>
      <c r="E1966" s="76"/>
      <c r="F1966" s="88"/>
      <c r="G1966" s="77"/>
      <c r="H1966" s="75"/>
      <c r="I1966" s="78"/>
      <c r="J1966" s="607"/>
      <c r="K1966" s="608"/>
      <c r="L1966" s="608"/>
      <c r="M1966" s="608"/>
      <c r="N1966" s="609"/>
    </row>
    <row r="1967" spans="2:14" ht="13" customHeight="1" x14ac:dyDescent="0.25">
      <c r="B1967" s="74"/>
      <c r="C1967" s="75"/>
      <c r="D1967" s="75"/>
      <c r="E1967" s="76"/>
      <c r="F1967" s="88"/>
      <c r="G1967" s="77"/>
      <c r="H1967" s="75"/>
      <c r="I1967" s="78"/>
      <c r="J1967" s="607"/>
      <c r="K1967" s="608"/>
      <c r="L1967" s="608"/>
      <c r="M1967" s="608"/>
      <c r="N1967" s="609"/>
    </row>
    <row r="1968" spans="2:14" ht="13" customHeight="1" x14ac:dyDescent="0.25">
      <c r="B1968" s="74"/>
      <c r="C1968" s="75"/>
      <c r="D1968" s="75"/>
      <c r="E1968" s="76"/>
      <c r="F1968" s="88"/>
      <c r="G1968" s="77"/>
      <c r="H1968" s="75"/>
      <c r="I1968" s="78"/>
      <c r="J1968" s="607"/>
      <c r="K1968" s="608"/>
      <c r="L1968" s="608"/>
      <c r="M1968" s="608"/>
      <c r="N1968" s="609"/>
    </row>
    <row r="1969" spans="2:14" ht="13" customHeight="1" x14ac:dyDescent="0.25">
      <c r="B1969" s="74"/>
      <c r="C1969" s="75"/>
      <c r="D1969" s="75"/>
      <c r="E1969" s="76"/>
      <c r="F1969" s="88"/>
      <c r="G1969" s="77"/>
      <c r="H1969" s="75"/>
      <c r="I1969" s="78"/>
      <c r="J1969" s="607"/>
      <c r="K1969" s="608"/>
      <c r="L1969" s="608"/>
      <c r="M1969" s="608"/>
      <c r="N1969" s="609"/>
    </row>
    <row r="1970" spans="2:14" ht="13" customHeight="1" x14ac:dyDescent="0.25">
      <c r="B1970" s="74"/>
      <c r="C1970" s="75"/>
      <c r="D1970" s="75"/>
      <c r="E1970" s="76"/>
      <c r="F1970" s="88"/>
      <c r="G1970" s="77"/>
      <c r="H1970" s="75"/>
      <c r="I1970" s="78"/>
      <c r="J1970" s="607"/>
      <c r="K1970" s="608"/>
      <c r="L1970" s="608"/>
      <c r="M1970" s="608"/>
      <c r="N1970" s="609"/>
    </row>
    <row r="1971" spans="2:14" ht="13" customHeight="1" x14ac:dyDescent="0.25">
      <c r="B1971" s="74"/>
      <c r="C1971" s="75"/>
      <c r="D1971" s="75"/>
      <c r="E1971" s="76"/>
      <c r="F1971" s="88"/>
      <c r="G1971" s="77"/>
      <c r="H1971" s="75"/>
      <c r="I1971" s="78"/>
      <c r="J1971" s="607"/>
      <c r="K1971" s="608"/>
      <c r="L1971" s="608"/>
      <c r="M1971" s="608"/>
      <c r="N1971" s="609"/>
    </row>
    <row r="1972" spans="2:14" ht="13" customHeight="1" x14ac:dyDescent="0.25">
      <c r="B1972" s="74"/>
      <c r="C1972" s="75"/>
      <c r="D1972" s="75"/>
      <c r="E1972" s="76"/>
      <c r="F1972" s="88"/>
      <c r="G1972" s="77"/>
      <c r="H1972" s="75"/>
      <c r="I1972" s="78"/>
      <c r="J1972" s="607"/>
      <c r="K1972" s="608"/>
      <c r="L1972" s="608"/>
      <c r="M1972" s="608"/>
      <c r="N1972" s="609"/>
    </row>
    <row r="1973" spans="2:14" ht="13" customHeight="1" x14ac:dyDescent="0.25">
      <c r="B1973" s="74"/>
      <c r="C1973" s="75"/>
      <c r="D1973" s="75"/>
      <c r="E1973" s="76"/>
      <c r="F1973" s="88"/>
      <c r="G1973" s="77"/>
      <c r="H1973" s="75"/>
      <c r="I1973" s="78"/>
      <c r="J1973" s="607"/>
      <c r="K1973" s="608"/>
      <c r="L1973" s="608"/>
      <c r="M1973" s="608"/>
      <c r="N1973" s="609"/>
    </row>
    <row r="1974" spans="2:14" ht="13" customHeight="1" x14ac:dyDescent="0.25">
      <c r="B1974" s="74"/>
      <c r="C1974" s="75"/>
      <c r="D1974" s="75"/>
      <c r="E1974" s="76"/>
      <c r="F1974" s="88"/>
      <c r="G1974" s="77"/>
      <c r="H1974" s="75"/>
      <c r="I1974" s="78"/>
      <c r="J1974" s="607"/>
      <c r="K1974" s="608"/>
      <c r="L1974" s="608"/>
      <c r="M1974" s="608"/>
      <c r="N1974" s="609"/>
    </row>
    <row r="1975" spans="2:14" ht="13" customHeight="1" x14ac:dyDescent="0.25">
      <c r="B1975" s="74"/>
      <c r="C1975" s="75"/>
      <c r="D1975" s="75"/>
      <c r="E1975" s="76"/>
      <c r="F1975" s="88"/>
      <c r="G1975" s="77"/>
      <c r="H1975" s="75"/>
      <c r="I1975" s="78"/>
      <c r="J1975" s="607"/>
      <c r="K1975" s="608"/>
      <c r="L1975" s="608"/>
      <c r="M1975" s="608"/>
      <c r="N1975" s="609"/>
    </row>
    <row r="1976" spans="2:14" ht="13" customHeight="1" x14ac:dyDescent="0.25">
      <c r="B1976" s="74"/>
      <c r="C1976" s="75"/>
      <c r="D1976" s="75"/>
      <c r="E1976" s="76"/>
      <c r="F1976" s="88"/>
      <c r="G1976" s="77"/>
      <c r="H1976" s="75"/>
      <c r="I1976" s="78"/>
      <c r="J1976" s="607"/>
      <c r="K1976" s="608"/>
      <c r="L1976" s="608"/>
      <c r="M1976" s="608"/>
      <c r="N1976" s="609"/>
    </row>
    <row r="1977" spans="2:14" ht="13" customHeight="1" x14ac:dyDescent="0.25">
      <c r="B1977" s="74"/>
      <c r="C1977" s="75"/>
      <c r="D1977" s="75"/>
      <c r="E1977" s="76"/>
      <c r="F1977" s="88"/>
      <c r="G1977" s="77"/>
      <c r="H1977" s="75"/>
      <c r="I1977" s="78"/>
      <c r="J1977" s="607"/>
      <c r="K1977" s="608"/>
      <c r="L1977" s="608"/>
      <c r="M1977" s="608"/>
      <c r="N1977" s="609"/>
    </row>
    <row r="1978" spans="2:14" ht="13" customHeight="1" x14ac:dyDescent="0.25">
      <c r="B1978" s="74"/>
      <c r="C1978" s="75"/>
      <c r="D1978" s="75"/>
      <c r="E1978" s="76"/>
      <c r="F1978" s="88"/>
      <c r="G1978" s="77"/>
      <c r="H1978" s="75"/>
      <c r="I1978" s="78"/>
      <c r="J1978" s="607"/>
      <c r="K1978" s="608"/>
      <c r="L1978" s="608"/>
      <c r="M1978" s="608"/>
      <c r="N1978" s="609"/>
    </row>
    <row r="1979" spans="2:14" ht="13" customHeight="1" x14ac:dyDescent="0.25">
      <c r="B1979" s="74"/>
      <c r="C1979" s="75"/>
      <c r="D1979" s="75"/>
      <c r="E1979" s="76"/>
      <c r="F1979" s="88"/>
      <c r="G1979" s="77"/>
      <c r="H1979" s="75"/>
      <c r="I1979" s="78"/>
      <c r="J1979" s="607"/>
      <c r="K1979" s="608"/>
      <c r="L1979" s="608"/>
      <c r="M1979" s="608"/>
      <c r="N1979" s="609"/>
    </row>
    <row r="1980" spans="2:14" ht="13" customHeight="1" x14ac:dyDescent="0.25">
      <c r="B1980" s="74"/>
      <c r="C1980" s="75"/>
      <c r="D1980" s="75"/>
      <c r="E1980" s="76"/>
      <c r="F1980" s="88"/>
      <c r="G1980" s="77"/>
      <c r="H1980" s="75"/>
      <c r="I1980" s="78"/>
      <c r="J1980" s="607"/>
      <c r="K1980" s="608"/>
      <c r="L1980" s="608"/>
      <c r="M1980" s="608"/>
      <c r="N1980" s="609"/>
    </row>
    <row r="1981" spans="2:14" ht="13" customHeight="1" x14ac:dyDescent="0.25">
      <c r="B1981" s="74"/>
      <c r="C1981" s="75"/>
      <c r="D1981" s="75"/>
      <c r="E1981" s="76"/>
      <c r="F1981" s="88"/>
      <c r="G1981" s="77"/>
      <c r="H1981" s="75"/>
      <c r="I1981" s="78"/>
      <c r="J1981" s="607"/>
      <c r="K1981" s="608"/>
      <c r="L1981" s="608"/>
      <c r="M1981" s="608"/>
      <c r="N1981" s="609"/>
    </row>
    <row r="1982" spans="2:14" ht="13" customHeight="1" x14ac:dyDescent="0.25">
      <c r="B1982" s="74"/>
      <c r="C1982" s="75"/>
      <c r="D1982" s="75"/>
      <c r="E1982" s="76"/>
      <c r="F1982" s="88"/>
      <c r="G1982" s="77"/>
      <c r="H1982" s="75"/>
      <c r="I1982" s="78"/>
      <c r="J1982" s="607"/>
      <c r="K1982" s="608"/>
      <c r="L1982" s="608"/>
      <c r="M1982" s="608"/>
      <c r="N1982" s="609"/>
    </row>
    <row r="1983" spans="2:14" ht="13" customHeight="1" x14ac:dyDescent="0.25">
      <c r="B1983" s="74"/>
      <c r="C1983" s="75"/>
      <c r="D1983" s="75"/>
      <c r="E1983" s="76"/>
      <c r="F1983" s="88"/>
      <c r="G1983" s="77"/>
      <c r="H1983" s="75"/>
      <c r="I1983" s="78"/>
      <c r="J1983" s="607"/>
      <c r="K1983" s="608"/>
      <c r="L1983" s="608"/>
      <c r="M1983" s="608"/>
      <c r="N1983" s="609"/>
    </row>
    <row r="1984" spans="2:14" ht="13" customHeight="1" x14ac:dyDescent="0.25">
      <c r="B1984" s="74"/>
      <c r="C1984" s="75"/>
      <c r="D1984" s="75"/>
      <c r="E1984" s="76"/>
      <c r="F1984" s="88"/>
      <c r="G1984" s="77"/>
      <c r="H1984" s="75"/>
      <c r="I1984" s="78"/>
      <c r="J1984" s="607"/>
      <c r="K1984" s="608"/>
      <c r="L1984" s="608"/>
      <c r="M1984" s="608"/>
      <c r="N1984" s="609"/>
    </row>
    <row r="1985" spans="2:14" ht="13" customHeight="1" x14ac:dyDescent="0.25">
      <c r="B1985" s="74"/>
      <c r="C1985" s="75"/>
      <c r="D1985" s="75"/>
      <c r="E1985" s="76"/>
      <c r="F1985" s="88"/>
      <c r="G1985" s="77"/>
      <c r="H1985" s="75"/>
      <c r="I1985" s="78"/>
      <c r="J1985" s="607"/>
      <c r="K1985" s="608"/>
      <c r="L1985" s="608"/>
      <c r="M1985" s="608"/>
      <c r="N1985" s="609"/>
    </row>
    <row r="1986" spans="2:14" ht="13" customHeight="1" x14ac:dyDescent="0.25">
      <c r="B1986" s="74"/>
      <c r="C1986" s="75"/>
      <c r="D1986" s="75"/>
      <c r="E1986" s="76"/>
      <c r="F1986" s="88"/>
      <c r="G1986" s="77"/>
      <c r="H1986" s="75"/>
      <c r="I1986" s="78"/>
      <c r="J1986" s="607"/>
      <c r="K1986" s="608"/>
      <c r="L1986" s="608"/>
      <c r="M1986" s="608"/>
      <c r="N1986" s="609"/>
    </row>
    <row r="1987" spans="2:14" ht="13" customHeight="1" x14ac:dyDescent="0.25">
      <c r="B1987" s="74"/>
      <c r="C1987" s="75"/>
      <c r="D1987" s="75"/>
      <c r="E1987" s="76"/>
      <c r="F1987" s="88"/>
      <c r="G1987" s="77"/>
      <c r="H1987" s="75"/>
      <c r="I1987" s="78"/>
      <c r="J1987" s="607"/>
      <c r="K1987" s="608"/>
      <c r="L1987" s="608"/>
      <c r="M1987" s="608"/>
      <c r="N1987" s="609"/>
    </row>
    <row r="1988" spans="2:14" ht="13" customHeight="1" x14ac:dyDescent="0.25">
      <c r="B1988" s="74"/>
      <c r="C1988" s="75"/>
      <c r="D1988" s="75"/>
      <c r="E1988" s="76"/>
      <c r="F1988" s="88"/>
      <c r="G1988" s="77"/>
      <c r="H1988" s="75"/>
      <c r="I1988" s="78"/>
      <c r="J1988" s="607"/>
      <c r="K1988" s="608"/>
      <c r="L1988" s="608"/>
      <c r="M1988" s="608"/>
      <c r="N1988" s="609"/>
    </row>
    <row r="1989" spans="2:14" ht="13" customHeight="1" x14ac:dyDescent="0.25">
      <c r="B1989" s="74"/>
      <c r="C1989" s="75"/>
      <c r="D1989" s="75"/>
      <c r="E1989" s="76"/>
      <c r="F1989" s="88"/>
      <c r="G1989" s="77"/>
      <c r="H1989" s="75"/>
      <c r="I1989" s="78"/>
      <c r="J1989" s="607"/>
      <c r="K1989" s="608"/>
      <c r="L1989" s="608"/>
      <c r="M1989" s="608"/>
      <c r="N1989" s="609"/>
    </row>
    <row r="1990" spans="2:14" ht="13" customHeight="1" x14ac:dyDescent="0.25">
      <c r="B1990" s="74"/>
      <c r="C1990" s="75"/>
      <c r="D1990" s="75"/>
      <c r="E1990" s="76"/>
      <c r="F1990" s="88"/>
      <c r="G1990" s="77"/>
      <c r="H1990" s="75"/>
      <c r="I1990" s="78"/>
      <c r="J1990" s="607"/>
      <c r="K1990" s="608"/>
      <c r="L1990" s="608"/>
      <c r="M1990" s="608"/>
      <c r="N1990" s="609"/>
    </row>
    <row r="1991" spans="2:14" ht="13" customHeight="1" x14ac:dyDescent="0.25">
      <c r="B1991" s="74"/>
      <c r="C1991" s="75"/>
      <c r="D1991" s="75"/>
      <c r="E1991" s="76"/>
      <c r="F1991" s="88"/>
      <c r="G1991" s="77"/>
      <c r="H1991" s="75"/>
      <c r="I1991" s="78"/>
      <c r="J1991" s="607"/>
      <c r="K1991" s="608"/>
      <c r="L1991" s="608"/>
      <c r="M1991" s="608"/>
      <c r="N1991" s="609"/>
    </row>
    <row r="1992" spans="2:14" ht="13" customHeight="1" x14ac:dyDescent="0.25">
      <c r="B1992" s="74"/>
      <c r="C1992" s="75"/>
      <c r="D1992" s="75"/>
      <c r="E1992" s="76"/>
      <c r="F1992" s="88"/>
      <c r="G1992" s="77"/>
      <c r="H1992" s="75"/>
      <c r="I1992" s="78"/>
      <c r="J1992" s="607"/>
      <c r="K1992" s="608"/>
      <c r="L1992" s="608"/>
      <c r="M1992" s="608"/>
      <c r="N1992" s="609"/>
    </row>
    <row r="1993" spans="2:14" ht="13" customHeight="1" x14ac:dyDescent="0.25">
      <c r="B1993" s="74"/>
      <c r="C1993" s="75"/>
      <c r="D1993" s="75"/>
      <c r="E1993" s="76"/>
      <c r="F1993" s="88"/>
      <c r="G1993" s="77"/>
      <c r="H1993" s="75"/>
      <c r="I1993" s="78"/>
      <c r="J1993" s="607"/>
      <c r="K1993" s="608"/>
      <c r="L1993" s="608"/>
      <c r="M1993" s="608"/>
      <c r="N1993" s="609"/>
    </row>
    <row r="1994" spans="2:14" ht="13" customHeight="1" x14ac:dyDescent="0.25">
      <c r="B1994" s="74"/>
      <c r="C1994" s="75"/>
      <c r="D1994" s="75"/>
      <c r="E1994" s="76"/>
      <c r="F1994" s="88"/>
      <c r="G1994" s="77"/>
      <c r="H1994" s="75"/>
      <c r="I1994" s="78"/>
      <c r="J1994" s="607"/>
      <c r="K1994" s="608"/>
      <c r="L1994" s="608"/>
      <c r="M1994" s="608"/>
      <c r="N1994" s="609"/>
    </row>
    <row r="1995" spans="2:14" ht="13" customHeight="1" x14ac:dyDescent="0.25">
      <c r="B1995" s="74"/>
      <c r="C1995" s="75"/>
      <c r="D1995" s="75"/>
      <c r="E1995" s="76"/>
      <c r="F1995" s="88"/>
      <c r="G1995" s="77"/>
      <c r="H1995" s="75"/>
      <c r="I1995" s="78"/>
      <c r="J1995" s="607"/>
      <c r="K1995" s="608"/>
      <c r="L1995" s="608"/>
      <c r="M1995" s="608"/>
      <c r="N1995" s="609"/>
    </row>
    <row r="1996" spans="2:14" ht="13" customHeight="1" x14ac:dyDescent="0.25">
      <c r="B1996" s="74"/>
      <c r="C1996" s="75"/>
      <c r="D1996" s="75"/>
      <c r="E1996" s="76"/>
      <c r="F1996" s="88"/>
      <c r="G1996" s="77"/>
      <c r="H1996" s="75"/>
      <c r="I1996" s="78"/>
      <c r="J1996" s="607"/>
      <c r="K1996" s="608"/>
      <c r="L1996" s="608"/>
      <c r="M1996" s="608"/>
      <c r="N1996" s="609"/>
    </row>
    <row r="1997" spans="2:14" ht="13" customHeight="1" x14ac:dyDescent="0.25">
      <c r="B1997" s="74"/>
      <c r="C1997" s="75"/>
      <c r="D1997" s="75"/>
      <c r="E1997" s="76"/>
      <c r="F1997" s="88"/>
      <c r="G1997" s="77"/>
      <c r="H1997" s="75"/>
      <c r="I1997" s="78"/>
      <c r="J1997" s="607"/>
      <c r="K1997" s="608"/>
      <c r="L1997" s="608"/>
      <c r="M1997" s="608"/>
      <c r="N1997" s="609"/>
    </row>
    <row r="1998" spans="2:14" ht="13" customHeight="1" x14ac:dyDescent="0.25">
      <c r="B1998" s="74"/>
      <c r="C1998" s="75"/>
      <c r="D1998" s="75"/>
      <c r="E1998" s="76"/>
      <c r="F1998" s="88"/>
      <c r="G1998" s="77"/>
      <c r="H1998" s="75"/>
      <c r="I1998" s="78"/>
      <c r="J1998" s="607"/>
      <c r="K1998" s="608"/>
      <c r="L1998" s="608"/>
      <c r="M1998" s="608"/>
      <c r="N1998" s="609"/>
    </row>
    <row r="1999" spans="2:14" ht="13" customHeight="1" x14ac:dyDescent="0.25">
      <c r="B1999" s="74"/>
      <c r="C1999" s="75"/>
      <c r="D1999" s="75"/>
      <c r="E1999" s="76"/>
      <c r="F1999" s="88"/>
      <c r="G1999" s="77"/>
      <c r="H1999" s="75"/>
      <c r="I1999" s="78"/>
      <c r="J1999" s="607"/>
      <c r="K1999" s="608"/>
      <c r="L1999" s="608"/>
      <c r="M1999" s="608"/>
      <c r="N1999" s="609"/>
    </row>
    <row r="2000" spans="2:14" ht="13" customHeight="1" x14ac:dyDescent="0.25">
      <c r="B2000" s="74"/>
      <c r="C2000" s="75"/>
      <c r="D2000" s="75"/>
      <c r="E2000" s="76"/>
      <c r="F2000" s="88"/>
      <c r="G2000" s="77"/>
      <c r="H2000" s="75"/>
      <c r="I2000" s="78"/>
      <c r="J2000" s="607"/>
      <c r="K2000" s="608"/>
      <c r="L2000" s="608"/>
      <c r="M2000" s="608"/>
      <c r="N2000" s="609"/>
    </row>
    <row r="2001" spans="2:14" ht="13" customHeight="1" x14ac:dyDescent="0.25">
      <c r="B2001" s="74"/>
      <c r="C2001" s="75"/>
      <c r="D2001" s="75"/>
      <c r="E2001" s="76"/>
      <c r="F2001" s="88"/>
      <c r="G2001" s="77"/>
      <c r="H2001" s="75"/>
      <c r="I2001" s="78"/>
      <c r="J2001" s="607"/>
      <c r="K2001" s="608"/>
      <c r="L2001" s="608"/>
      <c r="M2001" s="608"/>
      <c r="N2001" s="609"/>
    </row>
    <row r="2002" spans="2:14" ht="13" customHeight="1" x14ac:dyDescent="0.25">
      <c r="B2002" s="74"/>
      <c r="C2002" s="75"/>
      <c r="D2002" s="75"/>
      <c r="E2002" s="76"/>
      <c r="F2002" s="88"/>
      <c r="G2002" s="77"/>
      <c r="H2002" s="75"/>
      <c r="I2002" s="78"/>
      <c r="J2002" s="607"/>
      <c r="K2002" s="608"/>
      <c r="L2002" s="608"/>
      <c r="M2002" s="608"/>
      <c r="N2002" s="609"/>
    </row>
    <row r="2003" spans="2:14" ht="13" customHeight="1" x14ac:dyDescent="0.25">
      <c r="B2003" s="74"/>
      <c r="C2003" s="75"/>
      <c r="D2003" s="75"/>
      <c r="E2003" s="76"/>
      <c r="F2003" s="88"/>
      <c r="G2003" s="77"/>
      <c r="H2003" s="75"/>
      <c r="I2003" s="78"/>
      <c r="J2003" s="607"/>
      <c r="K2003" s="608"/>
      <c r="L2003" s="608"/>
      <c r="M2003" s="608"/>
      <c r="N2003" s="609"/>
    </row>
    <row r="2004" spans="2:14" ht="13" customHeight="1" x14ac:dyDescent="0.25">
      <c r="B2004" s="74"/>
      <c r="C2004" s="75"/>
      <c r="D2004" s="75"/>
      <c r="E2004" s="76"/>
      <c r="F2004" s="88"/>
      <c r="G2004" s="77"/>
      <c r="H2004" s="75"/>
      <c r="I2004" s="78"/>
      <c r="J2004" s="607"/>
      <c r="K2004" s="608"/>
      <c r="L2004" s="608"/>
      <c r="M2004" s="608"/>
      <c r="N2004" s="609"/>
    </row>
    <row r="2005" spans="2:14" ht="13" customHeight="1" x14ac:dyDescent="0.25">
      <c r="B2005" s="74"/>
      <c r="C2005" s="75"/>
      <c r="D2005" s="75"/>
      <c r="E2005" s="76"/>
      <c r="F2005" s="88"/>
      <c r="G2005" s="77"/>
      <c r="H2005" s="75"/>
      <c r="I2005" s="78"/>
      <c r="J2005" s="607"/>
      <c r="K2005" s="608"/>
      <c r="L2005" s="608"/>
      <c r="M2005" s="608"/>
      <c r="N2005" s="609"/>
    </row>
    <row r="2006" spans="2:14" ht="13" customHeight="1" x14ac:dyDescent="0.25">
      <c r="B2006" s="74"/>
      <c r="C2006" s="75"/>
      <c r="D2006" s="75"/>
      <c r="E2006" s="76"/>
      <c r="F2006" s="88"/>
      <c r="G2006" s="77"/>
      <c r="H2006" s="75"/>
      <c r="I2006" s="78"/>
      <c r="J2006" s="607"/>
      <c r="K2006" s="608"/>
      <c r="L2006" s="608"/>
      <c r="M2006" s="608"/>
      <c r="N2006" s="609"/>
    </row>
    <row r="2007" spans="2:14" ht="13" customHeight="1" x14ac:dyDescent="0.25">
      <c r="B2007" s="74"/>
      <c r="C2007" s="75"/>
      <c r="D2007" s="75"/>
      <c r="E2007" s="76"/>
      <c r="F2007" s="88"/>
      <c r="G2007" s="77"/>
      <c r="H2007" s="75"/>
      <c r="I2007" s="78"/>
      <c r="J2007" s="607"/>
      <c r="K2007" s="608"/>
      <c r="L2007" s="608"/>
      <c r="M2007" s="608"/>
      <c r="N2007" s="609"/>
    </row>
    <row r="2008" spans="2:14" ht="13" customHeight="1" x14ac:dyDescent="0.25">
      <c r="B2008" s="74"/>
      <c r="C2008" s="75"/>
      <c r="D2008" s="75"/>
      <c r="E2008" s="76"/>
      <c r="F2008" s="88"/>
      <c r="G2008" s="77"/>
      <c r="H2008" s="75"/>
      <c r="I2008" s="78"/>
      <c r="J2008" s="607"/>
      <c r="K2008" s="608"/>
      <c r="L2008" s="608"/>
      <c r="M2008" s="608"/>
      <c r="N2008" s="609"/>
    </row>
    <row r="2009" spans="2:14" ht="13" customHeight="1" x14ac:dyDescent="0.25">
      <c r="B2009" s="74"/>
      <c r="C2009" s="75"/>
      <c r="D2009" s="75"/>
      <c r="E2009" s="76"/>
      <c r="F2009" s="88"/>
      <c r="G2009" s="77"/>
      <c r="H2009" s="75"/>
      <c r="I2009" s="78"/>
      <c r="J2009" s="607"/>
      <c r="K2009" s="608"/>
      <c r="L2009" s="608"/>
      <c r="M2009" s="608"/>
      <c r="N2009" s="609"/>
    </row>
    <row r="2010" spans="2:14" ht="13" customHeight="1" x14ac:dyDescent="0.25">
      <c r="B2010" s="74"/>
      <c r="C2010" s="75"/>
      <c r="D2010" s="75"/>
      <c r="E2010" s="76"/>
      <c r="F2010" s="88"/>
      <c r="G2010" s="77"/>
      <c r="H2010" s="75"/>
      <c r="I2010" s="78"/>
      <c r="J2010" s="607"/>
      <c r="K2010" s="608"/>
      <c r="L2010" s="608"/>
      <c r="M2010" s="608"/>
      <c r="N2010" s="609"/>
    </row>
    <row r="2011" spans="2:14" ht="13" customHeight="1" x14ac:dyDescent="0.25">
      <c r="B2011" s="74"/>
      <c r="C2011" s="75"/>
      <c r="D2011" s="75"/>
      <c r="E2011" s="76"/>
      <c r="F2011" s="88"/>
      <c r="G2011" s="77"/>
      <c r="H2011" s="75"/>
      <c r="I2011" s="78"/>
      <c r="J2011" s="607"/>
      <c r="K2011" s="608"/>
      <c r="L2011" s="608"/>
      <c r="M2011" s="608"/>
      <c r="N2011" s="609"/>
    </row>
    <row r="2012" spans="2:14" ht="13" customHeight="1" x14ac:dyDescent="0.25">
      <c r="B2012" s="74"/>
      <c r="C2012" s="75"/>
      <c r="D2012" s="75"/>
      <c r="E2012" s="76"/>
      <c r="F2012" s="88"/>
      <c r="G2012" s="77"/>
      <c r="H2012" s="75"/>
      <c r="I2012" s="78"/>
      <c r="J2012" s="607"/>
      <c r="K2012" s="608"/>
      <c r="L2012" s="608"/>
      <c r="M2012" s="608"/>
      <c r="N2012" s="609"/>
    </row>
    <row r="2013" spans="2:14" ht="13" customHeight="1" x14ac:dyDescent="0.25">
      <c r="B2013" s="74"/>
      <c r="C2013" s="75"/>
      <c r="D2013" s="75"/>
      <c r="E2013" s="76"/>
      <c r="F2013" s="88"/>
      <c r="G2013" s="77"/>
      <c r="H2013" s="75"/>
      <c r="I2013" s="78"/>
      <c r="J2013" s="607"/>
      <c r="K2013" s="608"/>
      <c r="L2013" s="608"/>
      <c r="M2013" s="608"/>
      <c r="N2013" s="609"/>
    </row>
    <row r="2014" spans="2:14" ht="13" customHeight="1" x14ac:dyDescent="0.25">
      <c r="B2014" s="74"/>
      <c r="C2014" s="75"/>
      <c r="D2014" s="75"/>
      <c r="E2014" s="76"/>
      <c r="F2014" s="88"/>
      <c r="G2014" s="77"/>
      <c r="H2014" s="75"/>
      <c r="I2014" s="78"/>
      <c r="J2014" s="607"/>
      <c r="K2014" s="608"/>
      <c r="L2014" s="608"/>
      <c r="M2014" s="608"/>
      <c r="N2014" s="609"/>
    </row>
    <row r="2015" spans="2:14" ht="13" customHeight="1" x14ac:dyDescent="0.25">
      <c r="B2015" s="74"/>
      <c r="C2015" s="75"/>
      <c r="D2015" s="75"/>
      <c r="E2015" s="76"/>
      <c r="F2015" s="88"/>
      <c r="G2015" s="77"/>
      <c r="H2015" s="75"/>
      <c r="I2015" s="78"/>
      <c r="J2015" s="607"/>
      <c r="K2015" s="608"/>
      <c r="L2015" s="608"/>
      <c r="M2015" s="608"/>
      <c r="N2015" s="609"/>
    </row>
    <row r="2016" spans="2:14" ht="13" customHeight="1" x14ac:dyDescent="0.25">
      <c r="B2016" s="74"/>
      <c r="C2016" s="75"/>
      <c r="D2016" s="75"/>
      <c r="E2016" s="76"/>
      <c r="F2016" s="88"/>
      <c r="G2016" s="77"/>
      <c r="H2016" s="75"/>
      <c r="I2016" s="78"/>
      <c r="J2016" s="607"/>
      <c r="K2016" s="608"/>
      <c r="L2016" s="608"/>
      <c r="M2016" s="608"/>
      <c r="N2016" s="609"/>
    </row>
    <row r="2017" spans="2:14" ht="13" customHeight="1" x14ac:dyDescent="0.25">
      <c r="B2017" s="74"/>
      <c r="C2017" s="75"/>
      <c r="D2017" s="75"/>
      <c r="E2017" s="76"/>
      <c r="F2017" s="88"/>
      <c r="G2017" s="77"/>
      <c r="H2017" s="75"/>
      <c r="I2017" s="78"/>
      <c r="J2017" s="607"/>
      <c r="K2017" s="608"/>
      <c r="L2017" s="608"/>
      <c r="M2017" s="608"/>
      <c r="N2017" s="609"/>
    </row>
    <row r="2018" spans="2:14" ht="13" customHeight="1" x14ac:dyDescent="0.25">
      <c r="B2018" s="74"/>
      <c r="C2018" s="75"/>
      <c r="D2018" s="75"/>
      <c r="E2018" s="76"/>
      <c r="F2018" s="88"/>
      <c r="G2018" s="77"/>
      <c r="H2018" s="75"/>
      <c r="I2018" s="78"/>
      <c r="J2018" s="607"/>
      <c r="K2018" s="608"/>
      <c r="L2018" s="608"/>
      <c r="M2018" s="608"/>
      <c r="N2018" s="609"/>
    </row>
    <row r="2019" spans="2:14" ht="13" customHeight="1" x14ac:dyDescent="0.25">
      <c r="B2019" s="74"/>
      <c r="C2019" s="75"/>
      <c r="D2019" s="75"/>
      <c r="E2019" s="76"/>
      <c r="F2019" s="88"/>
      <c r="G2019" s="77"/>
      <c r="H2019" s="75"/>
      <c r="I2019" s="78"/>
      <c r="J2019" s="607"/>
      <c r="K2019" s="608"/>
      <c r="L2019" s="608"/>
      <c r="M2019" s="608"/>
      <c r="N2019" s="609"/>
    </row>
    <row r="2020" spans="2:14" ht="13" customHeight="1" x14ac:dyDescent="0.25">
      <c r="B2020" s="74"/>
      <c r="C2020" s="75"/>
      <c r="D2020" s="75"/>
      <c r="E2020" s="76"/>
      <c r="F2020" s="88"/>
      <c r="G2020" s="77"/>
      <c r="H2020" s="75"/>
      <c r="I2020" s="78"/>
      <c r="J2020" s="607"/>
      <c r="K2020" s="608"/>
      <c r="L2020" s="608"/>
      <c r="M2020" s="608"/>
      <c r="N2020" s="609"/>
    </row>
    <row r="2021" spans="2:14" ht="13" customHeight="1" x14ac:dyDescent="0.25">
      <c r="B2021" s="74"/>
      <c r="C2021" s="75"/>
      <c r="D2021" s="75"/>
      <c r="E2021" s="76"/>
      <c r="F2021" s="88"/>
      <c r="G2021" s="77"/>
      <c r="H2021" s="75"/>
      <c r="I2021" s="78"/>
      <c r="J2021" s="607"/>
      <c r="K2021" s="608"/>
      <c r="L2021" s="608"/>
      <c r="M2021" s="608"/>
      <c r="N2021" s="609"/>
    </row>
    <row r="2022" spans="2:14" ht="13" customHeight="1" x14ac:dyDescent="0.25">
      <c r="B2022" s="74"/>
      <c r="C2022" s="75"/>
      <c r="D2022" s="75"/>
      <c r="E2022" s="76"/>
      <c r="F2022" s="88"/>
      <c r="G2022" s="77"/>
      <c r="H2022" s="75"/>
      <c r="I2022" s="78"/>
      <c r="J2022" s="607"/>
      <c r="K2022" s="608"/>
      <c r="L2022" s="608"/>
      <c r="M2022" s="608"/>
      <c r="N2022" s="609"/>
    </row>
    <row r="2023" spans="2:14" ht="13" customHeight="1" x14ac:dyDescent="0.25">
      <c r="B2023" s="74"/>
      <c r="C2023" s="75"/>
      <c r="D2023" s="75"/>
      <c r="E2023" s="76"/>
      <c r="F2023" s="88"/>
      <c r="G2023" s="77"/>
      <c r="H2023" s="75"/>
      <c r="I2023" s="78"/>
      <c r="J2023" s="607"/>
      <c r="K2023" s="608"/>
      <c r="L2023" s="608"/>
      <c r="M2023" s="608"/>
      <c r="N2023" s="609"/>
    </row>
    <row r="2024" spans="2:14" ht="13" customHeight="1" x14ac:dyDescent="0.25">
      <c r="B2024" s="74"/>
      <c r="C2024" s="75"/>
      <c r="D2024" s="75"/>
      <c r="E2024" s="76"/>
      <c r="F2024" s="88"/>
      <c r="G2024" s="77"/>
      <c r="H2024" s="75"/>
      <c r="I2024" s="78"/>
      <c r="J2024" s="607"/>
      <c r="K2024" s="608"/>
      <c r="L2024" s="608"/>
      <c r="M2024" s="608"/>
      <c r="N2024" s="609"/>
    </row>
    <row r="2025" spans="2:14" ht="13" customHeight="1" x14ac:dyDescent="0.25">
      <c r="B2025" s="74"/>
      <c r="C2025" s="75"/>
      <c r="D2025" s="75"/>
      <c r="E2025" s="76"/>
      <c r="F2025" s="88"/>
      <c r="G2025" s="77"/>
      <c r="H2025" s="75"/>
      <c r="I2025" s="78"/>
      <c r="J2025" s="607"/>
      <c r="K2025" s="608"/>
      <c r="L2025" s="608"/>
      <c r="M2025" s="608"/>
      <c r="N2025" s="609"/>
    </row>
    <row r="2026" spans="2:14" ht="13" customHeight="1" x14ac:dyDescent="0.25">
      <c r="B2026" s="74"/>
      <c r="C2026" s="75"/>
      <c r="D2026" s="75"/>
      <c r="E2026" s="76"/>
      <c r="F2026" s="88"/>
      <c r="G2026" s="77"/>
      <c r="H2026" s="75"/>
      <c r="I2026" s="78"/>
      <c r="J2026" s="607"/>
      <c r="K2026" s="608"/>
      <c r="L2026" s="608"/>
      <c r="M2026" s="608"/>
      <c r="N2026" s="609"/>
    </row>
    <row r="2027" spans="2:14" ht="13" customHeight="1" x14ac:dyDescent="0.25">
      <c r="B2027" s="74"/>
      <c r="C2027" s="75"/>
      <c r="D2027" s="75"/>
      <c r="E2027" s="76"/>
      <c r="F2027" s="88"/>
      <c r="G2027" s="77"/>
      <c r="H2027" s="75"/>
      <c r="I2027" s="78"/>
      <c r="J2027" s="607"/>
      <c r="K2027" s="608"/>
      <c r="L2027" s="608"/>
      <c r="M2027" s="608"/>
      <c r="N2027" s="609"/>
    </row>
    <row r="2028" spans="2:14" ht="13" customHeight="1" x14ac:dyDescent="0.25">
      <c r="B2028" s="74"/>
      <c r="C2028" s="75"/>
      <c r="D2028" s="75"/>
      <c r="E2028" s="76"/>
      <c r="F2028" s="88"/>
      <c r="G2028" s="77"/>
      <c r="H2028" s="75"/>
      <c r="I2028" s="78"/>
      <c r="J2028" s="607"/>
      <c r="K2028" s="608"/>
      <c r="L2028" s="608"/>
      <c r="M2028" s="608"/>
      <c r="N2028" s="609"/>
    </row>
    <row r="2029" spans="2:14" ht="13" customHeight="1" x14ac:dyDescent="0.25">
      <c r="B2029" s="74"/>
      <c r="C2029" s="75"/>
      <c r="D2029" s="75"/>
      <c r="E2029" s="76"/>
      <c r="F2029" s="88"/>
      <c r="G2029" s="77"/>
      <c r="H2029" s="75"/>
      <c r="I2029" s="78"/>
      <c r="J2029" s="607"/>
      <c r="K2029" s="608"/>
      <c r="L2029" s="608"/>
      <c r="M2029" s="608"/>
      <c r="N2029" s="609"/>
    </row>
    <row r="2030" spans="2:14" ht="13" customHeight="1" x14ac:dyDescent="0.25">
      <c r="B2030" s="74"/>
      <c r="C2030" s="75"/>
      <c r="D2030" s="75"/>
      <c r="E2030" s="76"/>
      <c r="F2030" s="88"/>
      <c r="G2030" s="77"/>
      <c r="H2030" s="75"/>
      <c r="I2030" s="78"/>
      <c r="J2030" s="607"/>
      <c r="K2030" s="608"/>
      <c r="L2030" s="608"/>
      <c r="M2030" s="608"/>
      <c r="N2030" s="609"/>
    </row>
    <row r="2031" spans="2:14" ht="13" customHeight="1" x14ac:dyDescent="0.25">
      <c r="B2031" s="74"/>
      <c r="C2031" s="75"/>
      <c r="D2031" s="75"/>
      <c r="E2031" s="76"/>
      <c r="F2031" s="88"/>
      <c r="G2031" s="77"/>
      <c r="H2031" s="75"/>
      <c r="I2031" s="78"/>
      <c r="J2031" s="607"/>
      <c r="K2031" s="608"/>
      <c r="L2031" s="608"/>
      <c r="M2031" s="608"/>
      <c r="N2031" s="609"/>
    </row>
    <row r="2032" spans="2:14" ht="13" customHeight="1" x14ac:dyDescent="0.25">
      <c r="B2032" s="74"/>
      <c r="C2032" s="75"/>
      <c r="D2032" s="75"/>
      <c r="E2032" s="76"/>
      <c r="F2032" s="88"/>
      <c r="G2032" s="77"/>
      <c r="H2032" s="75"/>
      <c r="I2032" s="78"/>
      <c r="J2032" s="607"/>
      <c r="K2032" s="608"/>
      <c r="L2032" s="608"/>
      <c r="M2032" s="608"/>
      <c r="N2032" s="609"/>
    </row>
    <row r="2033" spans="2:14" ht="13" customHeight="1" x14ac:dyDescent="0.25">
      <c r="B2033" s="74"/>
      <c r="C2033" s="75"/>
      <c r="D2033" s="75"/>
      <c r="E2033" s="76"/>
      <c r="F2033" s="88"/>
      <c r="G2033" s="77"/>
      <c r="H2033" s="75"/>
      <c r="I2033" s="78"/>
      <c r="J2033" s="607"/>
      <c r="K2033" s="608"/>
      <c r="L2033" s="608"/>
      <c r="M2033" s="608"/>
      <c r="N2033" s="609"/>
    </row>
    <row r="2034" spans="2:14" ht="13" customHeight="1" x14ac:dyDescent="0.25">
      <c r="B2034" s="74"/>
      <c r="C2034" s="75"/>
      <c r="D2034" s="75"/>
      <c r="E2034" s="76"/>
      <c r="F2034" s="88"/>
      <c r="G2034" s="77"/>
      <c r="H2034" s="75"/>
      <c r="I2034" s="78"/>
      <c r="J2034" s="607"/>
      <c r="K2034" s="608"/>
      <c r="L2034" s="608"/>
      <c r="M2034" s="608"/>
      <c r="N2034" s="609"/>
    </row>
    <row r="2035" spans="2:14" ht="13" customHeight="1" x14ac:dyDescent="0.25">
      <c r="B2035" s="74"/>
      <c r="C2035" s="75"/>
      <c r="D2035" s="75"/>
      <c r="E2035" s="76"/>
      <c r="F2035" s="88"/>
      <c r="G2035" s="77"/>
      <c r="H2035" s="75"/>
      <c r="I2035" s="78"/>
      <c r="J2035" s="607"/>
      <c r="K2035" s="608"/>
      <c r="L2035" s="608"/>
      <c r="M2035" s="608"/>
      <c r="N2035" s="609"/>
    </row>
    <row r="2036" spans="2:14" ht="13" customHeight="1" x14ac:dyDescent="0.25">
      <c r="B2036" s="74"/>
      <c r="C2036" s="75"/>
      <c r="D2036" s="75"/>
      <c r="E2036" s="76"/>
      <c r="F2036" s="88"/>
      <c r="G2036" s="77"/>
      <c r="H2036" s="75"/>
      <c r="I2036" s="78"/>
      <c r="J2036" s="607"/>
      <c r="K2036" s="608"/>
      <c r="L2036" s="608"/>
      <c r="M2036" s="608"/>
      <c r="N2036" s="609"/>
    </row>
    <row r="2037" spans="2:14" ht="13" customHeight="1" x14ac:dyDescent="0.25">
      <c r="B2037" s="74"/>
      <c r="C2037" s="75"/>
      <c r="D2037" s="75"/>
      <c r="E2037" s="76"/>
      <c r="F2037" s="88"/>
      <c r="G2037" s="77"/>
      <c r="H2037" s="75"/>
      <c r="I2037" s="78"/>
      <c r="J2037" s="607"/>
      <c r="K2037" s="608"/>
      <c r="L2037" s="608"/>
      <c r="M2037" s="608"/>
      <c r="N2037" s="609"/>
    </row>
    <row r="2038" spans="2:14" ht="13" customHeight="1" x14ac:dyDescent="0.25">
      <c r="B2038" s="74"/>
      <c r="C2038" s="75"/>
      <c r="D2038" s="75"/>
      <c r="E2038" s="76"/>
      <c r="F2038" s="88"/>
      <c r="G2038" s="77"/>
      <c r="H2038" s="75"/>
      <c r="I2038" s="78"/>
      <c r="J2038" s="607"/>
      <c r="K2038" s="608"/>
      <c r="L2038" s="608"/>
      <c r="M2038" s="608"/>
      <c r="N2038" s="609"/>
    </row>
    <row r="2039" spans="2:14" ht="13" customHeight="1" x14ac:dyDescent="0.25">
      <c r="B2039" s="74"/>
      <c r="C2039" s="75"/>
      <c r="D2039" s="75"/>
      <c r="E2039" s="76"/>
      <c r="F2039" s="88"/>
      <c r="G2039" s="77"/>
      <c r="H2039" s="75"/>
      <c r="I2039" s="78"/>
      <c r="J2039" s="607"/>
      <c r="K2039" s="608"/>
      <c r="L2039" s="608"/>
      <c r="M2039" s="608"/>
      <c r="N2039" s="609"/>
    </row>
    <row r="2040" spans="2:14" ht="13" customHeight="1" x14ac:dyDescent="0.25">
      <c r="B2040" s="74"/>
      <c r="C2040" s="75"/>
      <c r="D2040" s="75"/>
      <c r="E2040" s="76"/>
      <c r="F2040" s="88"/>
      <c r="G2040" s="77"/>
      <c r="H2040" s="75"/>
      <c r="I2040" s="78"/>
      <c r="J2040" s="607"/>
      <c r="K2040" s="608"/>
      <c r="L2040" s="608"/>
      <c r="M2040" s="608"/>
      <c r="N2040" s="609"/>
    </row>
    <row r="2041" spans="2:14" ht="13" customHeight="1" x14ac:dyDescent="0.25">
      <c r="B2041" s="74"/>
      <c r="C2041" s="75"/>
      <c r="D2041" s="75"/>
      <c r="E2041" s="76"/>
      <c r="F2041" s="88"/>
      <c r="G2041" s="77"/>
      <c r="H2041" s="75"/>
      <c r="I2041" s="78"/>
      <c r="J2041" s="607"/>
      <c r="K2041" s="608"/>
      <c r="L2041" s="608"/>
      <c r="M2041" s="608"/>
      <c r="N2041" s="609"/>
    </row>
    <row r="2042" spans="2:14" ht="13" customHeight="1" x14ac:dyDescent="0.25">
      <c r="B2042" s="74"/>
      <c r="C2042" s="75"/>
      <c r="D2042" s="75"/>
      <c r="E2042" s="76"/>
      <c r="F2042" s="88"/>
      <c r="G2042" s="77"/>
      <c r="H2042" s="75"/>
      <c r="I2042" s="78"/>
      <c r="J2042" s="607"/>
      <c r="K2042" s="608"/>
      <c r="L2042" s="608"/>
      <c r="M2042" s="608"/>
      <c r="N2042" s="609"/>
    </row>
    <row r="2043" spans="2:14" ht="13" customHeight="1" x14ac:dyDescent="0.25">
      <c r="B2043" s="74"/>
      <c r="C2043" s="75"/>
      <c r="D2043" s="75"/>
      <c r="E2043" s="76"/>
      <c r="F2043" s="88"/>
      <c r="G2043" s="77"/>
      <c r="H2043" s="75"/>
      <c r="I2043" s="78"/>
      <c r="J2043" s="607"/>
      <c r="K2043" s="608"/>
      <c r="L2043" s="608"/>
      <c r="M2043" s="608"/>
      <c r="N2043" s="609"/>
    </row>
    <row r="2044" spans="2:14" ht="13" customHeight="1" x14ac:dyDescent="0.25">
      <c r="B2044" s="74"/>
      <c r="C2044" s="75"/>
      <c r="D2044" s="75"/>
      <c r="E2044" s="76"/>
      <c r="F2044" s="88"/>
      <c r="G2044" s="77"/>
      <c r="H2044" s="75"/>
      <c r="I2044" s="78"/>
      <c r="J2044" s="607"/>
      <c r="K2044" s="608"/>
      <c r="L2044" s="608"/>
      <c r="M2044" s="608"/>
      <c r="N2044" s="609"/>
    </row>
    <row r="2045" spans="2:14" ht="13" customHeight="1" x14ac:dyDescent="0.25">
      <c r="B2045" s="74"/>
      <c r="C2045" s="75"/>
      <c r="D2045" s="75"/>
      <c r="E2045" s="76"/>
      <c r="F2045" s="88"/>
      <c r="G2045" s="77"/>
      <c r="H2045" s="75"/>
      <c r="I2045" s="78"/>
      <c r="J2045" s="607"/>
      <c r="K2045" s="608"/>
      <c r="L2045" s="608"/>
      <c r="M2045" s="608"/>
      <c r="N2045" s="609"/>
    </row>
    <row r="2046" spans="2:14" ht="13" customHeight="1" x14ac:dyDescent="0.25">
      <c r="B2046" s="74"/>
      <c r="C2046" s="75"/>
      <c r="D2046" s="75"/>
      <c r="E2046" s="76"/>
      <c r="F2046" s="88"/>
      <c r="G2046" s="77"/>
      <c r="H2046" s="75"/>
      <c r="I2046" s="78"/>
      <c r="J2046" s="607"/>
      <c r="K2046" s="608"/>
      <c r="L2046" s="608"/>
      <c r="M2046" s="608"/>
      <c r="N2046" s="609"/>
    </row>
    <row r="2047" spans="2:14" ht="13" customHeight="1" x14ac:dyDescent="0.25">
      <c r="B2047" s="74"/>
      <c r="C2047" s="75"/>
      <c r="D2047" s="75"/>
      <c r="E2047" s="76"/>
      <c r="F2047" s="88"/>
      <c r="G2047" s="77"/>
      <c r="H2047" s="75"/>
      <c r="I2047" s="78"/>
      <c r="J2047" s="607"/>
      <c r="K2047" s="608"/>
      <c r="L2047" s="608"/>
      <c r="M2047" s="608"/>
      <c r="N2047" s="609"/>
    </row>
    <row r="2048" spans="2:14" ht="13" customHeight="1" x14ac:dyDescent="0.25">
      <c r="B2048" s="74"/>
      <c r="C2048" s="75"/>
      <c r="D2048" s="75"/>
      <c r="E2048" s="76"/>
      <c r="F2048" s="88"/>
      <c r="G2048" s="77"/>
      <c r="H2048" s="75"/>
      <c r="I2048" s="78"/>
      <c r="J2048" s="607"/>
      <c r="K2048" s="608"/>
      <c r="L2048" s="608"/>
      <c r="M2048" s="608"/>
      <c r="N2048" s="609"/>
    </row>
    <row r="2049" spans="2:14" ht="13" customHeight="1" x14ac:dyDescent="0.25">
      <c r="B2049" s="74"/>
      <c r="C2049" s="75"/>
      <c r="D2049" s="75"/>
      <c r="E2049" s="76"/>
      <c r="F2049" s="88"/>
      <c r="G2049" s="77"/>
      <c r="H2049" s="75"/>
      <c r="I2049" s="78"/>
      <c r="J2049" s="607"/>
      <c r="K2049" s="608"/>
      <c r="L2049" s="608"/>
      <c r="M2049" s="608"/>
      <c r="N2049" s="609"/>
    </row>
    <row r="2050" spans="2:14" ht="13" customHeight="1" x14ac:dyDescent="0.25">
      <c r="B2050" s="74"/>
      <c r="C2050" s="75"/>
      <c r="D2050" s="75"/>
      <c r="E2050" s="76"/>
      <c r="F2050" s="88"/>
      <c r="G2050" s="77"/>
      <c r="H2050" s="75"/>
      <c r="I2050" s="78"/>
      <c r="J2050" s="607"/>
      <c r="K2050" s="608"/>
      <c r="L2050" s="608"/>
      <c r="M2050" s="608"/>
      <c r="N2050" s="609"/>
    </row>
    <row r="2051" spans="2:14" ht="13" customHeight="1" x14ac:dyDescent="0.25">
      <c r="B2051" s="74"/>
      <c r="C2051" s="75"/>
      <c r="D2051" s="75"/>
      <c r="E2051" s="76"/>
      <c r="F2051" s="88"/>
      <c r="G2051" s="77"/>
      <c r="H2051" s="75"/>
      <c r="I2051" s="78"/>
      <c r="J2051" s="607"/>
      <c r="K2051" s="608"/>
      <c r="L2051" s="608"/>
      <c r="M2051" s="608"/>
      <c r="N2051" s="609"/>
    </row>
    <row r="2052" spans="2:14" ht="13" customHeight="1" x14ac:dyDescent="0.25">
      <c r="B2052" s="74"/>
      <c r="C2052" s="75"/>
      <c r="D2052" s="75"/>
      <c r="E2052" s="76"/>
      <c r="F2052" s="88"/>
      <c r="G2052" s="77"/>
      <c r="H2052" s="75"/>
      <c r="I2052" s="78"/>
      <c r="J2052" s="607"/>
      <c r="K2052" s="608"/>
      <c r="L2052" s="608"/>
      <c r="M2052" s="608"/>
      <c r="N2052" s="609"/>
    </row>
    <row r="2053" spans="2:14" ht="13" customHeight="1" x14ac:dyDescent="0.25">
      <c r="B2053" s="74"/>
      <c r="C2053" s="75"/>
      <c r="D2053" s="75"/>
      <c r="E2053" s="76"/>
      <c r="F2053" s="88"/>
      <c r="G2053" s="77"/>
      <c r="H2053" s="75"/>
      <c r="I2053" s="78"/>
      <c r="J2053" s="607"/>
      <c r="K2053" s="608"/>
      <c r="L2053" s="608"/>
      <c r="M2053" s="608"/>
      <c r="N2053" s="609"/>
    </row>
    <row r="2054" spans="2:14" ht="13" customHeight="1" x14ac:dyDescent="0.25">
      <c r="B2054" s="74"/>
      <c r="C2054" s="75"/>
      <c r="D2054" s="75"/>
      <c r="E2054" s="76"/>
      <c r="F2054" s="88"/>
      <c r="G2054" s="77"/>
      <c r="H2054" s="75"/>
      <c r="I2054" s="78"/>
      <c r="J2054" s="607"/>
      <c r="K2054" s="608"/>
      <c r="L2054" s="608"/>
      <c r="M2054" s="608"/>
      <c r="N2054" s="609"/>
    </row>
    <row r="2055" spans="2:14" ht="13" customHeight="1" x14ac:dyDescent="0.25">
      <c r="B2055" s="74"/>
      <c r="C2055" s="75"/>
      <c r="D2055" s="75"/>
      <c r="E2055" s="76"/>
      <c r="F2055" s="88"/>
      <c r="G2055" s="77"/>
      <c r="H2055" s="75"/>
      <c r="I2055" s="78"/>
      <c r="J2055" s="607"/>
      <c r="K2055" s="608"/>
      <c r="L2055" s="608"/>
      <c r="M2055" s="608"/>
      <c r="N2055" s="609"/>
    </row>
    <row r="2056" spans="2:14" ht="13" customHeight="1" x14ac:dyDescent="0.25">
      <c r="B2056" s="74"/>
      <c r="C2056" s="75"/>
      <c r="D2056" s="75"/>
      <c r="E2056" s="76"/>
      <c r="F2056" s="88"/>
      <c r="G2056" s="77"/>
      <c r="H2056" s="75"/>
      <c r="I2056" s="78"/>
      <c r="J2056" s="607"/>
      <c r="K2056" s="608"/>
      <c r="L2056" s="608"/>
      <c r="M2056" s="608"/>
      <c r="N2056" s="609"/>
    </row>
    <row r="2057" spans="2:14" ht="13" customHeight="1" x14ac:dyDescent="0.25">
      <c r="B2057" s="74"/>
      <c r="C2057" s="75"/>
      <c r="D2057" s="75"/>
      <c r="E2057" s="76"/>
      <c r="F2057" s="88"/>
      <c r="G2057" s="77"/>
      <c r="H2057" s="75"/>
      <c r="I2057" s="78"/>
      <c r="J2057" s="607"/>
      <c r="K2057" s="608"/>
      <c r="L2057" s="608"/>
      <c r="M2057" s="608"/>
      <c r="N2057" s="609"/>
    </row>
    <row r="2058" spans="2:14" ht="13" customHeight="1" x14ac:dyDescent="0.25">
      <c r="B2058" s="74"/>
      <c r="C2058" s="75"/>
      <c r="D2058" s="75"/>
      <c r="E2058" s="76"/>
      <c r="F2058" s="88"/>
      <c r="G2058" s="77"/>
      <c r="H2058" s="75"/>
      <c r="I2058" s="78"/>
      <c r="J2058" s="607"/>
      <c r="K2058" s="608"/>
      <c r="L2058" s="608"/>
      <c r="M2058" s="608"/>
      <c r="N2058" s="609"/>
    </row>
    <row r="2059" spans="2:14" ht="13" customHeight="1" x14ac:dyDescent="0.25">
      <c r="B2059" s="74"/>
      <c r="C2059" s="75"/>
      <c r="D2059" s="75"/>
      <c r="E2059" s="76"/>
      <c r="F2059" s="88"/>
      <c r="G2059" s="77"/>
      <c r="H2059" s="75"/>
      <c r="I2059" s="78"/>
      <c r="J2059" s="607"/>
      <c r="K2059" s="608"/>
      <c r="L2059" s="608"/>
      <c r="M2059" s="608"/>
      <c r="N2059" s="609"/>
    </row>
    <row r="2060" spans="2:14" ht="13" customHeight="1" x14ac:dyDescent="0.25">
      <c r="B2060" s="74"/>
      <c r="C2060" s="75"/>
      <c r="D2060" s="75"/>
      <c r="E2060" s="76"/>
      <c r="F2060" s="88"/>
      <c r="G2060" s="77"/>
      <c r="H2060" s="75"/>
      <c r="I2060" s="78"/>
      <c r="J2060" s="607"/>
      <c r="K2060" s="608"/>
      <c r="L2060" s="608"/>
      <c r="M2060" s="608"/>
      <c r="N2060" s="609"/>
    </row>
    <row r="2061" spans="2:14" ht="13" customHeight="1" x14ac:dyDescent="0.25">
      <c r="B2061" s="74"/>
      <c r="C2061" s="75"/>
      <c r="D2061" s="75"/>
      <c r="E2061" s="76"/>
      <c r="F2061" s="88"/>
      <c r="G2061" s="77"/>
      <c r="H2061" s="75"/>
      <c r="I2061" s="78"/>
      <c r="J2061" s="607"/>
      <c r="K2061" s="608"/>
      <c r="L2061" s="608"/>
      <c r="M2061" s="608"/>
      <c r="N2061" s="609"/>
    </row>
    <row r="2062" spans="2:14" ht="13" customHeight="1" x14ac:dyDescent="0.25">
      <c r="B2062" s="74"/>
      <c r="C2062" s="75"/>
      <c r="D2062" s="75"/>
      <c r="E2062" s="76"/>
      <c r="F2062" s="88"/>
      <c r="G2062" s="77"/>
      <c r="H2062" s="75"/>
      <c r="I2062" s="78"/>
      <c r="J2062" s="607"/>
      <c r="K2062" s="608"/>
      <c r="L2062" s="608"/>
      <c r="M2062" s="608"/>
      <c r="N2062" s="609"/>
    </row>
    <row r="2063" spans="2:14" ht="13" customHeight="1" x14ac:dyDescent="0.25">
      <c r="B2063" s="74"/>
      <c r="C2063" s="75"/>
      <c r="D2063" s="75"/>
      <c r="E2063" s="76"/>
      <c r="F2063" s="88"/>
      <c r="G2063" s="77"/>
      <c r="H2063" s="75"/>
      <c r="I2063" s="78"/>
      <c r="J2063" s="607"/>
      <c r="K2063" s="608"/>
      <c r="L2063" s="608"/>
      <c r="M2063" s="608"/>
      <c r="N2063" s="609"/>
    </row>
    <row r="2064" spans="2:14" ht="13" customHeight="1" x14ac:dyDescent="0.25">
      <c r="B2064" s="74"/>
      <c r="C2064" s="75"/>
      <c r="D2064" s="75"/>
      <c r="E2064" s="76"/>
      <c r="F2064" s="88"/>
      <c r="G2064" s="77"/>
      <c r="H2064" s="75"/>
      <c r="I2064" s="78"/>
      <c r="J2064" s="607"/>
      <c r="K2064" s="608"/>
      <c r="L2064" s="608"/>
      <c r="M2064" s="608"/>
      <c r="N2064" s="609"/>
    </row>
    <row r="2065" spans="2:14" ht="13" customHeight="1" x14ac:dyDescent="0.25">
      <c r="B2065" s="74"/>
      <c r="C2065" s="75"/>
      <c r="D2065" s="75"/>
      <c r="E2065" s="76"/>
      <c r="F2065" s="88"/>
      <c r="G2065" s="77"/>
      <c r="H2065" s="75"/>
      <c r="I2065" s="78"/>
      <c r="J2065" s="607"/>
      <c r="K2065" s="608"/>
      <c r="L2065" s="608"/>
      <c r="M2065" s="608"/>
      <c r="N2065" s="609"/>
    </row>
    <row r="2066" spans="2:14" ht="13" customHeight="1" x14ac:dyDescent="0.25">
      <c r="B2066" s="74"/>
      <c r="C2066" s="75"/>
      <c r="D2066" s="75"/>
      <c r="E2066" s="76"/>
      <c r="F2066" s="88"/>
      <c r="G2066" s="77"/>
      <c r="H2066" s="75"/>
      <c r="I2066" s="78"/>
      <c r="J2066" s="607"/>
      <c r="K2066" s="608"/>
      <c r="L2066" s="608"/>
      <c r="M2066" s="608"/>
      <c r="N2066" s="609"/>
    </row>
    <row r="2067" spans="2:14" ht="13" customHeight="1" x14ac:dyDescent="0.25">
      <c r="B2067" s="74"/>
      <c r="C2067" s="75"/>
      <c r="D2067" s="75"/>
      <c r="E2067" s="76"/>
      <c r="F2067" s="88"/>
      <c r="G2067" s="77"/>
      <c r="H2067" s="75"/>
      <c r="I2067" s="78"/>
      <c r="J2067" s="607"/>
      <c r="K2067" s="608"/>
      <c r="L2067" s="608"/>
      <c r="M2067" s="608"/>
      <c r="N2067" s="609"/>
    </row>
    <row r="2068" spans="2:14" ht="13" customHeight="1" x14ac:dyDescent="0.25">
      <c r="B2068" s="74"/>
      <c r="C2068" s="75"/>
      <c r="D2068" s="75"/>
      <c r="E2068" s="76"/>
      <c r="F2068" s="88"/>
      <c r="G2068" s="77"/>
      <c r="H2068" s="75"/>
      <c r="I2068" s="78"/>
      <c r="J2068" s="607"/>
      <c r="K2068" s="608"/>
      <c r="L2068" s="608"/>
      <c r="M2068" s="608"/>
      <c r="N2068" s="609"/>
    </row>
    <row r="2069" spans="2:14" ht="13" customHeight="1" x14ac:dyDescent="0.25">
      <c r="B2069" s="74"/>
      <c r="C2069" s="75"/>
      <c r="D2069" s="75"/>
      <c r="E2069" s="76"/>
      <c r="F2069" s="88"/>
      <c r="G2069" s="77"/>
      <c r="H2069" s="75"/>
      <c r="I2069" s="78"/>
      <c r="J2069" s="607"/>
      <c r="K2069" s="608"/>
      <c r="L2069" s="608"/>
      <c r="M2069" s="608"/>
      <c r="N2069" s="609"/>
    </row>
    <row r="2070" spans="2:14" ht="13" customHeight="1" x14ac:dyDescent="0.25">
      <c r="B2070" s="74"/>
      <c r="C2070" s="75"/>
      <c r="D2070" s="75"/>
      <c r="E2070" s="76"/>
      <c r="F2070" s="88"/>
      <c r="G2070" s="77"/>
      <c r="H2070" s="75"/>
      <c r="I2070" s="78"/>
      <c r="J2070" s="607"/>
      <c r="K2070" s="608"/>
      <c r="L2070" s="608"/>
      <c r="M2070" s="608"/>
      <c r="N2070" s="609"/>
    </row>
    <row r="2071" spans="2:14" ht="13" customHeight="1" x14ac:dyDescent="0.25">
      <c r="B2071" s="74"/>
      <c r="C2071" s="75"/>
      <c r="D2071" s="75"/>
      <c r="E2071" s="76"/>
      <c r="F2071" s="88"/>
      <c r="G2071" s="77"/>
      <c r="H2071" s="75"/>
      <c r="I2071" s="78"/>
      <c r="J2071" s="607"/>
      <c r="K2071" s="608"/>
      <c r="L2071" s="608"/>
      <c r="M2071" s="608"/>
      <c r="N2071" s="609"/>
    </row>
    <row r="2072" spans="2:14" ht="13" customHeight="1" x14ac:dyDescent="0.25">
      <c r="B2072" s="74"/>
      <c r="C2072" s="75"/>
      <c r="D2072" s="75"/>
      <c r="E2072" s="76"/>
      <c r="F2072" s="88"/>
      <c r="G2072" s="77"/>
      <c r="H2072" s="75"/>
      <c r="I2072" s="78"/>
      <c r="J2072" s="607"/>
      <c r="K2072" s="608"/>
      <c r="L2072" s="608"/>
      <c r="M2072" s="608"/>
      <c r="N2072" s="609"/>
    </row>
    <row r="2073" spans="2:14" ht="13" customHeight="1" x14ac:dyDescent="0.25">
      <c r="B2073" s="74"/>
      <c r="C2073" s="75"/>
      <c r="D2073" s="75"/>
      <c r="E2073" s="76"/>
      <c r="F2073" s="88"/>
      <c r="G2073" s="77"/>
      <c r="H2073" s="75"/>
      <c r="I2073" s="78"/>
      <c r="J2073" s="607"/>
      <c r="K2073" s="608"/>
      <c r="L2073" s="608"/>
      <c r="M2073" s="608"/>
      <c r="N2073" s="609"/>
    </row>
    <row r="2074" spans="2:14" ht="13" customHeight="1" x14ac:dyDescent="0.25">
      <c r="B2074" s="74"/>
      <c r="C2074" s="75"/>
      <c r="D2074" s="75"/>
      <c r="E2074" s="76"/>
      <c r="F2074" s="88"/>
      <c r="G2074" s="77"/>
      <c r="H2074" s="75"/>
      <c r="I2074" s="78"/>
      <c r="J2074" s="607"/>
      <c r="K2074" s="608"/>
      <c r="L2074" s="608"/>
      <c r="M2074" s="608"/>
      <c r="N2074" s="609"/>
    </row>
    <row r="2075" spans="2:14" ht="13" customHeight="1" x14ac:dyDescent="0.25">
      <c r="B2075" s="74"/>
      <c r="C2075" s="75"/>
      <c r="D2075" s="75"/>
      <c r="E2075" s="76"/>
      <c r="F2075" s="88"/>
      <c r="G2075" s="77"/>
      <c r="H2075" s="75"/>
      <c r="I2075" s="78"/>
      <c r="J2075" s="607"/>
      <c r="K2075" s="608"/>
      <c r="L2075" s="608"/>
      <c r="M2075" s="608"/>
      <c r="N2075" s="609"/>
    </row>
    <row r="2076" spans="2:14" ht="13" customHeight="1" x14ac:dyDescent="0.25">
      <c r="B2076" s="74"/>
      <c r="C2076" s="75"/>
      <c r="D2076" s="75"/>
      <c r="E2076" s="76"/>
      <c r="F2076" s="88"/>
      <c r="G2076" s="77"/>
      <c r="H2076" s="75"/>
      <c r="I2076" s="78"/>
      <c r="J2076" s="607"/>
      <c r="K2076" s="608"/>
      <c r="L2076" s="608"/>
      <c r="M2076" s="608"/>
      <c r="N2076" s="609"/>
    </row>
    <row r="2077" spans="2:14" ht="13" customHeight="1" x14ac:dyDescent="0.25">
      <c r="B2077" s="74"/>
      <c r="C2077" s="75"/>
      <c r="D2077" s="75"/>
      <c r="E2077" s="76"/>
      <c r="F2077" s="88"/>
      <c r="G2077" s="77"/>
      <c r="H2077" s="75"/>
      <c r="I2077" s="78"/>
      <c r="J2077" s="607"/>
      <c r="K2077" s="608"/>
      <c r="L2077" s="608"/>
      <c r="M2077" s="608"/>
      <c r="N2077" s="609"/>
    </row>
    <row r="2078" spans="2:14" ht="13" customHeight="1" x14ac:dyDescent="0.25">
      <c r="B2078" s="74"/>
      <c r="C2078" s="75"/>
      <c r="D2078" s="75"/>
      <c r="E2078" s="76"/>
      <c r="F2078" s="88"/>
      <c r="G2078" s="77"/>
      <c r="H2078" s="75"/>
      <c r="I2078" s="78"/>
      <c r="J2078" s="607"/>
      <c r="K2078" s="608"/>
      <c r="L2078" s="608"/>
      <c r="M2078" s="608"/>
      <c r="N2078" s="609"/>
    </row>
    <row r="2079" spans="2:14" ht="13" customHeight="1" x14ac:dyDescent="0.25">
      <c r="B2079" s="74"/>
      <c r="C2079" s="75"/>
      <c r="D2079" s="75"/>
      <c r="E2079" s="76"/>
      <c r="F2079" s="88"/>
      <c r="G2079" s="77"/>
      <c r="H2079" s="75"/>
      <c r="I2079" s="78"/>
      <c r="J2079" s="607"/>
      <c r="K2079" s="608"/>
      <c r="L2079" s="608"/>
      <c r="M2079" s="608"/>
      <c r="N2079" s="609"/>
    </row>
    <row r="2080" spans="2:14" ht="13" customHeight="1" x14ac:dyDescent="0.25">
      <c r="B2080" s="74"/>
      <c r="C2080" s="75"/>
      <c r="D2080" s="75"/>
      <c r="E2080" s="76"/>
      <c r="F2080" s="88"/>
      <c r="G2080" s="77"/>
      <c r="H2080" s="75"/>
      <c r="I2080" s="78"/>
      <c r="J2080" s="607"/>
      <c r="K2080" s="608"/>
      <c r="L2080" s="608"/>
      <c r="M2080" s="608"/>
      <c r="N2080" s="609"/>
    </row>
    <row r="2081" spans="2:14" ht="13" customHeight="1" x14ac:dyDescent="0.25">
      <c r="B2081" s="74"/>
      <c r="C2081" s="75"/>
      <c r="D2081" s="75"/>
      <c r="E2081" s="76"/>
      <c r="F2081" s="88"/>
      <c r="G2081" s="77"/>
      <c r="H2081" s="75"/>
      <c r="I2081" s="78"/>
      <c r="J2081" s="607"/>
      <c r="K2081" s="608"/>
      <c r="L2081" s="608"/>
      <c r="M2081" s="608"/>
      <c r="N2081" s="609"/>
    </row>
    <row r="2082" spans="2:14" ht="13" customHeight="1" x14ac:dyDescent="0.25">
      <c r="B2082" s="74"/>
      <c r="C2082" s="75"/>
      <c r="D2082" s="75"/>
      <c r="E2082" s="76"/>
      <c r="F2082" s="88"/>
      <c r="G2082" s="77"/>
      <c r="H2082" s="75"/>
      <c r="I2082" s="78"/>
      <c r="J2082" s="607"/>
      <c r="K2082" s="608"/>
      <c r="L2082" s="608"/>
      <c r="M2082" s="608"/>
      <c r="N2082" s="609"/>
    </row>
    <row r="2083" spans="2:14" ht="13" customHeight="1" x14ac:dyDescent="0.25">
      <c r="B2083" s="74"/>
      <c r="C2083" s="75"/>
      <c r="D2083" s="75"/>
      <c r="E2083" s="76"/>
      <c r="F2083" s="88"/>
      <c r="G2083" s="77"/>
      <c r="H2083" s="75"/>
      <c r="I2083" s="78"/>
      <c r="J2083" s="607"/>
      <c r="K2083" s="608"/>
      <c r="L2083" s="608"/>
      <c r="M2083" s="608"/>
      <c r="N2083" s="609"/>
    </row>
    <row r="2084" spans="2:14" ht="13" customHeight="1" x14ac:dyDescent="0.25">
      <c r="B2084" s="74"/>
      <c r="C2084" s="75"/>
      <c r="D2084" s="75"/>
      <c r="E2084" s="76"/>
      <c r="F2084" s="88"/>
      <c r="G2084" s="77"/>
      <c r="H2084" s="75"/>
      <c r="I2084" s="78"/>
      <c r="J2084" s="607"/>
      <c r="K2084" s="608"/>
      <c r="L2084" s="608"/>
      <c r="M2084" s="608"/>
      <c r="N2084" s="609"/>
    </row>
    <row r="2085" spans="2:14" ht="13" customHeight="1" x14ac:dyDescent="0.25">
      <c r="B2085" s="74"/>
      <c r="C2085" s="75"/>
      <c r="D2085" s="75"/>
      <c r="E2085" s="76"/>
      <c r="F2085" s="88"/>
      <c r="G2085" s="77"/>
      <c r="H2085" s="75"/>
      <c r="I2085" s="78"/>
      <c r="J2085" s="607"/>
      <c r="K2085" s="608"/>
      <c r="L2085" s="608"/>
      <c r="M2085" s="608"/>
      <c r="N2085" s="609"/>
    </row>
    <row r="2086" spans="2:14" ht="13" customHeight="1" x14ac:dyDescent="0.25">
      <c r="B2086" s="74"/>
      <c r="C2086" s="75"/>
      <c r="D2086" s="75"/>
      <c r="E2086" s="76"/>
      <c r="F2086" s="88"/>
      <c r="G2086" s="77"/>
      <c r="H2086" s="75"/>
      <c r="I2086" s="78"/>
      <c r="J2086" s="607"/>
      <c r="K2086" s="608"/>
      <c r="L2086" s="608"/>
      <c r="M2086" s="608"/>
      <c r="N2086" s="609"/>
    </row>
    <row r="2087" spans="2:14" ht="13" customHeight="1" x14ac:dyDescent="0.25">
      <c r="B2087" s="74"/>
      <c r="C2087" s="75"/>
      <c r="D2087" s="75"/>
      <c r="E2087" s="76"/>
      <c r="F2087" s="88"/>
      <c r="G2087" s="77"/>
      <c r="H2087" s="75"/>
      <c r="I2087" s="78"/>
      <c r="J2087" s="607"/>
      <c r="K2087" s="608"/>
      <c r="L2087" s="608"/>
      <c r="M2087" s="608"/>
      <c r="N2087" s="609"/>
    </row>
    <row r="2088" spans="2:14" ht="13" customHeight="1" x14ac:dyDescent="0.25">
      <c r="B2088" s="74"/>
      <c r="C2088" s="75"/>
      <c r="D2088" s="75"/>
      <c r="E2088" s="76"/>
      <c r="F2088" s="88"/>
      <c r="G2088" s="77"/>
      <c r="H2088" s="75"/>
      <c r="I2088" s="78"/>
      <c r="J2088" s="607"/>
      <c r="K2088" s="608"/>
      <c r="L2088" s="608"/>
      <c r="M2088" s="608"/>
      <c r="N2088" s="609"/>
    </row>
    <row r="2089" spans="2:14" ht="13" customHeight="1" x14ac:dyDescent="0.25">
      <c r="B2089" s="74"/>
      <c r="C2089" s="75"/>
      <c r="D2089" s="75"/>
      <c r="E2089" s="76"/>
      <c r="F2089" s="88"/>
      <c r="G2089" s="77"/>
      <c r="H2089" s="75"/>
      <c r="I2089" s="78"/>
      <c r="J2089" s="607"/>
      <c r="K2089" s="608"/>
      <c r="L2089" s="608"/>
      <c r="M2089" s="608"/>
      <c r="N2089" s="609"/>
    </row>
    <row r="2090" spans="2:14" ht="13" customHeight="1" x14ac:dyDescent="0.25">
      <c r="B2090" s="74"/>
      <c r="C2090" s="75"/>
      <c r="D2090" s="75"/>
      <c r="E2090" s="76"/>
      <c r="F2090" s="88"/>
      <c r="G2090" s="77"/>
      <c r="H2090" s="75"/>
      <c r="I2090" s="78"/>
      <c r="J2090" s="607"/>
      <c r="K2090" s="608"/>
      <c r="L2090" s="608"/>
      <c r="M2090" s="608"/>
      <c r="N2090" s="609"/>
    </row>
    <row r="2091" spans="2:14" ht="13" customHeight="1" x14ac:dyDescent="0.25">
      <c r="B2091" s="74"/>
      <c r="C2091" s="75"/>
      <c r="D2091" s="75"/>
      <c r="E2091" s="76"/>
      <c r="F2091" s="88"/>
      <c r="G2091" s="77"/>
      <c r="H2091" s="75"/>
      <c r="I2091" s="78"/>
      <c r="J2091" s="607"/>
      <c r="K2091" s="608"/>
      <c r="L2091" s="608"/>
      <c r="M2091" s="608"/>
      <c r="N2091" s="609"/>
    </row>
    <row r="2092" spans="2:14" ht="13" customHeight="1" x14ac:dyDescent="0.25">
      <c r="B2092" s="74"/>
      <c r="C2092" s="75"/>
      <c r="D2092" s="75"/>
      <c r="E2092" s="76"/>
      <c r="F2092" s="88"/>
      <c r="G2092" s="77"/>
      <c r="H2092" s="75"/>
      <c r="I2092" s="78"/>
      <c r="J2092" s="607"/>
      <c r="K2092" s="608"/>
      <c r="L2092" s="608"/>
      <c r="M2092" s="608"/>
      <c r="N2092" s="609"/>
    </row>
    <row r="2093" spans="2:14" ht="13" customHeight="1" x14ac:dyDescent="0.25">
      <c r="B2093" s="74"/>
      <c r="C2093" s="75"/>
      <c r="D2093" s="75"/>
      <c r="E2093" s="76"/>
      <c r="F2093" s="88"/>
      <c r="G2093" s="77"/>
      <c r="H2093" s="75"/>
      <c r="I2093" s="78"/>
      <c r="J2093" s="607"/>
      <c r="K2093" s="608"/>
      <c r="L2093" s="608"/>
      <c r="M2093" s="608"/>
      <c r="N2093" s="609"/>
    </row>
    <row r="2094" spans="2:14" ht="13" customHeight="1" x14ac:dyDescent="0.25">
      <c r="B2094" s="74"/>
      <c r="C2094" s="75"/>
      <c r="D2094" s="75"/>
      <c r="E2094" s="76"/>
      <c r="F2094" s="88"/>
      <c r="G2094" s="77"/>
      <c r="H2094" s="75"/>
      <c r="I2094" s="78"/>
      <c r="J2094" s="607"/>
      <c r="K2094" s="608"/>
      <c r="L2094" s="608"/>
      <c r="M2094" s="608"/>
      <c r="N2094" s="609"/>
    </row>
    <row r="2095" spans="2:14" ht="13" customHeight="1" x14ac:dyDescent="0.25">
      <c r="B2095" s="74"/>
      <c r="C2095" s="75"/>
      <c r="D2095" s="75"/>
      <c r="E2095" s="76"/>
      <c r="F2095" s="88"/>
      <c r="G2095" s="77"/>
      <c r="H2095" s="75"/>
      <c r="I2095" s="78"/>
      <c r="J2095" s="607"/>
      <c r="K2095" s="608"/>
      <c r="L2095" s="608"/>
      <c r="M2095" s="608"/>
      <c r="N2095" s="609"/>
    </row>
    <row r="2096" spans="2:14" ht="13" customHeight="1" x14ac:dyDescent="0.25">
      <c r="B2096" s="74"/>
      <c r="C2096" s="75"/>
      <c r="D2096" s="75"/>
      <c r="E2096" s="76"/>
      <c r="F2096" s="88"/>
      <c r="G2096" s="77"/>
      <c r="H2096" s="75"/>
      <c r="I2096" s="78"/>
      <c r="J2096" s="607"/>
      <c r="K2096" s="608"/>
      <c r="L2096" s="608"/>
      <c r="M2096" s="608"/>
      <c r="N2096" s="609"/>
    </row>
    <row r="2097" spans="2:14" ht="13" customHeight="1" x14ac:dyDescent="0.25">
      <c r="B2097" s="74"/>
      <c r="C2097" s="75"/>
      <c r="D2097" s="75"/>
      <c r="E2097" s="76"/>
      <c r="F2097" s="88"/>
      <c r="G2097" s="77"/>
      <c r="H2097" s="75"/>
      <c r="I2097" s="78"/>
      <c r="J2097" s="607"/>
      <c r="K2097" s="608"/>
      <c r="L2097" s="608"/>
      <c r="M2097" s="608"/>
      <c r="N2097" s="609"/>
    </row>
    <row r="2098" spans="2:14" ht="13" customHeight="1" x14ac:dyDescent="0.25">
      <c r="B2098" s="74"/>
      <c r="C2098" s="75"/>
      <c r="D2098" s="75"/>
      <c r="E2098" s="76"/>
      <c r="F2098" s="88"/>
      <c r="G2098" s="77"/>
      <c r="H2098" s="75"/>
      <c r="I2098" s="78"/>
      <c r="J2098" s="607"/>
      <c r="K2098" s="608"/>
      <c r="L2098" s="608"/>
      <c r="M2098" s="608"/>
      <c r="N2098" s="609"/>
    </row>
    <row r="2099" spans="2:14" ht="13" customHeight="1" x14ac:dyDescent="0.25">
      <c r="B2099" s="74"/>
      <c r="C2099" s="75"/>
      <c r="D2099" s="75"/>
      <c r="E2099" s="76"/>
      <c r="F2099" s="88"/>
      <c r="G2099" s="77"/>
      <c r="H2099" s="75"/>
      <c r="I2099" s="78"/>
      <c r="J2099" s="607"/>
      <c r="K2099" s="608"/>
      <c r="L2099" s="608"/>
      <c r="M2099" s="608"/>
      <c r="N2099" s="609"/>
    </row>
    <row r="2100" spans="2:14" ht="13" customHeight="1" x14ac:dyDescent="0.25">
      <c r="B2100" s="74"/>
      <c r="C2100" s="75"/>
      <c r="D2100" s="75"/>
      <c r="E2100" s="76"/>
      <c r="F2100" s="88"/>
      <c r="G2100" s="77"/>
      <c r="H2100" s="75"/>
      <c r="I2100" s="78"/>
      <c r="J2100" s="607"/>
      <c r="K2100" s="608"/>
      <c r="L2100" s="608"/>
      <c r="M2100" s="608"/>
      <c r="N2100" s="609"/>
    </row>
    <row r="2101" spans="2:14" ht="13" customHeight="1" x14ac:dyDescent="0.25">
      <c r="B2101" s="74"/>
      <c r="C2101" s="75"/>
      <c r="D2101" s="75"/>
      <c r="E2101" s="76"/>
      <c r="F2101" s="88"/>
      <c r="G2101" s="77"/>
      <c r="H2101" s="75"/>
      <c r="I2101" s="78"/>
      <c r="J2101" s="607"/>
      <c r="K2101" s="608"/>
      <c r="L2101" s="608"/>
      <c r="M2101" s="608"/>
      <c r="N2101" s="609"/>
    </row>
    <row r="2102" spans="2:14" ht="13" customHeight="1" x14ac:dyDescent="0.25">
      <c r="B2102" s="74"/>
      <c r="C2102" s="75"/>
      <c r="D2102" s="75"/>
      <c r="E2102" s="76"/>
      <c r="F2102" s="88"/>
      <c r="G2102" s="77"/>
      <c r="H2102" s="75"/>
      <c r="I2102" s="78"/>
      <c r="J2102" s="607"/>
      <c r="K2102" s="608"/>
      <c r="L2102" s="608"/>
      <c r="M2102" s="608"/>
      <c r="N2102" s="609"/>
    </row>
    <row r="2103" spans="2:14" ht="13" customHeight="1" x14ac:dyDescent="0.25">
      <c r="B2103" s="74"/>
      <c r="C2103" s="75"/>
      <c r="D2103" s="75"/>
      <c r="E2103" s="76"/>
      <c r="F2103" s="88"/>
      <c r="G2103" s="77"/>
      <c r="H2103" s="75"/>
      <c r="I2103" s="78"/>
      <c r="J2103" s="607"/>
      <c r="K2103" s="608"/>
      <c r="L2103" s="608"/>
      <c r="M2103" s="608"/>
      <c r="N2103" s="609"/>
    </row>
    <row r="2104" spans="2:14" ht="13" customHeight="1" x14ac:dyDescent="0.25">
      <c r="B2104" s="74"/>
      <c r="C2104" s="75"/>
      <c r="D2104" s="75"/>
      <c r="E2104" s="76"/>
      <c r="F2104" s="88"/>
      <c r="G2104" s="77"/>
      <c r="H2104" s="75"/>
      <c r="I2104" s="78"/>
      <c r="J2104" s="607"/>
      <c r="K2104" s="608"/>
      <c r="L2104" s="608"/>
      <c r="M2104" s="608"/>
      <c r="N2104" s="609"/>
    </row>
    <row r="2105" spans="2:14" ht="13" customHeight="1" x14ac:dyDescent="0.25">
      <c r="B2105" s="74"/>
      <c r="C2105" s="75"/>
      <c r="D2105" s="75"/>
      <c r="E2105" s="76"/>
      <c r="F2105" s="88"/>
      <c r="G2105" s="77"/>
      <c r="H2105" s="75"/>
      <c r="I2105" s="78"/>
      <c r="J2105" s="607"/>
      <c r="K2105" s="608"/>
      <c r="L2105" s="608"/>
      <c r="M2105" s="608"/>
      <c r="N2105" s="609"/>
    </row>
    <row r="2106" spans="2:14" ht="13" customHeight="1" x14ac:dyDescent="0.25">
      <c r="B2106" s="74"/>
      <c r="C2106" s="75"/>
      <c r="D2106" s="75"/>
      <c r="E2106" s="76"/>
      <c r="F2106" s="88"/>
      <c r="G2106" s="77"/>
      <c r="H2106" s="75"/>
      <c r="I2106" s="78"/>
      <c r="J2106" s="607"/>
      <c r="K2106" s="608"/>
      <c r="L2106" s="608"/>
      <c r="M2106" s="608"/>
      <c r="N2106" s="609"/>
    </row>
    <row r="2107" spans="2:14" ht="13" customHeight="1" x14ac:dyDescent="0.25">
      <c r="B2107" s="74"/>
      <c r="C2107" s="75"/>
      <c r="D2107" s="75"/>
      <c r="E2107" s="76"/>
      <c r="F2107" s="88"/>
      <c r="G2107" s="77"/>
      <c r="H2107" s="75"/>
      <c r="I2107" s="78"/>
      <c r="J2107" s="607"/>
      <c r="K2107" s="608"/>
      <c r="L2107" s="608"/>
      <c r="M2107" s="608"/>
      <c r="N2107" s="609"/>
    </row>
    <row r="2108" spans="2:14" ht="13" customHeight="1" x14ac:dyDescent="0.25">
      <c r="B2108" s="74"/>
      <c r="C2108" s="75"/>
      <c r="D2108" s="75"/>
      <c r="E2108" s="76"/>
      <c r="F2108" s="88"/>
      <c r="G2108" s="77"/>
      <c r="H2108" s="75"/>
      <c r="I2108" s="78"/>
      <c r="J2108" s="607"/>
      <c r="K2108" s="608"/>
      <c r="L2108" s="608"/>
      <c r="M2108" s="608"/>
      <c r="N2108" s="609"/>
    </row>
    <row r="2109" spans="2:14" ht="13" customHeight="1" x14ac:dyDescent="0.25">
      <c r="B2109" s="74"/>
      <c r="C2109" s="75"/>
      <c r="D2109" s="75"/>
      <c r="E2109" s="76"/>
      <c r="F2109" s="88"/>
      <c r="G2109" s="77"/>
      <c r="H2109" s="75"/>
      <c r="I2109" s="78"/>
      <c r="J2109" s="607"/>
      <c r="K2109" s="608"/>
      <c r="L2109" s="608"/>
      <c r="M2109" s="608"/>
      <c r="N2109" s="609"/>
    </row>
    <row r="2110" spans="2:14" ht="13" customHeight="1" x14ac:dyDescent="0.25">
      <c r="B2110" s="74"/>
      <c r="C2110" s="75"/>
      <c r="D2110" s="75"/>
      <c r="E2110" s="76"/>
      <c r="F2110" s="88"/>
      <c r="G2110" s="77"/>
      <c r="H2110" s="75"/>
      <c r="I2110" s="78"/>
      <c r="J2110" s="607"/>
      <c r="K2110" s="608"/>
      <c r="L2110" s="608"/>
      <c r="M2110" s="608"/>
      <c r="N2110" s="609"/>
    </row>
    <row r="2111" spans="2:14" ht="13" customHeight="1" x14ac:dyDescent="0.25">
      <c r="B2111" s="74"/>
      <c r="C2111" s="75"/>
      <c r="D2111" s="75"/>
      <c r="E2111" s="76"/>
      <c r="F2111" s="88"/>
      <c r="G2111" s="77"/>
      <c r="H2111" s="75"/>
      <c r="I2111" s="78"/>
      <c r="J2111" s="607"/>
      <c r="K2111" s="608"/>
      <c r="L2111" s="608"/>
      <c r="M2111" s="608"/>
      <c r="N2111" s="609"/>
    </row>
    <row r="2112" spans="2:14" ht="13" customHeight="1" x14ac:dyDescent="0.25">
      <c r="B2112" s="74"/>
      <c r="C2112" s="75"/>
      <c r="D2112" s="75"/>
      <c r="E2112" s="76"/>
      <c r="F2112" s="88"/>
      <c r="G2112" s="77"/>
      <c r="H2112" s="75"/>
      <c r="I2112" s="78"/>
      <c r="J2112" s="607"/>
      <c r="K2112" s="608"/>
      <c r="L2112" s="608"/>
      <c r="M2112" s="608"/>
      <c r="N2112" s="609"/>
    </row>
    <row r="2113" spans="2:14" ht="13" customHeight="1" x14ac:dyDescent="0.25">
      <c r="B2113" s="74"/>
      <c r="C2113" s="75"/>
      <c r="D2113" s="75"/>
      <c r="E2113" s="76"/>
      <c r="F2113" s="88"/>
      <c r="G2113" s="77"/>
      <c r="H2113" s="75"/>
      <c r="I2113" s="78"/>
      <c r="J2113" s="607"/>
      <c r="K2113" s="608"/>
      <c r="L2113" s="608"/>
      <c r="M2113" s="608"/>
      <c r="N2113" s="609"/>
    </row>
    <row r="2114" spans="2:14" ht="13" customHeight="1" x14ac:dyDescent="0.25">
      <c r="B2114" s="74"/>
      <c r="C2114" s="75"/>
      <c r="D2114" s="75"/>
      <c r="E2114" s="76"/>
      <c r="F2114" s="88"/>
      <c r="G2114" s="77"/>
      <c r="H2114" s="75"/>
      <c r="I2114" s="78"/>
      <c r="J2114" s="607"/>
      <c r="K2114" s="608"/>
      <c r="L2114" s="608"/>
      <c r="M2114" s="608"/>
      <c r="N2114" s="609"/>
    </row>
    <row r="2115" spans="2:14" ht="13" customHeight="1" x14ac:dyDescent="0.25">
      <c r="B2115" s="74"/>
      <c r="C2115" s="75"/>
      <c r="D2115" s="75"/>
      <c r="E2115" s="76"/>
      <c r="F2115" s="88"/>
      <c r="G2115" s="77"/>
      <c r="H2115" s="75"/>
      <c r="I2115" s="78"/>
      <c r="J2115" s="607"/>
      <c r="K2115" s="608"/>
      <c r="L2115" s="608"/>
      <c r="M2115" s="608"/>
      <c r="N2115" s="609"/>
    </row>
    <row r="2116" spans="2:14" ht="13" customHeight="1" x14ac:dyDescent="0.25">
      <c r="B2116" s="74"/>
      <c r="C2116" s="75"/>
      <c r="D2116" s="75"/>
      <c r="E2116" s="76"/>
      <c r="F2116" s="88"/>
      <c r="G2116" s="77"/>
      <c r="H2116" s="75"/>
      <c r="I2116" s="78"/>
      <c r="J2116" s="607"/>
      <c r="K2116" s="608"/>
      <c r="L2116" s="608"/>
      <c r="M2116" s="608"/>
      <c r="N2116" s="609"/>
    </row>
    <row r="2117" spans="2:14" ht="13" customHeight="1" x14ac:dyDescent="0.25">
      <c r="B2117" s="74"/>
      <c r="C2117" s="75"/>
      <c r="D2117" s="75"/>
      <c r="E2117" s="76"/>
      <c r="F2117" s="88"/>
      <c r="G2117" s="77"/>
      <c r="H2117" s="75"/>
      <c r="I2117" s="78"/>
      <c r="J2117" s="607"/>
      <c r="K2117" s="608"/>
      <c r="L2117" s="608"/>
      <c r="M2117" s="608"/>
      <c r="N2117" s="609"/>
    </row>
    <row r="2118" spans="2:14" ht="13" customHeight="1" x14ac:dyDescent="0.25">
      <c r="B2118" s="74"/>
      <c r="C2118" s="75"/>
      <c r="D2118" s="75"/>
      <c r="E2118" s="76"/>
      <c r="F2118" s="88"/>
      <c r="G2118" s="77"/>
      <c r="H2118" s="75"/>
      <c r="I2118" s="78"/>
      <c r="J2118" s="607"/>
      <c r="K2118" s="608"/>
      <c r="L2118" s="608"/>
      <c r="M2118" s="608"/>
      <c r="N2118" s="609"/>
    </row>
    <row r="2119" spans="2:14" ht="13" customHeight="1" x14ac:dyDescent="0.25">
      <c r="B2119" s="74"/>
      <c r="C2119" s="75"/>
      <c r="D2119" s="75"/>
      <c r="E2119" s="76"/>
      <c r="F2119" s="88"/>
      <c r="G2119" s="77"/>
      <c r="H2119" s="75"/>
      <c r="I2119" s="78"/>
      <c r="J2119" s="607"/>
      <c r="K2119" s="608"/>
      <c r="L2119" s="608"/>
      <c r="M2119" s="608"/>
      <c r="N2119" s="609"/>
    </row>
    <row r="2120" spans="2:14" ht="13" customHeight="1" x14ac:dyDescent="0.25">
      <c r="B2120" s="74"/>
      <c r="C2120" s="75"/>
      <c r="D2120" s="75"/>
      <c r="E2120" s="76"/>
      <c r="F2120" s="88"/>
      <c r="G2120" s="77"/>
      <c r="H2120" s="75"/>
      <c r="I2120" s="78"/>
      <c r="J2120" s="607"/>
      <c r="K2120" s="608"/>
      <c r="L2120" s="608"/>
      <c r="M2120" s="608"/>
      <c r="N2120" s="609"/>
    </row>
    <row r="2121" spans="2:14" ht="13" customHeight="1" x14ac:dyDescent="0.25">
      <c r="B2121" s="74"/>
      <c r="C2121" s="75"/>
      <c r="D2121" s="75"/>
      <c r="E2121" s="76"/>
      <c r="F2121" s="88"/>
      <c r="G2121" s="77"/>
      <c r="H2121" s="75"/>
      <c r="I2121" s="78"/>
      <c r="J2121" s="607"/>
      <c r="K2121" s="608"/>
      <c r="L2121" s="608"/>
      <c r="M2121" s="608"/>
      <c r="N2121" s="609"/>
    </row>
    <row r="2122" spans="2:14" ht="13" customHeight="1" x14ac:dyDescent="0.25">
      <c r="B2122" s="74"/>
      <c r="C2122" s="75"/>
      <c r="D2122" s="75"/>
      <c r="E2122" s="76"/>
      <c r="F2122" s="88"/>
      <c r="G2122" s="77"/>
      <c r="H2122" s="75"/>
      <c r="I2122" s="78"/>
      <c r="J2122" s="607"/>
      <c r="K2122" s="608"/>
      <c r="L2122" s="608"/>
      <c r="M2122" s="608"/>
      <c r="N2122" s="609"/>
    </row>
    <row r="2123" spans="2:14" ht="13" customHeight="1" x14ac:dyDescent="0.25">
      <c r="B2123" s="74"/>
      <c r="C2123" s="75"/>
      <c r="D2123" s="75"/>
      <c r="E2123" s="76"/>
      <c r="F2123" s="88"/>
      <c r="G2123" s="77"/>
      <c r="H2123" s="75"/>
      <c r="I2123" s="78"/>
      <c r="J2123" s="607"/>
      <c r="K2123" s="608"/>
      <c r="L2123" s="608"/>
      <c r="M2123" s="608"/>
      <c r="N2123" s="609"/>
    </row>
    <row r="2124" spans="2:14" ht="13" customHeight="1" x14ac:dyDescent="0.25">
      <c r="B2124" s="74"/>
      <c r="C2124" s="75"/>
      <c r="D2124" s="75"/>
      <c r="E2124" s="76"/>
      <c r="F2124" s="88"/>
      <c r="G2124" s="77"/>
      <c r="H2124" s="75"/>
      <c r="I2124" s="78"/>
      <c r="J2124" s="607"/>
      <c r="K2124" s="608"/>
      <c r="L2124" s="608"/>
      <c r="M2124" s="608"/>
      <c r="N2124" s="609"/>
    </row>
    <row r="2125" spans="2:14" ht="13" customHeight="1" x14ac:dyDescent="0.25">
      <c r="B2125" s="74"/>
      <c r="C2125" s="75"/>
      <c r="D2125" s="75"/>
      <c r="E2125" s="76"/>
      <c r="F2125" s="88"/>
      <c r="G2125" s="77"/>
      <c r="H2125" s="75"/>
      <c r="I2125" s="78"/>
      <c r="J2125" s="607"/>
      <c r="K2125" s="608"/>
      <c r="L2125" s="608"/>
      <c r="M2125" s="608"/>
      <c r="N2125" s="609"/>
    </row>
    <row r="2126" spans="2:14" ht="13" customHeight="1" x14ac:dyDescent="0.25">
      <c r="B2126" s="74"/>
      <c r="C2126" s="75"/>
      <c r="D2126" s="75"/>
      <c r="E2126" s="76"/>
      <c r="F2126" s="88"/>
      <c r="G2126" s="77"/>
      <c r="H2126" s="75"/>
      <c r="I2126" s="78"/>
      <c r="J2126" s="607"/>
      <c r="K2126" s="608"/>
      <c r="L2126" s="608"/>
      <c r="M2126" s="608"/>
      <c r="N2126" s="609"/>
    </row>
    <row r="2127" spans="2:14" ht="13" customHeight="1" x14ac:dyDescent="0.25">
      <c r="B2127" s="74"/>
      <c r="C2127" s="75"/>
      <c r="D2127" s="75"/>
      <c r="E2127" s="76"/>
      <c r="F2127" s="88"/>
      <c r="G2127" s="77"/>
      <c r="H2127" s="75"/>
      <c r="I2127" s="78"/>
      <c r="J2127" s="607"/>
      <c r="K2127" s="608"/>
      <c r="L2127" s="608"/>
      <c r="M2127" s="608"/>
      <c r="N2127" s="609"/>
    </row>
    <row r="2128" spans="2:14" ht="13" customHeight="1" x14ac:dyDescent="0.25">
      <c r="B2128" s="74"/>
      <c r="C2128" s="75"/>
      <c r="D2128" s="75"/>
      <c r="E2128" s="76"/>
      <c r="F2128" s="88"/>
      <c r="G2128" s="77"/>
      <c r="H2128" s="75"/>
      <c r="I2128" s="78"/>
      <c r="J2128" s="607"/>
      <c r="K2128" s="608"/>
      <c r="L2128" s="608"/>
      <c r="M2128" s="608"/>
      <c r="N2128" s="609"/>
    </row>
    <row r="2129" spans="2:14" ht="13" customHeight="1" x14ac:dyDescent="0.25">
      <c r="B2129" s="74"/>
      <c r="C2129" s="75"/>
      <c r="D2129" s="75"/>
      <c r="E2129" s="76"/>
      <c r="F2129" s="88"/>
      <c r="G2129" s="77"/>
      <c r="H2129" s="75"/>
      <c r="I2129" s="78"/>
      <c r="J2129" s="607"/>
      <c r="K2129" s="608"/>
      <c r="L2129" s="608"/>
      <c r="M2129" s="608"/>
      <c r="N2129" s="609"/>
    </row>
    <row r="2130" spans="2:14" ht="13" customHeight="1" x14ac:dyDescent="0.25">
      <c r="B2130" s="74"/>
      <c r="C2130" s="75"/>
      <c r="D2130" s="75"/>
      <c r="E2130" s="76"/>
      <c r="F2130" s="88"/>
      <c r="G2130" s="77"/>
      <c r="H2130" s="75"/>
      <c r="I2130" s="78"/>
      <c r="J2130" s="607"/>
      <c r="K2130" s="608"/>
      <c r="L2130" s="608"/>
      <c r="M2130" s="608"/>
      <c r="N2130" s="609"/>
    </row>
    <row r="2131" spans="2:14" ht="13" customHeight="1" x14ac:dyDescent="0.25">
      <c r="B2131" s="74"/>
      <c r="C2131" s="75"/>
      <c r="D2131" s="75"/>
      <c r="E2131" s="76"/>
      <c r="F2131" s="88"/>
      <c r="G2131" s="77"/>
      <c r="H2131" s="75"/>
      <c r="I2131" s="78"/>
      <c r="J2131" s="607"/>
      <c r="K2131" s="608"/>
      <c r="L2131" s="608"/>
      <c r="M2131" s="608"/>
      <c r="N2131" s="609"/>
    </row>
    <row r="2132" spans="2:14" ht="13" customHeight="1" x14ac:dyDescent="0.25">
      <c r="B2132" s="74"/>
      <c r="C2132" s="75"/>
      <c r="D2132" s="75"/>
      <c r="E2132" s="76"/>
      <c r="F2132" s="88"/>
      <c r="G2132" s="77"/>
      <c r="H2132" s="75"/>
      <c r="I2132" s="78"/>
      <c r="J2132" s="607"/>
      <c r="K2132" s="608"/>
      <c r="L2132" s="608"/>
      <c r="M2132" s="608"/>
      <c r="N2132" s="609"/>
    </row>
    <row r="2133" spans="2:14" ht="13" customHeight="1" x14ac:dyDescent="0.25">
      <c r="B2133" s="74"/>
      <c r="C2133" s="75"/>
      <c r="D2133" s="75"/>
      <c r="E2133" s="76"/>
      <c r="F2133" s="88"/>
      <c r="G2133" s="77"/>
      <c r="H2133" s="75"/>
      <c r="I2133" s="78"/>
      <c r="J2133" s="607"/>
      <c r="K2133" s="608"/>
      <c r="L2133" s="608"/>
      <c r="M2133" s="608"/>
      <c r="N2133" s="609"/>
    </row>
    <row r="2134" spans="2:14" ht="13" customHeight="1" x14ac:dyDescent="0.25">
      <c r="B2134" s="74"/>
      <c r="C2134" s="75"/>
      <c r="D2134" s="75"/>
      <c r="E2134" s="76"/>
      <c r="F2134" s="88"/>
      <c r="G2134" s="77"/>
      <c r="H2134" s="75"/>
      <c r="I2134" s="78"/>
      <c r="J2134" s="607"/>
      <c r="K2134" s="608"/>
      <c r="L2134" s="608"/>
      <c r="M2134" s="608"/>
      <c r="N2134" s="609"/>
    </row>
    <row r="2135" spans="2:14" ht="13" customHeight="1" x14ac:dyDescent="0.25">
      <c r="B2135" s="74"/>
      <c r="C2135" s="75"/>
      <c r="D2135" s="75"/>
      <c r="E2135" s="76"/>
      <c r="F2135" s="88"/>
      <c r="G2135" s="77"/>
      <c r="H2135" s="75"/>
      <c r="I2135" s="78"/>
      <c r="J2135" s="607"/>
      <c r="K2135" s="608"/>
      <c r="L2135" s="608"/>
      <c r="M2135" s="608"/>
      <c r="N2135" s="609"/>
    </row>
    <row r="2136" spans="2:14" ht="13" customHeight="1" x14ac:dyDescent="0.25">
      <c r="B2136" s="74"/>
      <c r="C2136" s="75"/>
      <c r="D2136" s="75"/>
      <c r="E2136" s="76"/>
      <c r="F2136" s="88"/>
      <c r="G2136" s="77"/>
      <c r="H2136" s="75"/>
      <c r="I2136" s="78"/>
      <c r="J2136" s="607"/>
      <c r="K2136" s="608"/>
      <c r="L2136" s="608"/>
      <c r="M2136" s="608"/>
      <c r="N2136" s="609"/>
    </row>
    <row r="2137" spans="2:14" ht="13" customHeight="1" x14ac:dyDescent="0.25">
      <c r="B2137" s="74"/>
      <c r="C2137" s="75"/>
      <c r="D2137" s="75"/>
      <c r="E2137" s="76"/>
      <c r="F2137" s="88"/>
      <c r="G2137" s="77"/>
      <c r="H2137" s="75"/>
      <c r="I2137" s="78"/>
      <c r="J2137" s="607"/>
      <c r="K2137" s="608"/>
      <c r="L2137" s="608"/>
      <c r="M2137" s="608"/>
      <c r="N2137" s="609"/>
    </row>
    <row r="2138" spans="2:14" ht="13" customHeight="1" x14ac:dyDescent="0.25">
      <c r="B2138" s="74"/>
      <c r="C2138" s="75"/>
      <c r="D2138" s="75"/>
      <c r="E2138" s="76"/>
      <c r="F2138" s="88"/>
      <c r="G2138" s="77"/>
      <c r="H2138" s="75"/>
      <c r="I2138" s="78"/>
      <c r="J2138" s="607"/>
      <c r="K2138" s="608"/>
      <c r="L2138" s="608"/>
      <c r="M2138" s="608"/>
      <c r="N2138" s="609"/>
    </row>
    <row r="2139" spans="2:14" ht="13" customHeight="1" x14ac:dyDescent="0.25">
      <c r="B2139" s="74"/>
      <c r="C2139" s="75"/>
      <c r="D2139" s="75"/>
      <c r="E2139" s="76"/>
      <c r="F2139" s="88"/>
      <c r="G2139" s="77"/>
      <c r="H2139" s="75"/>
      <c r="I2139" s="78"/>
      <c r="J2139" s="607"/>
      <c r="K2139" s="608"/>
      <c r="L2139" s="608"/>
      <c r="M2139" s="608"/>
      <c r="N2139" s="609"/>
    </row>
    <row r="2140" spans="2:14" ht="13" customHeight="1" x14ac:dyDescent="0.25">
      <c r="B2140" s="74"/>
      <c r="C2140" s="75"/>
      <c r="D2140" s="75"/>
      <c r="E2140" s="76"/>
      <c r="F2140" s="88"/>
      <c r="G2140" s="77"/>
      <c r="H2140" s="75"/>
      <c r="I2140" s="78"/>
      <c r="J2140" s="607"/>
      <c r="K2140" s="608"/>
      <c r="L2140" s="608"/>
      <c r="M2140" s="608"/>
      <c r="N2140" s="609"/>
    </row>
    <row r="2141" spans="2:14" ht="13" customHeight="1" x14ac:dyDescent="0.25">
      <c r="B2141" s="74"/>
      <c r="C2141" s="75"/>
      <c r="D2141" s="75"/>
      <c r="E2141" s="76"/>
      <c r="F2141" s="88"/>
      <c r="G2141" s="77"/>
      <c r="H2141" s="75"/>
      <c r="I2141" s="78"/>
      <c r="J2141" s="607"/>
      <c r="K2141" s="608"/>
      <c r="L2141" s="608"/>
      <c r="M2141" s="608"/>
      <c r="N2141" s="609"/>
    </row>
    <row r="2142" spans="2:14" ht="13" customHeight="1" x14ac:dyDescent="0.25">
      <c r="B2142" s="74"/>
      <c r="C2142" s="75"/>
      <c r="D2142" s="75"/>
      <c r="E2142" s="76"/>
      <c r="F2142" s="88"/>
      <c r="G2142" s="77"/>
      <c r="H2142" s="75"/>
      <c r="I2142" s="78"/>
      <c r="J2142" s="607"/>
      <c r="K2142" s="608"/>
      <c r="L2142" s="608"/>
      <c r="M2142" s="608"/>
      <c r="N2142" s="609"/>
    </row>
    <row r="2143" spans="2:14" ht="13" customHeight="1" x14ac:dyDescent="0.25">
      <c r="B2143" s="74"/>
      <c r="C2143" s="75"/>
      <c r="D2143" s="75"/>
      <c r="E2143" s="76"/>
      <c r="F2143" s="88"/>
      <c r="G2143" s="77"/>
      <c r="H2143" s="75"/>
      <c r="I2143" s="78"/>
      <c r="J2143" s="607"/>
      <c r="K2143" s="608"/>
      <c r="L2143" s="608"/>
      <c r="M2143" s="608"/>
      <c r="N2143" s="609"/>
    </row>
    <row r="2144" spans="2:14" ht="13" customHeight="1" x14ac:dyDescent="0.25">
      <c r="B2144" s="74"/>
      <c r="C2144" s="75"/>
      <c r="D2144" s="75"/>
      <c r="E2144" s="76"/>
      <c r="F2144" s="88"/>
      <c r="G2144" s="77"/>
      <c r="H2144" s="75"/>
      <c r="I2144" s="78"/>
      <c r="J2144" s="607"/>
      <c r="K2144" s="608"/>
      <c r="L2144" s="608"/>
      <c r="M2144" s="608"/>
      <c r="N2144" s="609"/>
    </row>
    <row r="2145" spans="2:14" ht="13" customHeight="1" x14ac:dyDescent="0.25">
      <c r="B2145" s="74"/>
      <c r="C2145" s="75"/>
      <c r="D2145" s="75"/>
      <c r="E2145" s="76"/>
      <c r="F2145" s="88"/>
      <c r="G2145" s="77"/>
      <c r="H2145" s="75"/>
      <c r="I2145" s="78"/>
      <c r="J2145" s="607"/>
      <c r="K2145" s="608"/>
      <c r="L2145" s="608"/>
      <c r="M2145" s="608"/>
      <c r="N2145" s="609"/>
    </row>
    <row r="2146" spans="2:14" ht="13" customHeight="1" x14ac:dyDescent="0.25">
      <c r="B2146" s="74"/>
      <c r="C2146" s="75"/>
      <c r="D2146" s="75"/>
      <c r="E2146" s="76"/>
      <c r="F2146" s="88"/>
      <c r="G2146" s="77"/>
      <c r="H2146" s="75"/>
      <c r="I2146" s="78"/>
      <c r="J2146" s="607"/>
      <c r="K2146" s="608"/>
      <c r="L2146" s="608"/>
      <c r="M2146" s="608"/>
      <c r="N2146" s="609"/>
    </row>
    <row r="2147" spans="2:14" ht="13" customHeight="1" x14ac:dyDescent="0.25">
      <c r="B2147" s="74"/>
      <c r="C2147" s="75"/>
      <c r="D2147" s="75"/>
      <c r="E2147" s="76"/>
      <c r="F2147" s="88"/>
      <c r="G2147" s="77"/>
      <c r="H2147" s="75"/>
      <c r="I2147" s="78"/>
      <c r="J2147" s="607"/>
      <c r="K2147" s="608"/>
      <c r="L2147" s="608"/>
      <c r="M2147" s="608"/>
      <c r="N2147" s="609"/>
    </row>
    <row r="2148" spans="2:14" ht="13" customHeight="1" x14ac:dyDescent="0.25">
      <c r="B2148" s="74"/>
      <c r="C2148" s="75"/>
      <c r="D2148" s="75"/>
      <c r="E2148" s="76"/>
      <c r="F2148" s="88"/>
      <c r="G2148" s="77"/>
      <c r="H2148" s="75"/>
      <c r="I2148" s="78"/>
      <c r="J2148" s="607"/>
      <c r="K2148" s="608"/>
      <c r="L2148" s="608"/>
      <c r="M2148" s="608"/>
      <c r="N2148" s="609"/>
    </row>
    <row r="2149" spans="2:14" ht="13" customHeight="1" x14ac:dyDescent="0.25">
      <c r="B2149" s="74"/>
      <c r="C2149" s="75"/>
      <c r="D2149" s="75"/>
      <c r="E2149" s="76"/>
      <c r="F2149" s="88"/>
      <c r="G2149" s="77"/>
      <c r="H2149" s="75"/>
      <c r="I2149" s="78"/>
      <c r="J2149" s="607"/>
      <c r="K2149" s="608"/>
      <c r="L2149" s="608"/>
      <c r="M2149" s="608"/>
      <c r="N2149" s="609"/>
    </row>
    <row r="2150" spans="2:14" ht="13" customHeight="1" x14ac:dyDescent="0.25">
      <c r="B2150" s="74"/>
      <c r="C2150" s="75"/>
      <c r="D2150" s="75"/>
      <c r="E2150" s="76"/>
      <c r="F2150" s="88"/>
      <c r="G2150" s="77"/>
      <c r="H2150" s="75"/>
      <c r="I2150" s="78"/>
      <c r="J2150" s="607"/>
      <c r="K2150" s="608"/>
      <c r="L2150" s="608"/>
      <c r="M2150" s="608"/>
      <c r="N2150" s="609"/>
    </row>
    <row r="2151" spans="2:14" ht="13" customHeight="1" x14ac:dyDescent="0.25">
      <c r="B2151" s="74"/>
      <c r="C2151" s="75"/>
      <c r="D2151" s="75"/>
      <c r="E2151" s="76"/>
      <c r="F2151" s="88"/>
      <c r="G2151" s="77"/>
      <c r="H2151" s="75"/>
      <c r="I2151" s="78"/>
      <c r="J2151" s="607"/>
      <c r="K2151" s="608"/>
      <c r="L2151" s="608"/>
      <c r="M2151" s="608"/>
      <c r="N2151" s="609"/>
    </row>
    <row r="2152" spans="2:14" ht="13" customHeight="1" x14ac:dyDescent="0.25">
      <c r="B2152" s="74"/>
      <c r="C2152" s="75"/>
      <c r="D2152" s="75"/>
      <c r="E2152" s="76"/>
      <c r="F2152" s="88"/>
      <c r="G2152" s="77"/>
      <c r="H2152" s="75"/>
      <c r="I2152" s="78"/>
      <c r="J2152" s="607"/>
      <c r="K2152" s="608"/>
      <c r="L2152" s="608"/>
      <c r="M2152" s="608"/>
      <c r="N2152" s="609"/>
    </row>
    <row r="2153" spans="2:14" ht="13" customHeight="1" x14ac:dyDescent="0.25">
      <c r="B2153" s="74"/>
      <c r="C2153" s="75"/>
      <c r="D2153" s="75"/>
      <c r="E2153" s="76"/>
      <c r="F2153" s="88"/>
      <c r="G2153" s="77"/>
      <c r="H2153" s="75"/>
      <c r="I2153" s="78"/>
      <c r="J2153" s="607"/>
      <c r="K2153" s="608"/>
      <c r="L2153" s="608"/>
      <c r="M2153" s="608"/>
      <c r="N2153" s="609"/>
    </row>
    <row r="2154" spans="2:14" ht="13" customHeight="1" x14ac:dyDescent="0.25">
      <c r="B2154" s="74"/>
      <c r="C2154" s="75"/>
      <c r="D2154" s="75"/>
      <c r="E2154" s="76"/>
      <c r="F2154" s="88"/>
      <c r="G2154" s="77"/>
      <c r="H2154" s="75"/>
      <c r="I2154" s="78"/>
      <c r="J2154" s="607"/>
      <c r="K2154" s="608"/>
      <c r="L2154" s="608"/>
      <c r="M2154" s="608"/>
      <c r="N2154" s="609"/>
    </row>
    <row r="2155" spans="2:14" ht="13" customHeight="1" x14ac:dyDescent="0.25">
      <c r="B2155" s="74"/>
      <c r="C2155" s="75"/>
      <c r="D2155" s="75"/>
      <c r="E2155" s="76"/>
      <c r="F2155" s="88"/>
      <c r="G2155" s="77"/>
      <c r="H2155" s="75"/>
      <c r="I2155" s="78"/>
      <c r="J2155" s="607"/>
      <c r="K2155" s="608"/>
      <c r="L2155" s="608"/>
      <c r="M2155" s="608"/>
      <c r="N2155" s="609"/>
    </row>
    <row r="2156" spans="2:14" ht="13" customHeight="1" x14ac:dyDescent="0.25">
      <c r="B2156" s="74"/>
      <c r="C2156" s="75"/>
      <c r="D2156" s="75"/>
      <c r="E2156" s="76"/>
      <c r="F2156" s="88"/>
      <c r="G2156" s="77"/>
      <c r="H2156" s="75"/>
      <c r="I2156" s="78"/>
      <c r="J2156" s="607"/>
      <c r="K2156" s="608"/>
      <c r="L2156" s="608"/>
      <c r="M2156" s="608"/>
      <c r="N2156" s="609"/>
    </row>
    <row r="2157" spans="2:14" ht="13" customHeight="1" x14ac:dyDescent="0.25">
      <c r="B2157" s="74"/>
      <c r="C2157" s="75"/>
      <c r="D2157" s="75"/>
      <c r="E2157" s="76"/>
      <c r="F2157" s="88"/>
      <c r="G2157" s="77"/>
      <c r="H2157" s="75"/>
      <c r="I2157" s="78"/>
      <c r="J2157" s="607"/>
      <c r="K2157" s="608"/>
      <c r="L2157" s="608"/>
      <c r="M2157" s="608"/>
      <c r="N2157" s="609"/>
    </row>
    <row r="2158" spans="2:14" ht="13" customHeight="1" x14ac:dyDescent="0.25">
      <c r="B2158" s="74"/>
      <c r="C2158" s="75"/>
      <c r="D2158" s="75"/>
      <c r="E2158" s="76"/>
      <c r="F2158" s="88"/>
      <c r="G2158" s="77"/>
      <c r="H2158" s="75"/>
      <c r="I2158" s="78"/>
      <c r="J2158" s="607"/>
      <c r="K2158" s="608"/>
      <c r="L2158" s="608"/>
      <c r="M2158" s="608"/>
      <c r="N2158" s="609"/>
    </row>
    <row r="2159" spans="2:14" ht="13" customHeight="1" x14ac:dyDescent="0.25">
      <c r="B2159" s="74"/>
      <c r="C2159" s="75"/>
      <c r="D2159" s="75"/>
      <c r="E2159" s="76"/>
      <c r="F2159" s="88"/>
      <c r="G2159" s="77"/>
      <c r="H2159" s="75"/>
      <c r="I2159" s="78"/>
      <c r="J2159" s="607"/>
      <c r="K2159" s="608"/>
      <c r="L2159" s="608"/>
      <c r="M2159" s="608"/>
      <c r="N2159" s="609"/>
    </row>
    <row r="2160" spans="2:14" ht="13" customHeight="1" x14ac:dyDescent="0.25">
      <c r="B2160" s="74"/>
      <c r="C2160" s="75"/>
      <c r="D2160" s="75"/>
      <c r="E2160" s="76"/>
      <c r="F2160" s="88"/>
      <c r="G2160" s="77"/>
      <c r="H2160" s="75"/>
      <c r="I2160" s="78"/>
      <c r="J2160" s="607"/>
      <c r="K2160" s="608"/>
      <c r="L2160" s="608"/>
      <c r="M2160" s="608"/>
      <c r="N2160" s="609"/>
    </row>
    <row r="2161" spans="2:14" ht="13" customHeight="1" x14ac:dyDescent="0.25">
      <c r="B2161" s="74"/>
      <c r="C2161" s="75"/>
      <c r="D2161" s="75"/>
      <c r="E2161" s="76"/>
      <c r="F2161" s="88"/>
      <c r="G2161" s="77"/>
      <c r="H2161" s="75"/>
      <c r="I2161" s="78"/>
      <c r="J2161" s="607"/>
      <c r="K2161" s="608"/>
      <c r="L2161" s="608"/>
      <c r="M2161" s="608"/>
      <c r="N2161" s="609"/>
    </row>
    <row r="2162" spans="2:14" ht="13" customHeight="1" x14ac:dyDescent="0.25">
      <c r="B2162" s="74"/>
      <c r="C2162" s="75"/>
      <c r="D2162" s="75"/>
      <c r="E2162" s="76"/>
      <c r="F2162" s="88"/>
      <c r="G2162" s="77"/>
      <c r="H2162" s="75"/>
      <c r="I2162" s="78"/>
      <c r="J2162" s="607"/>
      <c r="K2162" s="608"/>
      <c r="L2162" s="608"/>
      <c r="M2162" s="608"/>
      <c r="N2162" s="609"/>
    </row>
    <row r="2163" spans="2:14" ht="13" customHeight="1" x14ac:dyDescent="0.25">
      <c r="B2163" s="74"/>
      <c r="C2163" s="75"/>
      <c r="D2163" s="75"/>
      <c r="E2163" s="76"/>
      <c r="F2163" s="88"/>
      <c r="G2163" s="77"/>
      <c r="H2163" s="75"/>
      <c r="I2163" s="78"/>
      <c r="J2163" s="607"/>
      <c r="K2163" s="608"/>
      <c r="L2163" s="608"/>
      <c r="M2163" s="608"/>
      <c r="N2163" s="609"/>
    </row>
    <row r="2164" spans="2:14" ht="13" customHeight="1" x14ac:dyDescent="0.25">
      <c r="B2164" s="74"/>
      <c r="C2164" s="75"/>
      <c r="D2164" s="75"/>
      <c r="E2164" s="76"/>
      <c r="F2164" s="88"/>
      <c r="G2164" s="77"/>
      <c r="H2164" s="75"/>
      <c r="I2164" s="78"/>
      <c r="J2164" s="607"/>
      <c r="K2164" s="608"/>
      <c r="L2164" s="608"/>
      <c r="M2164" s="608"/>
      <c r="N2164" s="609"/>
    </row>
    <row r="2165" spans="2:14" ht="13" customHeight="1" x14ac:dyDescent="0.25">
      <c r="B2165" s="74"/>
      <c r="C2165" s="75"/>
      <c r="D2165" s="75"/>
      <c r="E2165" s="76"/>
      <c r="F2165" s="88"/>
      <c r="G2165" s="77"/>
      <c r="H2165" s="75"/>
      <c r="I2165" s="78"/>
      <c r="J2165" s="607"/>
      <c r="K2165" s="608"/>
      <c r="L2165" s="608"/>
      <c r="M2165" s="608"/>
      <c r="N2165" s="609"/>
    </row>
    <row r="2166" spans="2:14" ht="13" customHeight="1" x14ac:dyDescent="0.25">
      <c r="B2166" s="74"/>
      <c r="C2166" s="75"/>
      <c r="D2166" s="75"/>
      <c r="E2166" s="76"/>
      <c r="F2166" s="88"/>
      <c r="G2166" s="77"/>
      <c r="H2166" s="75"/>
      <c r="I2166" s="78"/>
      <c r="J2166" s="607"/>
      <c r="K2166" s="608"/>
      <c r="L2166" s="608"/>
      <c r="M2166" s="608"/>
      <c r="N2166" s="609"/>
    </row>
    <row r="2167" spans="2:14" ht="13" customHeight="1" x14ac:dyDescent="0.25">
      <c r="B2167" s="74"/>
      <c r="C2167" s="75"/>
      <c r="D2167" s="75"/>
      <c r="E2167" s="76"/>
      <c r="F2167" s="88"/>
      <c r="G2167" s="77"/>
      <c r="H2167" s="75"/>
      <c r="I2167" s="78"/>
      <c r="J2167" s="607"/>
      <c r="K2167" s="608"/>
      <c r="L2167" s="608"/>
      <c r="M2167" s="608"/>
      <c r="N2167" s="609"/>
    </row>
    <row r="2168" spans="2:14" ht="13" customHeight="1" x14ac:dyDescent="0.25">
      <c r="B2168" s="74"/>
      <c r="C2168" s="75"/>
      <c r="D2168" s="75"/>
      <c r="E2168" s="76"/>
      <c r="F2168" s="88"/>
      <c r="G2168" s="77"/>
      <c r="H2168" s="75"/>
      <c r="I2168" s="78"/>
      <c r="J2168" s="607"/>
      <c r="K2168" s="608"/>
      <c r="L2168" s="608"/>
      <c r="M2168" s="608"/>
      <c r="N2168" s="609"/>
    </row>
    <row r="2169" spans="2:14" ht="13" customHeight="1" x14ac:dyDescent="0.25">
      <c r="B2169" s="74"/>
      <c r="C2169" s="75"/>
      <c r="D2169" s="75"/>
      <c r="E2169" s="76"/>
      <c r="F2169" s="88"/>
      <c r="G2169" s="77"/>
      <c r="H2169" s="75"/>
      <c r="I2169" s="78"/>
      <c r="J2169" s="607"/>
      <c r="K2169" s="608"/>
      <c r="L2169" s="608"/>
      <c r="M2169" s="608"/>
      <c r="N2169" s="609"/>
    </row>
    <row r="2170" spans="2:14" ht="13" customHeight="1" x14ac:dyDescent="0.25">
      <c r="B2170" s="74"/>
      <c r="C2170" s="75"/>
      <c r="D2170" s="75"/>
      <c r="E2170" s="76"/>
      <c r="F2170" s="88"/>
      <c r="G2170" s="77"/>
      <c r="H2170" s="75"/>
      <c r="I2170" s="78"/>
      <c r="J2170" s="607"/>
      <c r="K2170" s="608"/>
      <c r="L2170" s="608"/>
      <c r="M2170" s="608"/>
      <c r="N2170" s="609"/>
    </row>
    <row r="2171" spans="2:14" ht="13" customHeight="1" x14ac:dyDescent="0.25">
      <c r="B2171" s="74"/>
      <c r="C2171" s="75"/>
      <c r="D2171" s="75"/>
      <c r="E2171" s="76"/>
      <c r="F2171" s="88"/>
      <c r="G2171" s="77"/>
      <c r="H2171" s="75"/>
      <c r="I2171" s="78"/>
      <c r="J2171" s="607"/>
      <c r="K2171" s="608"/>
      <c r="L2171" s="608"/>
      <c r="M2171" s="608"/>
      <c r="N2171" s="609"/>
    </row>
    <row r="2172" spans="2:14" ht="13" customHeight="1" x14ac:dyDescent="0.25">
      <c r="B2172" s="74"/>
      <c r="C2172" s="75"/>
      <c r="D2172" s="75"/>
      <c r="E2172" s="76"/>
      <c r="F2172" s="88"/>
      <c r="G2172" s="77"/>
      <c r="H2172" s="75"/>
      <c r="I2172" s="78"/>
      <c r="J2172" s="607"/>
      <c r="K2172" s="608"/>
      <c r="L2172" s="608"/>
      <c r="M2172" s="608"/>
      <c r="N2172" s="609"/>
    </row>
    <row r="2173" spans="2:14" ht="13" customHeight="1" x14ac:dyDescent="0.25">
      <c r="B2173" s="74"/>
      <c r="C2173" s="75"/>
      <c r="D2173" s="75"/>
      <c r="E2173" s="76"/>
      <c r="F2173" s="88"/>
      <c r="G2173" s="77"/>
      <c r="H2173" s="75"/>
      <c r="I2173" s="78"/>
      <c r="J2173" s="607"/>
      <c r="K2173" s="608"/>
      <c r="L2173" s="608"/>
      <c r="M2173" s="608"/>
      <c r="N2173" s="609"/>
    </row>
    <row r="2174" spans="2:14" ht="13" customHeight="1" x14ac:dyDescent="0.25">
      <c r="B2174" s="74"/>
      <c r="C2174" s="75"/>
      <c r="D2174" s="75"/>
      <c r="E2174" s="76"/>
      <c r="F2174" s="88"/>
      <c r="G2174" s="77"/>
      <c r="H2174" s="75"/>
      <c r="I2174" s="78"/>
      <c r="J2174" s="607"/>
      <c r="K2174" s="608"/>
      <c r="L2174" s="608"/>
      <c r="M2174" s="608"/>
      <c r="N2174" s="609"/>
    </row>
    <row r="2175" spans="2:14" ht="13" customHeight="1" x14ac:dyDescent="0.25">
      <c r="B2175" s="74"/>
      <c r="C2175" s="75"/>
      <c r="D2175" s="75"/>
      <c r="E2175" s="76"/>
      <c r="F2175" s="88"/>
      <c r="G2175" s="77"/>
      <c r="H2175" s="75"/>
      <c r="I2175" s="78"/>
      <c r="J2175" s="607"/>
      <c r="K2175" s="608"/>
      <c r="L2175" s="608"/>
      <c r="M2175" s="608"/>
      <c r="N2175" s="609"/>
    </row>
    <row r="2176" spans="2:14" ht="13" customHeight="1" x14ac:dyDescent="0.25">
      <c r="B2176" s="74"/>
      <c r="C2176" s="75"/>
      <c r="D2176" s="75"/>
      <c r="E2176" s="76"/>
      <c r="F2176" s="88"/>
      <c r="G2176" s="77"/>
      <c r="H2176" s="75"/>
      <c r="I2176" s="78"/>
      <c r="J2176" s="607"/>
      <c r="K2176" s="608"/>
      <c r="L2176" s="608"/>
      <c r="M2176" s="608"/>
      <c r="N2176" s="609"/>
    </row>
    <row r="2177" spans="2:14" ht="13" customHeight="1" x14ac:dyDescent="0.25">
      <c r="B2177" s="74"/>
      <c r="C2177" s="75"/>
      <c r="D2177" s="75"/>
      <c r="E2177" s="76"/>
      <c r="F2177" s="88"/>
      <c r="G2177" s="77"/>
      <c r="H2177" s="75"/>
      <c r="I2177" s="78"/>
      <c r="J2177" s="607"/>
      <c r="K2177" s="608"/>
      <c r="L2177" s="608"/>
      <c r="M2177" s="608"/>
      <c r="N2177" s="609"/>
    </row>
    <row r="2178" spans="2:14" ht="13" customHeight="1" x14ac:dyDescent="0.25">
      <c r="B2178" s="74"/>
      <c r="C2178" s="75"/>
      <c r="D2178" s="75"/>
      <c r="E2178" s="76"/>
      <c r="F2178" s="88"/>
      <c r="G2178" s="77"/>
      <c r="H2178" s="75"/>
      <c r="I2178" s="78"/>
      <c r="J2178" s="607"/>
      <c r="K2178" s="608"/>
      <c r="L2178" s="608"/>
      <c r="M2178" s="608"/>
      <c r="N2178" s="609"/>
    </row>
    <row r="2179" spans="2:14" ht="13" customHeight="1" x14ac:dyDescent="0.25">
      <c r="B2179" s="74"/>
      <c r="C2179" s="75"/>
      <c r="D2179" s="75"/>
      <c r="E2179" s="76"/>
      <c r="F2179" s="88"/>
      <c r="G2179" s="77"/>
      <c r="H2179" s="75"/>
      <c r="I2179" s="78"/>
      <c r="J2179" s="607"/>
      <c r="K2179" s="608"/>
      <c r="L2179" s="608"/>
      <c r="M2179" s="608"/>
      <c r="N2179" s="609"/>
    </row>
    <row r="2180" spans="2:14" ht="13" customHeight="1" x14ac:dyDescent="0.25">
      <c r="B2180" s="74"/>
      <c r="C2180" s="75"/>
      <c r="D2180" s="75"/>
      <c r="E2180" s="76"/>
      <c r="F2180" s="88"/>
      <c r="G2180" s="77"/>
      <c r="H2180" s="75"/>
      <c r="I2180" s="78"/>
      <c r="J2180" s="607"/>
      <c r="K2180" s="608"/>
      <c r="L2180" s="608"/>
      <c r="M2180" s="608"/>
      <c r="N2180" s="609"/>
    </row>
    <row r="2181" spans="2:14" ht="13" customHeight="1" x14ac:dyDescent="0.25">
      <c r="B2181" s="74"/>
      <c r="C2181" s="75"/>
      <c r="D2181" s="75"/>
      <c r="E2181" s="76"/>
      <c r="F2181" s="88"/>
      <c r="G2181" s="77"/>
      <c r="H2181" s="75"/>
      <c r="I2181" s="78"/>
      <c r="J2181" s="607"/>
      <c r="K2181" s="608"/>
      <c r="L2181" s="608"/>
      <c r="M2181" s="608"/>
      <c r="N2181" s="609"/>
    </row>
    <row r="2182" spans="2:14" ht="13" customHeight="1" x14ac:dyDescent="0.25">
      <c r="B2182" s="74"/>
      <c r="C2182" s="75"/>
      <c r="D2182" s="75"/>
      <c r="E2182" s="76"/>
      <c r="F2182" s="88"/>
      <c r="G2182" s="77"/>
      <c r="H2182" s="75"/>
      <c r="I2182" s="78"/>
      <c r="J2182" s="607"/>
      <c r="K2182" s="608"/>
      <c r="L2182" s="608"/>
      <c r="M2182" s="608"/>
      <c r="N2182" s="609"/>
    </row>
    <row r="2183" spans="2:14" ht="13" customHeight="1" x14ac:dyDescent="0.25">
      <c r="B2183" s="74"/>
      <c r="C2183" s="75"/>
      <c r="D2183" s="75"/>
      <c r="E2183" s="76"/>
      <c r="F2183" s="88"/>
      <c r="G2183" s="77"/>
      <c r="H2183" s="75"/>
      <c r="I2183" s="78"/>
      <c r="J2183" s="607"/>
      <c r="K2183" s="608"/>
      <c r="L2183" s="608"/>
      <c r="M2183" s="608"/>
      <c r="N2183" s="609"/>
    </row>
    <row r="2184" spans="2:14" ht="13" customHeight="1" x14ac:dyDescent="0.25">
      <c r="B2184" s="74"/>
      <c r="C2184" s="75"/>
      <c r="D2184" s="75"/>
      <c r="E2184" s="76"/>
      <c r="F2184" s="88"/>
      <c r="G2184" s="77"/>
      <c r="H2184" s="75"/>
      <c r="I2184" s="78"/>
      <c r="J2184" s="607"/>
      <c r="K2184" s="608"/>
      <c r="L2184" s="608"/>
      <c r="M2184" s="608"/>
      <c r="N2184" s="609"/>
    </row>
    <row r="2185" spans="2:14" ht="13" customHeight="1" x14ac:dyDescent="0.25">
      <c r="B2185" s="74"/>
      <c r="C2185" s="75"/>
      <c r="D2185" s="75"/>
      <c r="E2185" s="76"/>
      <c r="F2185" s="88"/>
      <c r="G2185" s="77"/>
      <c r="H2185" s="75"/>
      <c r="I2185" s="78"/>
      <c r="J2185" s="607"/>
      <c r="K2185" s="608"/>
      <c r="L2185" s="608"/>
      <c r="M2185" s="608"/>
      <c r="N2185" s="609"/>
    </row>
    <row r="2186" spans="2:14" ht="13" customHeight="1" x14ac:dyDescent="0.25">
      <c r="B2186" s="74"/>
      <c r="C2186" s="75"/>
      <c r="D2186" s="75"/>
      <c r="E2186" s="76"/>
      <c r="F2186" s="88"/>
      <c r="G2186" s="77"/>
      <c r="H2186" s="75"/>
      <c r="I2186" s="78"/>
      <c r="J2186" s="607"/>
      <c r="K2186" s="608"/>
      <c r="L2186" s="608"/>
      <c r="M2186" s="608"/>
      <c r="N2186" s="609"/>
    </row>
    <row r="2187" spans="2:14" ht="13" customHeight="1" x14ac:dyDescent="0.25">
      <c r="B2187" s="74"/>
      <c r="C2187" s="75"/>
      <c r="D2187" s="75"/>
      <c r="E2187" s="76"/>
      <c r="F2187" s="88"/>
      <c r="G2187" s="77"/>
      <c r="H2187" s="75"/>
      <c r="I2187" s="78"/>
      <c r="J2187" s="607"/>
      <c r="K2187" s="608"/>
      <c r="L2187" s="608"/>
      <c r="M2187" s="608"/>
      <c r="N2187" s="609"/>
    </row>
    <row r="2188" spans="2:14" ht="13" customHeight="1" x14ac:dyDescent="0.25">
      <c r="B2188" s="74"/>
      <c r="C2188" s="75"/>
      <c r="D2188" s="75"/>
      <c r="E2188" s="76"/>
      <c r="F2188" s="88"/>
      <c r="G2188" s="77"/>
      <c r="H2188" s="75"/>
      <c r="I2188" s="78"/>
      <c r="J2188" s="607"/>
      <c r="K2188" s="608"/>
      <c r="L2188" s="608"/>
      <c r="M2188" s="608"/>
      <c r="N2188" s="609"/>
    </row>
    <row r="2189" spans="2:14" ht="13" customHeight="1" x14ac:dyDescent="0.25">
      <c r="B2189" s="74"/>
      <c r="C2189" s="75"/>
      <c r="D2189" s="75"/>
      <c r="E2189" s="76"/>
      <c r="F2189" s="88"/>
      <c r="G2189" s="77"/>
      <c r="H2189" s="75"/>
      <c r="I2189" s="78"/>
      <c r="J2189" s="607"/>
      <c r="K2189" s="608"/>
      <c r="L2189" s="608"/>
      <c r="M2189" s="608"/>
      <c r="N2189" s="609"/>
    </row>
    <row r="2190" spans="2:14" ht="13" customHeight="1" x14ac:dyDescent="0.25">
      <c r="B2190" s="74"/>
      <c r="C2190" s="75"/>
      <c r="D2190" s="75"/>
      <c r="E2190" s="76"/>
      <c r="F2190" s="88"/>
      <c r="G2190" s="77"/>
      <c r="H2190" s="75"/>
      <c r="I2190" s="78"/>
      <c r="J2190" s="607"/>
      <c r="K2190" s="608"/>
      <c r="L2190" s="608"/>
      <c r="M2190" s="608"/>
      <c r="N2190" s="609"/>
    </row>
    <row r="2191" spans="2:14" ht="13" customHeight="1" x14ac:dyDescent="0.25">
      <c r="B2191" s="74"/>
      <c r="C2191" s="75"/>
      <c r="D2191" s="75"/>
      <c r="E2191" s="76"/>
      <c r="F2191" s="88"/>
      <c r="G2191" s="77"/>
      <c r="H2191" s="75"/>
      <c r="I2191" s="78"/>
      <c r="J2191" s="607"/>
      <c r="K2191" s="608"/>
      <c r="L2191" s="608"/>
      <c r="M2191" s="608"/>
      <c r="N2191" s="609"/>
    </row>
    <row r="2192" spans="2:14" ht="13" customHeight="1" x14ac:dyDescent="0.25">
      <c r="B2192" s="74"/>
      <c r="C2192" s="75"/>
      <c r="D2192" s="75"/>
      <c r="E2192" s="76"/>
      <c r="F2192" s="88"/>
      <c r="G2192" s="77"/>
      <c r="H2192" s="75"/>
      <c r="I2192" s="78"/>
      <c r="J2192" s="607"/>
      <c r="K2192" s="608"/>
      <c r="L2192" s="608"/>
      <c r="M2192" s="608"/>
      <c r="N2192" s="609"/>
    </row>
    <row r="2193" spans="2:14" ht="13" customHeight="1" x14ac:dyDescent="0.25">
      <c r="B2193" s="74"/>
      <c r="C2193" s="75"/>
      <c r="D2193" s="75"/>
      <c r="E2193" s="76"/>
      <c r="F2193" s="88"/>
      <c r="G2193" s="77"/>
      <c r="H2193" s="75"/>
      <c r="I2193" s="78"/>
      <c r="J2193" s="607"/>
      <c r="K2193" s="608"/>
      <c r="L2193" s="608"/>
      <c r="M2193" s="608"/>
      <c r="N2193" s="609"/>
    </row>
    <row r="2194" spans="2:14" ht="13" customHeight="1" x14ac:dyDescent="0.25">
      <c r="B2194" s="74"/>
      <c r="C2194" s="75"/>
      <c r="D2194" s="75"/>
      <c r="E2194" s="76"/>
      <c r="F2194" s="88"/>
      <c r="G2194" s="77"/>
      <c r="H2194" s="75"/>
      <c r="I2194" s="78"/>
      <c r="J2194" s="607"/>
      <c r="K2194" s="608"/>
      <c r="L2194" s="608"/>
      <c r="M2194" s="608"/>
      <c r="N2194" s="609"/>
    </row>
    <row r="2195" spans="2:14" ht="13" customHeight="1" x14ac:dyDescent="0.25">
      <c r="B2195" s="74"/>
      <c r="C2195" s="75"/>
      <c r="D2195" s="75"/>
      <c r="E2195" s="76"/>
      <c r="F2195" s="88"/>
      <c r="G2195" s="77"/>
      <c r="H2195" s="75"/>
      <c r="I2195" s="78"/>
      <c r="J2195" s="607"/>
      <c r="K2195" s="608"/>
      <c r="L2195" s="608"/>
      <c r="M2195" s="608"/>
      <c r="N2195" s="609"/>
    </row>
    <row r="2196" spans="2:14" ht="13" customHeight="1" x14ac:dyDescent="0.25">
      <c r="B2196" s="74"/>
      <c r="C2196" s="75"/>
      <c r="D2196" s="75"/>
      <c r="E2196" s="76"/>
      <c r="F2196" s="88"/>
      <c r="G2196" s="77"/>
      <c r="H2196" s="75"/>
      <c r="I2196" s="78"/>
      <c r="J2196" s="607"/>
      <c r="K2196" s="608"/>
      <c r="L2196" s="608"/>
      <c r="M2196" s="608"/>
      <c r="N2196" s="609"/>
    </row>
    <row r="2197" spans="2:14" ht="13" customHeight="1" x14ac:dyDescent="0.25">
      <c r="B2197" s="74"/>
      <c r="C2197" s="75"/>
      <c r="D2197" s="75"/>
      <c r="E2197" s="76"/>
      <c r="F2197" s="88"/>
      <c r="G2197" s="77"/>
      <c r="H2197" s="75"/>
      <c r="I2197" s="78"/>
      <c r="J2197" s="607"/>
      <c r="K2197" s="608"/>
      <c r="L2197" s="608"/>
      <c r="M2197" s="608"/>
      <c r="N2197" s="609"/>
    </row>
    <row r="2198" spans="2:14" ht="13" customHeight="1" x14ac:dyDescent="0.25">
      <c r="B2198" s="74"/>
      <c r="C2198" s="75"/>
      <c r="D2198" s="75"/>
      <c r="E2198" s="76"/>
      <c r="F2198" s="88"/>
      <c r="G2198" s="77"/>
      <c r="H2198" s="75"/>
      <c r="I2198" s="78"/>
      <c r="J2198" s="607"/>
      <c r="K2198" s="608"/>
      <c r="L2198" s="608"/>
      <c r="M2198" s="608"/>
      <c r="N2198" s="609"/>
    </row>
    <row r="2199" spans="2:14" ht="13" customHeight="1" x14ac:dyDescent="0.25">
      <c r="B2199" s="74"/>
      <c r="C2199" s="75"/>
      <c r="D2199" s="75"/>
      <c r="E2199" s="76"/>
      <c r="F2199" s="88"/>
      <c r="G2199" s="77"/>
      <c r="H2199" s="75"/>
      <c r="I2199" s="78"/>
      <c r="J2199" s="607"/>
      <c r="K2199" s="608"/>
      <c r="L2199" s="608"/>
      <c r="M2199" s="608"/>
      <c r="N2199" s="609"/>
    </row>
    <row r="2200" spans="2:14" ht="13" customHeight="1" x14ac:dyDescent="0.25">
      <c r="B2200" s="74"/>
      <c r="C2200" s="75"/>
      <c r="D2200" s="75"/>
      <c r="E2200" s="76"/>
      <c r="F2200" s="88"/>
      <c r="G2200" s="77"/>
      <c r="H2200" s="75"/>
      <c r="I2200" s="78"/>
      <c r="J2200" s="607"/>
      <c r="K2200" s="608"/>
      <c r="L2200" s="608"/>
      <c r="M2200" s="608"/>
      <c r="N2200" s="609"/>
    </row>
    <row r="2201" spans="2:14" ht="13" customHeight="1" x14ac:dyDescent="0.25">
      <c r="B2201" s="74"/>
      <c r="C2201" s="75"/>
      <c r="D2201" s="75"/>
      <c r="E2201" s="76"/>
      <c r="F2201" s="88"/>
      <c r="G2201" s="77"/>
      <c r="H2201" s="75"/>
      <c r="I2201" s="78"/>
      <c r="J2201" s="607"/>
      <c r="K2201" s="608"/>
      <c r="L2201" s="608"/>
      <c r="M2201" s="608"/>
      <c r="N2201" s="609"/>
    </row>
    <row r="2202" spans="2:14" ht="13" customHeight="1" x14ac:dyDescent="0.25">
      <c r="B2202" s="74"/>
      <c r="C2202" s="75"/>
      <c r="D2202" s="75"/>
      <c r="E2202" s="76"/>
      <c r="F2202" s="88"/>
      <c r="G2202" s="77"/>
      <c r="H2202" s="75"/>
      <c r="I2202" s="78"/>
      <c r="J2202" s="607"/>
      <c r="K2202" s="608"/>
      <c r="L2202" s="608"/>
      <c r="M2202" s="608"/>
      <c r="N2202" s="609"/>
    </row>
    <row r="2203" spans="2:14" ht="13" customHeight="1" x14ac:dyDescent="0.25">
      <c r="B2203" s="74"/>
      <c r="C2203" s="75"/>
      <c r="D2203" s="75"/>
      <c r="E2203" s="76"/>
      <c r="F2203" s="88"/>
      <c r="G2203" s="77"/>
      <c r="H2203" s="75"/>
      <c r="I2203" s="78"/>
      <c r="J2203" s="607"/>
      <c r="K2203" s="608"/>
      <c r="L2203" s="608"/>
      <c r="M2203" s="608"/>
      <c r="N2203" s="609"/>
    </row>
    <row r="2204" spans="2:14" ht="13" customHeight="1" x14ac:dyDescent="0.25">
      <c r="B2204" s="74"/>
      <c r="C2204" s="75"/>
      <c r="D2204" s="75"/>
      <c r="E2204" s="76"/>
      <c r="F2204" s="88"/>
      <c r="G2204" s="77"/>
      <c r="H2204" s="75"/>
      <c r="I2204" s="78"/>
      <c r="J2204" s="607"/>
      <c r="K2204" s="608"/>
      <c r="L2204" s="608"/>
      <c r="M2204" s="608"/>
      <c r="N2204" s="609"/>
    </row>
    <row r="2205" spans="2:14" ht="13" customHeight="1" x14ac:dyDescent="0.25">
      <c r="B2205" s="74"/>
      <c r="C2205" s="75"/>
      <c r="D2205" s="75"/>
      <c r="E2205" s="76"/>
      <c r="F2205" s="88"/>
      <c r="G2205" s="77"/>
      <c r="H2205" s="75"/>
      <c r="I2205" s="78"/>
      <c r="J2205" s="607"/>
      <c r="K2205" s="608"/>
      <c r="L2205" s="608"/>
      <c r="M2205" s="608"/>
      <c r="N2205" s="609"/>
    </row>
    <row r="2206" spans="2:14" ht="13" customHeight="1" x14ac:dyDescent="0.25">
      <c r="B2206" s="74"/>
      <c r="C2206" s="75"/>
      <c r="D2206" s="75"/>
      <c r="E2206" s="76"/>
      <c r="F2206" s="88"/>
      <c r="G2206" s="77"/>
      <c r="H2206" s="75"/>
      <c r="I2206" s="78"/>
      <c r="J2206" s="607"/>
      <c r="K2206" s="608"/>
      <c r="L2206" s="608"/>
      <c r="M2206" s="608"/>
      <c r="N2206" s="609"/>
    </row>
    <row r="2207" spans="2:14" ht="13" customHeight="1" x14ac:dyDescent="0.25">
      <c r="B2207" s="74"/>
      <c r="C2207" s="75"/>
      <c r="D2207" s="75"/>
      <c r="E2207" s="76"/>
      <c r="F2207" s="88"/>
      <c r="G2207" s="77"/>
      <c r="H2207" s="75"/>
      <c r="I2207" s="78"/>
      <c r="J2207" s="607"/>
      <c r="K2207" s="608"/>
      <c r="L2207" s="608"/>
      <c r="M2207" s="608"/>
      <c r="N2207" s="609"/>
    </row>
    <row r="2208" spans="2:14" ht="13" customHeight="1" x14ac:dyDescent="0.25">
      <c r="B2208" s="74"/>
      <c r="C2208" s="75"/>
      <c r="D2208" s="75"/>
      <c r="E2208" s="76"/>
      <c r="F2208" s="88"/>
      <c r="G2208" s="77"/>
      <c r="H2208" s="75"/>
      <c r="I2208" s="78"/>
      <c r="J2208" s="607"/>
      <c r="K2208" s="608"/>
      <c r="L2208" s="608"/>
      <c r="M2208" s="608"/>
      <c r="N2208" s="609"/>
    </row>
    <row r="2209" spans="2:14" ht="13" customHeight="1" x14ac:dyDescent="0.25">
      <c r="B2209" s="74"/>
      <c r="C2209" s="75"/>
      <c r="D2209" s="75"/>
      <c r="E2209" s="76"/>
      <c r="F2209" s="88"/>
      <c r="G2209" s="77"/>
      <c r="H2209" s="75"/>
      <c r="I2209" s="78"/>
      <c r="J2209" s="607"/>
      <c r="K2209" s="608"/>
      <c r="L2209" s="608"/>
      <c r="M2209" s="608"/>
      <c r="N2209" s="609"/>
    </row>
    <row r="2210" spans="2:14" ht="13" customHeight="1" x14ac:dyDescent="0.25">
      <c r="B2210" s="74"/>
      <c r="C2210" s="75"/>
      <c r="D2210" s="75"/>
      <c r="E2210" s="76"/>
      <c r="F2210" s="88"/>
      <c r="G2210" s="77"/>
      <c r="H2210" s="75"/>
      <c r="I2210" s="78"/>
      <c r="J2210" s="607"/>
      <c r="K2210" s="608"/>
      <c r="L2210" s="608"/>
      <c r="M2210" s="608"/>
      <c r="N2210" s="609"/>
    </row>
    <row r="2211" spans="2:14" ht="13" customHeight="1" x14ac:dyDescent="0.25">
      <c r="B2211" s="74"/>
      <c r="C2211" s="75"/>
      <c r="D2211" s="75"/>
      <c r="E2211" s="76"/>
      <c r="F2211" s="88"/>
      <c r="G2211" s="77"/>
      <c r="H2211" s="75"/>
      <c r="I2211" s="78"/>
      <c r="J2211" s="607"/>
      <c r="K2211" s="608"/>
      <c r="L2211" s="608"/>
      <c r="M2211" s="608"/>
      <c r="N2211" s="609"/>
    </row>
    <row r="2212" spans="2:14" ht="13" customHeight="1" x14ac:dyDescent="0.25">
      <c r="B2212" s="74"/>
      <c r="C2212" s="75"/>
      <c r="D2212" s="75"/>
      <c r="E2212" s="76"/>
      <c r="F2212" s="88"/>
      <c r="G2212" s="77"/>
      <c r="H2212" s="75"/>
      <c r="I2212" s="78"/>
      <c r="J2212" s="607"/>
      <c r="K2212" s="608"/>
      <c r="L2212" s="608"/>
      <c r="M2212" s="608"/>
      <c r="N2212" s="609"/>
    </row>
    <row r="2213" spans="2:14" ht="13" customHeight="1" x14ac:dyDescent="0.25">
      <c r="B2213" s="74"/>
      <c r="C2213" s="75"/>
      <c r="D2213" s="75"/>
      <c r="E2213" s="76"/>
      <c r="F2213" s="88"/>
      <c r="G2213" s="77"/>
      <c r="H2213" s="75"/>
      <c r="I2213" s="78"/>
      <c r="J2213" s="607"/>
      <c r="K2213" s="608"/>
      <c r="L2213" s="608"/>
      <c r="M2213" s="608"/>
      <c r="N2213" s="609"/>
    </row>
    <row r="2214" spans="2:14" ht="13" customHeight="1" x14ac:dyDescent="0.25">
      <c r="B2214" s="74"/>
      <c r="C2214" s="75"/>
      <c r="D2214" s="75"/>
      <c r="E2214" s="76"/>
      <c r="F2214" s="88"/>
      <c r="G2214" s="77"/>
      <c r="H2214" s="75"/>
      <c r="I2214" s="78"/>
      <c r="J2214" s="607"/>
      <c r="K2214" s="608"/>
      <c r="L2214" s="608"/>
      <c r="M2214" s="608"/>
      <c r="N2214" s="609"/>
    </row>
    <row r="2215" spans="2:14" ht="13" customHeight="1" x14ac:dyDescent="0.25">
      <c r="B2215" s="74"/>
      <c r="C2215" s="75"/>
      <c r="D2215" s="75"/>
      <c r="E2215" s="76"/>
      <c r="F2215" s="88"/>
      <c r="G2215" s="77"/>
      <c r="H2215" s="75"/>
      <c r="I2215" s="78"/>
      <c r="J2215" s="607"/>
      <c r="K2215" s="608"/>
      <c r="L2215" s="608"/>
      <c r="M2215" s="608"/>
      <c r="N2215" s="609"/>
    </row>
    <row r="2216" spans="2:14" ht="13" customHeight="1" x14ac:dyDescent="0.25">
      <c r="B2216" s="74"/>
      <c r="C2216" s="75"/>
      <c r="D2216" s="75"/>
      <c r="E2216" s="76"/>
      <c r="F2216" s="88"/>
      <c r="G2216" s="77"/>
      <c r="H2216" s="75"/>
      <c r="I2216" s="78"/>
      <c r="J2216" s="607"/>
      <c r="K2216" s="608"/>
      <c r="L2216" s="608"/>
      <c r="M2216" s="608"/>
      <c r="N2216" s="609"/>
    </row>
    <row r="2217" spans="2:14" ht="13" customHeight="1" x14ac:dyDescent="0.25">
      <c r="B2217" s="74"/>
      <c r="C2217" s="75"/>
      <c r="D2217" s="75"/>
      <c r="E2217" s="76"/>
      <c r="F2217" s="88"/>
      <c r="G2217" s="77"/>
      <c r="H2217" s="75"/>
      <c r="I2217" s="78"/>
      <c r="J2217" s="607"/>
      <c r="K2217" s="608"/>
      <c r="L2217" s="608"/>
      <c r="M2217" s="608"/>
      <c r="N2217" s="609"/>
    </row>
    <row r="2218" spans="2:14" ht="13" customHeight="1" x14ac:dyDescent="0.25">
      <c r="B2218" s="74"/>
      <c r="C2218" s="75"/>
      <c r="D2218" s="75"/>
      <c r="E2218" s="76"/>
      <c r="F2218" s="88"/>
      <c r="G2218" s="77"/>
      <c r="H2218" s="75"/>
      <c r="I2218" s="78"/>
      <c r="J2218" s="607"/>
      <c r="K2218" s="608"/>
      <c r="L2218" s="608"/>
      <c r="M2218" s="608"/>
      <c r="N2218" s="609"/>
    </row>
    <row r="2219" spans="2:14" ht="13" customHeight="1" x14ac:dyDescent="0.25">
      <c r="B2219" s="74"/>
      <c r="C2219" s="75"/>
      <c r="D2219" s="75"/>
      <c r="E2219" s="76"/>
      <c r="F2219" s="88"/>
      <c r="G2219" s="77"/>
      <c r="H2219" s="75"/>
      <c r="I2219" s="78"/>
      <c r="J2219" s="607"/>
      <c r="K2219" s="608"/>
      <c r="L2219" s="608"/>
      <c r="M2219" s="608"/>
      <c r="N2219" s="609"/>
    </row>
    <row r="2220" spans="2:14" ht="13" customHeight="1" x14ac:dyDescent="0.25">
      <c r="B2220" s="74"/>
      <c r="C2220" s="75"/>
      <c r="D2220" s="75"/>
      <c r="E2220" s="76"/>
      <c r="F2220" s="88"/>
      <c r="G2220" s="77"/>
      <c r="H2220" s="75"/>
      <c r="I2220" s="78"/>
      <c r="J2220" s="607"/>
      <c r="K2220" s="608"/>
      <c r="L2220" s="608"/>
      <c r="M2220" s="608"/>
      <c r="N2220" s="609"/>
    </row>
    <row r="2221" spans="2:14" ht="13" customHeight="1" x14ac:dyDescent="0.25">
      <c r="B2221" s="74"/>
      <c r="C2221" s="75"/>
      <c r="D2221" s="75"/>
      <c r="E2221" s="76"/>
      <c r="F2221" s="88"/>
      <c r="G2221" s="77"/>
      <c r="H2221" s="75"/>
      <c r="I2221" s="78"/>
      <c r="J2221" s="607"/>
      <c r="K2221" s="608"/>
      <c r="L2221" s="608"/>
      <c r="M2221" s="608"/>
      <c r="N2221" s="609"/>
    </row>
    <row r="2222" spans="2:14" ht="13" customHeight="1" x14ac:dyDescent="0.25">
      <c r="B2222" s="74"/>
      <c r="C2222" s="75"/>
      <c r="D2222" s="75"/>
      <c r="E2222" s="76"/>
      <c r="F2222" s="88"/>
      <c r="G2222" s="77"/>
      <c r="H2222" s="75"/>
      <c r="I2222" s="78"/>
      <c r="J2222" s="607"/>
      <c r="K2222" s="608"/>
      <c r="L2222" s="608"/>
      <c r="M2222" s="608"/>
      <c r="N2222" s="609"/>
    </row>
    <row r="2223" spans="2:14" ht="13" customHeight="1" x14ac:dyDescent="0.25">
      <c r="B2223" s="74"/>
      <c r="C2223" s="75"/>
      <c r="D2223" s="75"/>
      <c r="E2223" s="76"/>
      <c r="F2223" s="88"/>
      <c r="G2223" s="77"/>
      <c r="H2223" s="75"/>
      <c r="I2223" s="78"/>
      <c r="J2223" s="607"/>
      <c r="K2223" s="608"/>
      <c r="L2223" s="608"/>
      <c r="M2223" s="608"/>
      <c r="N2223" s="609"/>
    </row>
    <row r="2224" spans="2:14" ht="13" customHeight="1" x14ac:dyDescent="0.25">
      <c r="B2224" s="74"/>
      <c r="C2224" s="75"/>
      <c r="D2224" s="75"/>
      <c r="E2224" s="76"/>
      <c r="F2224" s="88"/>
      <c r="G2224" s="77"/>
      <c r="H2224" s="75"/>
      <c r="I2224" s="78"/>
      <c r="J2224" s="607"/>
      <c r="K2224" s="608"/>
      <c r="L2224" s="608"/>
      <c r="M2224" s="608"/>
      <c r="N2224" s="609"/>
    </row>
    <row r="2225" spans="2:14" ht="13" customHeight="1" x14ac:dyDescent="0.25">
      <c r="B2225" s="74"/>
      <c r="C2225" s="75"/>
      <c r="D2225" s="75"/>
      <c r="E2225" s="76"/>
      <c r="F2225" s="88"/>
      <c r="G2225" s="77"/>
      <c r="H2225" s="75"/>
      <c r="I2225" s="78"/>
      <c r="J2225" s="607"/>
      <c r="K2225" s="608"/>
      <c r="L2225" s="608"/>
      <c r="M2225" s="608"/>
      <c r="N2225" s="609"/>
    </row>
    <row r="2226" spans="2:14" ht="13" customHeight="1" x14ac:dyDescent="0.25">
      <c r="B2226" s="74"/>
      <c r="C2226" s="75"/>
      <c r="D2226" s="75"/>
      <c r="E2226" s="76"/>
      <c r="F2226" s="88"/>
      <c r="G2226" s="77"/>
      <c r="H2226" s="75"/>
      <c r="I2226" s="78"/>
      <c r="J2226" s="607"/>
      <c r="K2226" s="608"/>
      <c r="L2226" s="608"/>
      <c r="M2226" s="608"/>
      <c r="N2226" s="609"/>
    </row>
    <row r="2227" spans="2:14" ht="13" customHeight="1" x14ac:dyDescent="0.25">
      <c r="B2227" s="74"/>
      <c r="C2227" s="75"/>
      <c r="D2227" s="75"/>
      <c r="E2227" s="76"/>
      <c r="F2227" s="88"/>
      <c r="G2227" s="77"/>
      <c r="H2227" s="75"/>
      <c r="I2227" s="78"/>
      <c r="J2227" s="607"/>
      <c r="K2227" s="608"/>
      <c r="L2227" s="608"/>
      <c r="M2227" s="608"/>
      <c r="N2227" s="609"/>
    </row>
    <row r="2228" spans="2:14" ht="13" customHeight="1" x14ac:dyDescent="0.25">
      <c r="B2228" s="74"/>
      <c r="C2228" s="75"/>
      <c r="D2228" s="75"/>
      <c r="E2228" s="76"/>
      <c r="F2228" s="88"/>
      <c r="G2228" s="77"/>
      <c r="H2228" s="75"/>
      <c r="I2228" s="78"/>
      <c r="J2228" s="607"/>
      <c r="K2228" s="608"/>
      <c r="L2228" s="608"/>
      <c r="M2228" s="608"/>
      <c r="N2228" s="609"/>
    </row>
    <row r="2229" spans="2:14" ht="13" customHeight="1" x14ac:dyDescent="0.25">
      <c r="B2229" s="74"/>
      <c r="C2229" s="75"/>
      <c r="D2229" s="75"/>
      <c r="E2229" s="76"/>
      <c r="F2229" s="88"/>
      <c r="G2229" s="77"/>
      <c r="H2229" s="75"/>
      <c r="I2229" s="78"/>
      <c r="J2229" s="607"/>
      <c r="K2229" s="608"/>
      <c r="L2229" s="608"/>
      <c r="M2229" s="608"/>
      <c r="N2229" s="609"/>
    </row>
    <row r="2230" spans="2:14" ht="13" customHeight="1" x14ac:dyDescent="0.25">
      <c r="B2230" s="74"/>
      <c r="C2230" s="75"/>
      <c r="D2230" s="75"/>
      <c r="E2230" s="76"/>
      <c r="F2230" s="88"/>
      <c r="G2230" s="77"/>
      <c r="H2230" s="75"/>
      <c r="I2230" s="78"/>
      <c r="J2230" s="607"/>
      <c r="K2230" s="608"/>
      <c r="L2230" s="608"/>
      <c r="M2230" s="608"/>
      <c r="N2230" s="609"/>
    </row>
    <row r="2231" spans="2:14" ht="13" customHeight="1" x14ac:dyDescent="0.25">
      <c r="B2231" s="74"/>
      <c r="C2231" s="75"/>
      <c r="D2231" s="75"/>
      <c r="E2231" s="76"/>
      <c r="F2231" s="88"/>
      <c r="G2231" s="77"/>
      <c r="H2231" s="75"/>
      <c r="I2231" s="78"/>
      <c r="J2231" s="607"/>
      <c r="K2231" s="608"/>
      <c r="L2231" s="608"/>
      <c r="M2231" s="608"/>
      <c r="N2231" s="609"/>
    </row>
    <row r="2232" spans="2:14" ht="13" customHeight="1" x14ac:dyDescent="0.25">
      <c r="B2232" s="74"/>
      <c r="C2232" s="75"/>
      <c r="D2232" s="75"/>
      <c r="E2232" s="76"/>
      <c r="F2232" s="88"/>
      <c r="G2232" s="77"/>
      <c r="H2232" s="75"/>
      <c r="I2232" s="78"/>
      <c r="J2232" s="607"/>
      <c r="K2232" s="608"/>
      <c r="L2232" s="608"/>
      <c r="M2232" s="608"/>
      <c r="N2232" s="609"/>
    </row>
    <row r="2233" spans="2:14" ht="13" customHeight="1" x14ac:dyDescent="0.25">
      <c r="B2233" s="74"/>
      <c r="C2233" s="75"/>
      <c r="D2233" s="75"/>
      <c r="E2233" s="76"/>
      <c r="F2233" s="88"/>
      <c r="G2233" s="77"/>
      <c r="H2233" s="75"/>
      <c r="I2233" s="78"/>
      <c r="J2233" s="607"/>
      <c r="K2233" s="608"/>
      <c r="L2233" s="608"/>
      <c r="M2233" s="608"/>
      <c r="N2233" s="609"/>
    </row>
    <row r="2234" spans="2:14" ht="13" customHeight="1" x14ac:dyDescent="0.25">
      <c r="B2234" s="74"/>
      <c r="C2234" s="75"/>
      <c r="D2234" s="75"/>
      <c r="E2234" s="76"/>
      <c r="F2234" s="88"/>
      <c r="G2234" s="77"/>
      <c r="H2234" s="75"/>
      <c r="I2234" s="78"/>
      <c r="J2234" s="607"/>
      <c r="K2234" s="608"/>
      <c r="L2234" s="608"/>
      <c r="M2234" s="608"/>
      <c r="N2234" s="609"/>
    </row>
    <row r="2235" spans="2:14" ht="13" customHeight="1" x14ac:dyDescent="0.25">
      <c r="B2235" s="74"/>
      <c r="C2235" s="75"/>
      <c r="D2235" s="75"/>
      <c r="E2235" s="76"/>
      <c r="F2235" s="88"/>
      <c r="G2235" s="77"/>
      <c r="H2235" s="75"/>
      <c r="I2235" s="78"/>
      <c r="J2235" s="607"/>
      <c r="K2235" s="608"/>
      <c r="L2235" s="608"/>
      <c r="M2235" s="608"/>
      <c r="N2235" s="609"/>
    </row>
    <row r="2236" spans="2:14" ht="13" customHeight="1" x14ac:dyDescent="0.25">
      <c r="B2236" s="74"/>
      <c r="C2236" s="75"/>
      <c r="D2236" s="75"/>
      <c r="E2236" s="76"/>
      <c r="F2236" s="88"/>
      <c r="G2236" s="77"/>
      <c r="H2236" s="75"/>
      <c r="I2236" s="78"/>
      <c r="J2236" s="607"/>
      <c r="K2236" s="608"/>
      <c r="L2236" s="608"/>
      <c r="M2236" s="608"/>
      <c r="N2236" s="609"/>
    </row>
    <row r="2237" spans="2:14" ht="13" customHeight="1" x14ac:dyDescent="0.25">
      <c r="B2237" s="74"/>
      <c r="C2237" s="75"/>
      <c r="D2237" s="75"/>
      <c r="E2237" s="76"/>
      <c r="F2237" s="88"/>
      <c r="G2237" s="77"/>
      <c r="H2237" s="75"/>
      <c r="I2237" s="78"/>
      <c r="J2237" s="607"/>
      <c r="K2237" s="608"/>
      <c r="L2237" s="608"/>
      <c r="M2237" s="608"/>
      <c r="N2237" s="609"/>
    </row>
    <row r="2238" spans="2:14" ht="13" customHeight="1" x14ac:dyDescent="0.25">
      <c r="B2238" s="74"/>
      <c r="C2238" s="75"/>
      <c r="D2238" s="75"/>
      <c r="E2238" s="76"/>
      <c r="F2238" s="88"/>
      <c r="G2238" s="77"/>
      <c r="H2238" s="75"/>
      <c r="I2238" s="78"/>
      <c r="J2238" s="607"/>
      <c r="K2238" s="608"/>
      <c r="L2238" s="608"/>
      <c r="M2238" s="608"/>
      <c r="N2238" s="609"/>
    </row>
    <row r="2239" spans="2:14" ht="13" customHeight="1" x14ac:dyDescent="0.25">
      <c r="B2239" s="74"/>
      <c r="C2239" s="75"/>
      <c r="D2239" s="75"/>
      <c r="E2239" s="76"/>
      <c r="F2239" s="88"/>
      <c r="G2239" s="77"/>
      <c r="H2239" s="75"/>
      <c r="I2239" s="78"/>
      <c r="J2239" s="607"/>
      <c r="K2239" s="608"/>
      <c r="L2239" s="608"/>
      <c r="M2239" s="608"/>
      <c r="N2239" s="609"/>
    </row>
    <row r="2240" spans="2:14" ht="13" customHeight="1" x14ac:dyDescent="0.25">
      <c r="B2240" s="74"/>
      <c r="C2240" s="75"/>
      <c r="D2240" s="75"/>
      <c r="E2240" s="76"/>
      <c r="F2240" s="88"/>
      <c r="G2240" s="77"/>
      <c r="H2240" s="75"/>
      <c r="I2240" s="78"/>
      <c r="J2240" s="607"/>
      <c r="K2240" s="608"/>
      <c r="L2240" s="608"/>
      <c r="M2240" s="608"/>
      <c r="N2240" s="609"/>
    </row>
    <row r="2241" spans="2:14" ht="13" customHeight="1" x14ac:dyDescent="0.25">
      <c r="B2241" s="74"/>
      <c r="C2241" s="75"/>
      <c r="D2241" s="75"/>
      <c r="E2241" s="76"/>
      <c r="F2241" s="88"/>
      <c r="G2241" s="77"/>
      <c r="H2241" s="75"/>
      <c r="I2241" s="78"/>
      <c r="J2241" s="607"/>
      <c r="K2241" s="608"/>
      <c r="L2241" s="608"/>
      <c r="M2241" s="608"/>
      <c r="N2241" s="609"/>
    </row>
    <row r="2242" spans="2:14" ht="13" customHeight="1" x14ac:dyDescent="0.25">
      <c r="B2242" s="74"/>
      <c r="C2242" s="75"/>
      <c r="D2242" s="75"/>
      <c r="E2242" s="76"/>
      <c r="F2242" s="88"/>
      <c r="G2242" s="77"/>
      <c r="H2242" s="75"/>
      <c r="I2242" s="78"/>
      <c r="J2242" s="607"/>
      <c r="K2242" s="608"/>
      <c r="L2242" s="608"/>
      <c r="M2242" s="608"/>
      <c r="N2242" s="609"/>
    </row>
    <row r="2243" spans="2:14" ht="13" customHeight="1" x14ac:dyDescent="0.25">
      <c r="B2243" s="74"/>
      <c r="C2243" s="75"/>
      <c r="D2243" s="75"/>
      <c r="E2243" s="76"/>
      <c r="F2243" s="88"/>
      <c r="G2243" s="77"/>
      <c r="H2243" s="75"/>
      <c r="I2243" s="78"/>
      <c r="J2243" s="607"/>
      <c r="K2243" s="608"/>
      <c r="L2243" s="608"/>
      <c r="M2243" s="608"/>
      <c r="N2243" s="609"/>
    </row>
    <row r="2244" spans="2:14" ht="13" customHeight="1" x14ac:dyDescent="0.25">
      <c r="B2244" s="74"/>
      <c r="C2244" s="75"/>
      <c r="D2244" s="75"/>
      <c r="E2244" s="76"/>
      <c r="F2244" s="88"/>
      <c r="G2244" s="77"/>
      <c r="H2244" s="75"/>
      <c r="I2244" s="78"/>
      <c r="J2244" s="607"/>
      <c r="K2244" s="608"/>
      <c r="L2244" s="608"/>
      <c r="M2244" s="608"/>
      <c r="N2244" s="609"/>
    </row>
    <row r="2245" spans="2:14" ht="13" customHeight="1" x14ac:dyDescent="0.25">
      <c r="B2245" s="74"/>
      <c r="C2245" s="75"/>
      <c r="D2245" s="75"/>
      <c r="E2245" s="76"/>
      <c r="F2245" s="88"/>
      <c r="G2245" s="77"/>
      <c r="H2245" s="75"/>
      <c r="I2245" s="78"/>
      <c r="J2245" s="607"/>
      <c r="K2245" s="608"/>
      <c r="L2245" s="608"/>
      <c r="M2245" s="608"/>
      <c r="N2245" s="609"/>
    </row>
    <row r="2246" spans="2:14" ht="13" customHeight="1" x14ac:dyDescent="0.25">
      <c r="B2246" s="74"/>
      <c r="C2246" s="75"/>
      <c r="D2246" s="75"/>
      <c r="E2246" s="76"/>
      <c r="F2246" s="88"/>
      <c r="G2246" s="77"/>
      <c r="H2246" s="75"/>
      <c r="I2246" s="78"/>
      <c r="J2246" s="607"/>
      <c r="K2246" s="608"/>
      <c r="L2246" s="608"/>
      <c r="M2246" s="608"/>
      <c r="N2246" s="609"/>
    </row>
    <row r="2247" spans="2:14" ht="13" customHeight="1" x14ac:dyDescent="0.25">
      <c r="B2247" s="74"/>
      <c r="C2247" s="75"/>
      <c r="D2247" s="75"/>
      <c r="E2247" s="76"/>
      <c r="F2247" s="88"/>
      <c r="G2247" s="77"/>
      <c r="H2247" s="75"/>
      <c r="I2247" s="78"/>
      <c r="J2247" s="607"/>
      <c r="K2247" s="608"/>
      <c r="L2247" s="608"/>
      <c r="M2247" s="608"/>
      <c r="N2247" s="609"/>
    </row>
    <row r="2248" spans="2:14" ht="13" customHeight="1" x14ac:dyDescent="0.25">
      <c r="B2248" s="74"/>
      <c r="C2248" s="75"/>
      <c r="D2248" s="75"/>
      <c r="E2248" s="76"/>
      <c r="F2248" s="88"/>
      <c r="G2248" s="77"/>
      <c r="H2248" s="75"/>
      <c r="I2248" s="78"/>
      <c r="J2248" s="607"/>
      <c r="K2248" s="608"/>
      <c r="L2248" s="608"/>
      <c r="M2248" s="608"/>
      <c r="N2248" s="609"/>
    </row>
    <row r="2249" spans="2:14" ht="13" customHeight="1" x14ac:dyDescent="0.25">
      <c r="B2249" s="74"/>
      <c r="C2249" s="75"/>
      <c r="D2249" s="75"/>
      <c r="E2249" s="76"/>
      <c r="F2249" s="88"/>
      <c r="G2249" s="77"/>
      <c r="H2249" s="75"/>
      <c r="I2249" s="78"/>
      <c r="J2249" s="607"/>
      <c r="K2249" s="608"/>
      <c r="L2249" s="608"/>
      <c r="M2249" s="608"/>
      <c r="N2249" s="609"/>
    </row>
    <row r="2250" spans="2:14" ht="13" customHeight="1" x14ac:dyDescent="0.25">
      <c r="B2250" s="74"/>
      <c r="C2250" s="75"/>
      <c r="D2250" s="75"/>
      <c r="E2250" s="76"/>
      <c r="F2250" s="88"/>
      <c r="G2250" s="77"/>
      <c r="H2250" s="75"/>
      <c r="I2250" s="78"/>
      <c r="J2250" s="607"/>
      <c r="K2250" s="608"/>
      <c r="L2250" s="608"/>
      <c r="M2250" s="608"/>
      <c r="N2250" s="609"/>
    </row>
    <row r="2251" spans="2:14" ht="13" customHeight="1" x14ac:dyDescent="0.25">
      <c r="B2251" s="74"/>
      <c r="C2251" s="75"/>
      <c r="D2251" s="75"/>
      <c r="E2251" s="76"/>
      <c r="F2251" s="88"/>
      <c r="G2251" s="77"/>
      <c r="H2251" s="75"/>
      <c r="I2251" s="78"/>
      <c r="J2251" s="607"/>
      <c r="K2251" s="608"/>
      <c r="L2251" s="608"/>
      <c r="M2251" s="608"/>
      <c r="N2251" s="609"/>
    </row>
    <row r="2252" spans="2:14" ht="13" customHeight="1" x14ac:dyDescent="0.25">
      <c r="B2252" s="74"/>
      <c r="C2252" s="75"/>
      <c r="D2252" s="75"/>
      <c r="E2252" s="76"/>
      <c r="F2252" s="88"/>
      <c r="G2252" s="77"/>
      <c r="H2252" s="75"/>
      <c r="I2252" s="78"/>
      <c r="J2252" s="607"/>
      <c r="K2252" s="608"/>
      <c r="L2252" s="608"/>
      <c r="M2252" s="608"/>
      <c r="N2252" s="609"/>
    </row>
    <row r="2253" spans="2:14" ht="13" customHeight="1" x14ac:dyDescent="0.25">
      <c r="B2253" s="74"/>
      <c r="C2253" s="75"/>
      <c r="D2253" s="75"/>
      <c r="E2253" s="76"/>
      <c r="F2253" s="88"/>
      <c r="G2253" s="77"/>
      <c r="H2253" s="75"/>
      <c r="I2253" s="78"/>
      <c r="J2253" s="607"/>
      <c r="K2253" s="608"/>
      <c r="L2253" s="608"/>
      <c r="M2253" s="608"/>
      <c r="N2253" s="609"/>
    </row>
    <row r="2254" spans="2:14" ht="13" customHeight="1" x14ac:dyDescent="0.25">
      <c r="B2254" s="74"/>
      <c r="C2254" s="75"/>
      <c r="D2254" s="75"/>
      <c r="E2254" s="76"/>
      <c r="F2254" s="88"/>
      <c r="G2254" s="77"/>
      <c r="H2254" s="75"/>
      <c r="I2254" s="78"/>
      <c r="J2254" s="607"/>
      <c r="K2254" s="608"/>
      <c r="L2254" s="608"/>
      <c r="M2254" s="608"/>
      <c r="N2254" s="609"/>
    </row>
    <row r="2255" spans="2:14" ht="13" customHeight="1" x14ac:dyDescent="0.25">
      <c r="B2255" s="74"/>
      <c r="C2255" s="75"/>
      <c r="D2255" s="75"/>
      <c r="E2255" s="76"/>
      <c r="F2255" s="88"/>
      <c r="G2255" s="77"/>
      <c r="H2255" s="75"/>
      <c r="I2255" s="78"/>
      <c r="J2255" s="607"/>
      <c r="K2255" s="608"/>
      <c r="L2255" s="608"/>
      <c r="M2255" s="608"/>
      <c r="N2255" s="609"/>
    </row>
    <row r="2256" spans="2:14" ht="13" customHeight="1" x14ac:dyDescent="0.25">
      <c r="B2256" s="74"/>
      <c r="C2256" s="75"/>
      <c r="D2256" s="75"/>
      <c r="E2256" s="76"/>
      <c r="F2256" s="88"/>
      <c r="G2256" s="77"/>
      <c r="H2256" s="75"/>
      <c r="I2256" s="78"/>
      <c r="J2256" s="607"/>
      <c r="K2256" s="608"/>
      <c r="L2256" s="608"/>
      <c r="M2256" s="608"/>
      <c r="N2256" s="609"/>
    </row>
    <row r="2257" spans="2:14" ht="13" customHeight="1" x14ac:dyDescent="0.25">
      <c r="B2257" s="74"/>
      <c r="C2257" s="75"/>
      <c r="D2257" s="75"/>
      <c r="E2257" s="76"/>
      <c r="F2257" s="88"/>
      <c r="G2257" s="77"/>
      <c r="H2257" s="75"/>
      <c r="I2257" s="78"/>
      <c r="J2257" s="607"/>
      <c r="K2257" s="608"/>
      <c r="L2257" s="608"/>
      <c r="M2257" s="608"/>
      <c r="N2257" s="609"/>
    </row>
    <row r="2258" spans="2:14" ht="13" customHeight="1" x14ac:dyDescent="0.25">
      <c r="B2258" s="74"/>
      <c r="C2258" s="75"/>
      <c r="D2258" s="75"/>
      <c r="E2258" s="76"/>
      <c r="F2258" s="88"/>
      <c r="G2258" s="77"/>
      <c r="H2258" s="75"/>
      <c r="I2258" s="78"/>
      <c r="J2258" s="607"/>
      <c r="K2258" s="608"/>
      <c r="L2258" s="608"/>
      <c r="M2258" s="608"/>
      <c r="N2258" s="609"/>
    </row>
    <row r="2259" spans="2:14" ht="13" customHeight="1" x14ac:dyDescent="0.25">
      <c r="B2259" s="74"/>
      <c r="C2259" s="75"/>
      <c r="D2259" s="75"/>
      <c r="E2259" s="76"/>
      <c r="F2259" s="88"/>
      <c r="G2259" s="77"/>
      <c r="H2259" s="75"/>
      <c r="I2259" s="78"/>
      <c r="J2259" s="607"/>
      <c r="K2259" s="608"/>
      <c r="L2259" s="608"/>
      <c r="M2259" s="608"/>
      <c r="N2259" s="609"/>
    </row>
    <row r="2260" spans="2:14" ht="13" customHeight="1" x14ac:dyDescent="0.25">
      <c r="B2260" s="74"/>
      <c r="C2260" s="75"/>
      <c r="D2260" s="75"/>
      <c r="E2260" s="76"/>
      <c r="F2260" s="88"/>
      <c r="G2260" s="77"/>
      <c r="H2260" s="75"/>
      <c r="I2260" s="78"/>
      <c r="J2260" s="607"/>
      <c r="K2260" s="608"/>
      <c r="L2260" s="608"/>
      <c r="M2260" s="608"/>
      <c r="N2260" s="609"/>
    </row>
    <row r="2261" spans="2:14" ht="13" customHeight="1" x14ac:dyDescent="0.25">
      <c r="B2261" s="74"/>
      <c r="C2261" s="75"/>
      <c r="D2261" s="75"/>
      <c r="E2261" s="76"/>
      <c r="F2261" s="88"/>
      <c r="G2261" s="77"/>
      <c r="H2261" s="75"/>
      <c r="I2261" s="78"/>
      <c r="J2261" s="607"/>
      <c r="K2261" s="608"/>
      <c r="L2261" s="608"/>
      <c r="M2261" s="608"/>
      <c r="N2261" s="609"/>
    </row>
    <row r="2262" spans="2:14" ht="13" customHeight="1" x14ac:dyDescent="0.25">
      <c r="B2262" s="74"/>
      <c r="C2262" s="75"/>
      <c r="D2262" s="75"/>
      <c r="E2262" s="76"/>
      <c r="F2262" s="88"/>
      <c r="G2262" s="77"/>
      <c r="H2262" s="75"/>
      <c r="I2262" s="78"/>
      <c r="J2262" s="607"/>
      <c r="K2262" s="608"/>
      <c r="L2262" s="608"/>
      <c r="M2262" s="608"/>
      <c r="N2262" s="609"/>
    </row>
    <row r="2263" spans="2:14" ht="13" customHeight="1" x14ac:dyDescent="0.25">
      <c r="B2263" s="74"/>
      <c r="C2263" s="75"/>
      <c r="D2263" s="75"/>
      <c r="E2263" s="76"/>
      <c r="F2263" s="88"/>
      <c r="G2263" s="77"/>
      <c r="H2263" s="75"/>
      <c r="I2263" s="78"/>
      <c r="J2263" s="607"/>
      <c r="K2263" s="608"/>
      <c r="L2263" s="608"/>
      <c r="M2263" s="608"/>
      <c r="N2263" s="609"/>
    </row>
    <row r="2264" spans="2:14" ht="13" customHeight="1" x14ac:dyDescent="0.25">
      <c r="B2264" s="74"/>
      <c r="C2264" s="75"/>
      <c r="D2264" s="75"/>
      <c r="E2264" s="76"/>
      <c r="F2264" s="88"/>
      <c r="G2264" s="77"/>
      <c r="H2264" s="75"/>
      <c r="I2264" s="78"/>
      <c r="J2264" s="607"/>
      <c r="K2264" s="608"/>
      <c r="L2264" s="608"/>
      <c r="M2264" s="608"/>
      <c r="N2264" s="609"/>
    </row>
    <row r="2265" spans="2:14" ht="13" customHeight="1" x14ac:dyDescent="0.25">
      <c r="B2265" s="74"/>
      <c r="C2265" s="75"/>
      <c r="D2265" s="75"/>
      <c r="E2265" s="76"/>
      <c r="F2265" s="88"/>
      <c r="G2265" s="77"/>
      <c r="H2265" s="75"/>
      <c r="I2265" s="78"/>
      <c r="J2265" s="607"/>
      <c r="K2265" s="608"/>
      <c r="L2265" s="608"/>
      <c r="M2265" s="608"/>
      <c r="N2265" s="609"/>
    </row>
    <row r="2266" spans="2:14" ht="13" customHeight="1" x14ac:dyDescent="0.25">
      <c r="B2266" s="74"/>
      <c r="C2266" s="75"/>
      <c r="D2266" s="75"/>
      <c r="E2266" s="76"/>
      <c r="F2266" s="88"/>
      <c r="G2266" s="77"/>
      <c r="H2266" s="75"/>
      <c r="I2266" s="78"/>
      <c r="J2266" s="607"/>
      <c r="K2266" s="608"/>
      <c r="L2266" s="608"/>
      <c r="M2266" s="608"/>
      <c r="N2266" s="609"/>
    </row>
    <row r="2267" spans="2:14" ht="13" customHeight="1" x14ac:dyDescent="0.25">
      <c r="B2267" s="74"/>
      <c r="C2267" s="75"/>
      <c r="D2267" s="75"/>
      <c r="E2267" s="76"/>
      <c r="F2267" s="88"/>
      <c r="G2267" s="77"/>
      <c r="H2267" s="75"/>
      <c r="I2267" s="78"/>
      <c r="J2267" s="607"/>
      <c r="K2267" s="608"/>
      <c r="L2267" s="608"/>
      <c r="M2267" s="608"/>
      <c r="N2267" s="609"/>
    </row>
    <row r="2268" spans="2:14" ht="13" customHeight="1" x14ac:dyDescent="0.25">
      <c r="B2268" s="74"/>
      <c r="C2268" s="75"/>
      <c r="D2268" s="75"/>
      <c r="E2268" s="76"/>
      <c r="F2268" s="88"/>
      <c r="G2268" s="77"/>
      <c r="H2268" s="75"/>
      <c r="I2268" s="78"/>
      <c r="J2268" s="607"/>
      <c r="K2268" s="608"/>
      <c r="L2268" s="608"/>
      <c r="M2268" s="608"/>
      <c r="N2268" s="609"/>
    </row>
    <row r="2269" spans="2:14" ht="13" customHeight="1" x14ac:dyDescent="0.25">
      <c r="B2269" s="74"/>
      <c r="C2269" s="75"/>
      <c r="D2269" s="75"/>
      <c r="E2269" s="76"/>
      <c r="F2269" s="88"/>
      <c r="G2269" s="77"/>
      <c r="H2269" s="75"/>
      <c r="I2269" s="78"/>
      <c r="J2269" s="607"/>
      <c r="K2269" s="608"/>
      <c r="L2269" s="608"/>
      <c r="M2269" s="608"/>
      <c r="N2269" s="609"/>
    </row>
    <row r="2270" spans="2:14" ht="13" customHeight="1" x14ac:dyDescent="0.25">
      <c r="B2270" s="74"/>
      <c r="C2270" s="75"/>
      <c r="D2270" s="75"/>
      <c r="E2270" s="76"/>
      <c r="F2270" s="88"/>
      <c r="G2270" s="77"/>
      <c r="H2270" s="75"/>
      <c r="I2270" s="78"/>
      <c r="J2270" s="607"/>
      <c r="K2270" s="608"/>
      <c r="L2270" s="608"/>
      <c r="M2270" s="608"/>
      <c r="N2270" s="609"/>
    </row>
    <row r="2271" spans="2:14" ht="13" customHeight="1" x14ac:dyDescent="0.25">
      <c r="B2271" s="74"/>
      <c r="C2271" s="75"/>
      <c r="D2271" s="75"/>
      <c r="E2271" s="76"/>
      <c r="F2271" s="88"/>
      <c r="G2271" s="77"/>
      <c r="H2271" s="75"/>
      <c r="I2271" s="78"/>
      <c r="J2271" s="607"/>
      <c r="K2271" s="608"/>
      <c r="L2271" s="608"/>
      <c r="M2271" s="608"/>
      <c r="N2271" s="609"/>
    </row>
    <row r="2272" spans="2:14" ht="13" customHeight="1" x14ac:dyDescent="0.25">
      <c r="B2272" s="74"/>
      <c r="C2272" s="75"/>
      <c r="D2272" s="75"/>
      <c r="E2272" s="76"/>
      <c r="F2272" s="88"/>
      <c r="G2272" s="77"/>
      <c r="H2272" s="75"/>
      <c r="I2272" s="78"/>
      <c r="J2272" s="607"/>
      <c r="K2272" s="608"/>
      <c r="L2272" s="608"/>
      <c r="M2272" s="608"/>
      <c r="N2272" s="609"/>
    </row>
    <row r="2273" spans="2:14" ht="13" customHeight="1" x14ac:dyDescent="0.25">
      <c r="B2273" s="74"/>
      <c r="C2273" s="75"/>
      <c r="D2273" s="75"/>
      <c r="E2273" s="76"/>
      <c r="F2273" s="88"/>
      <c r="G2273" s="77"/>
      <c r="H2273" s="75"/>
      <c r="I2273" s="78"/>
      <c r="J2273" s="607"/>
      <c r="K2273" s="608"/>
      <c r="L2273" s="608"/>
      <c r="M2273" s="608"/>
      <c r="N2273" s="609"/>
    </row>
    <row r="2274" spans="2:14" ht="13" customHeight="1" x14ac:dyDescent="0.25">
      <c r="B2274" s="74"/>
      <c r="C2274" s="75"/>
      <c r="D2274" s="75"/>
      <c r="E2274" s="76"/>
      <c r="F2274" s="88"/>
      <c r="G2274" s="77"/>
      <c r="H2274" s="75"/>
      <c r="I2274" s="78"/>
      <c r="J2274" s="607"/>
      <c r="K2274" s="608"/>
      <c r="L2274" s="608"/>
      <c r="M2274" s="608"/>
      <c r="N2274" s="609"/>
    </row>
    <row r="2275" spans="2:14" ht="13" customHeight="1" x14ac:dyDescent="0.25">
      <c r="B2275" s="74"/>
      <c r="C2275" s="75"/>
      <c r="D2275" s="75"/>
      <c r="E2275" s="76"/>
      <c r="F2275" s="88"/>
      <c r="G2275" s="77"/>
      <c r="H2275" s="75"/>
      <c r="I2275" s="78"/>
      <c r="J2275" s="607"/>
      <c r="K2275" s="608"/>
      <c r="L2275" s="608"/>
      <c r="M2275" s="608"/>
      <c r="N2275" s="609"/>
    </row>
    <row r="2276" spans="2:14" ht="13" customHeight="1" x14ac:dyDescent="0.25">
      <c r="B2276" s="74"/>
      <c r="C2276" s="75"/>
      <c r="D2276" s="75"/>
      <c r="E2276" s="76"/>
      <c r="F2276" s="88"/>
      <c r="G2276" s="77"/>
      <c r="H2276" s="75"/>
      <c r="I2276" s="78"/>
      <c r="J2276" s="607"/>
      <c r="K2276" s="608"/>
      <c r="L2276" s="608"/>
      <c r="M2276" s="608"/>
      <c r="N2276" s="609"/>
    </row>
    <row r="2277" spans="2:14" ht="13" customHeight="1" x14ac:dyDescent="0.25">
      <c r="B2277" s="74"/>
      <c r="C2277" s="75"/>
      <c r="D2277" s="75"/>
      <c r="E2277" s="76"/>
      <c r="F2277" s="88"/>
      <c r="G2277" s="77"/>
      <c r="H2277" s="75"/>
      <c r="I2277" s="78"/>
      <c r="J2277" s="607"/>
      <c r="K2277" s="608"/>
      <c r="L2277" s="608"/>
      <c r="M2277" s="608"/>
      <c r="N2277" s="609"/>
    </row>
    <row r="2278" spans="2:14" ht="13" customHeight="1" x14ac:dyDescent="0.25">
      <c r="B2278" s="74"/>
      <c r="C2278" s="75"/>
      <c r="D2278" s="75"/>
      <c r="E2278" s="76"/>
      <c r="F2278" s="88"/>
      <c r="G2278" s="77"/>
      <c r="H2278" s="75"/>
      <c r="I2278" s="78"/>
      <c r="J2278" s="607"/>
      <c r="K2278" s="608"/>
      <c r="L2278" s="608"/>
      <c r="M2278" s="608"/>
      <c r="N2278" s="609"/>
    </row>
    <row r="2279" spans="2:14" ht="13" customHeight="1" x14ac:dyDescent="0.25">
      <c r="B2279" s="74"/>
      <c r="C2279" s="75"/>
      <c r="D2279" s="75"/>
      <c r="E2279" s="76"/>
      <c r="F2279" s="88"/>
      <c r="G2279" s="77"/>
      <c r="H2279" s="75"/>
      <c r="I2279" s="78"/>
      <c r="J2279" s="607"/>
      <c r="K2279" s="608"/>
      <c r="L2279" s="608"/>
      <c r="M2279" s="608"/>
      <c r="N2279" s="609"/>
    </row>
    <row r="2280" spans="2:14" ht="13" customHeight="1" x14ac:dyDescent="0.25">
      <c r="B2280" s="74"/>
      <c r="C2280" s="75"/>
      <c r="D2280" s="75"/>
      <c r="E2280" s="76"/>
      <c r="F2280" s="88"/>
      <c r="G2280" s="77"/>
      <c r="H2280" s="75"/>
      <c r="I2280" s="78"/>
      <c r="J2280" s="607"/>
      <c r="K2280" s="608"/>
      <c r="L2280" s="608"/>
      <c r="M2280" s="608"/>
      <c r="N2280" s="609"/>
    </row>
    <row r="2281" spans="2:14" ht="13" customHeight="1" x14ac:dyDescent="0.25">
      <c r="B2281" s="74"/>
      <c r="C2281" s="75"/>
      <c r="D2281" s="75"/>
      <c r="E2281" s="76"/>
      <c r="F2281" s="88"/>
      <c r="G2281" s="77"/>
      <c r="H2281" s="75"/>
      <c r="I2281" s="78"/>
      <c r="J2281" s="607"/>
      <c r="K2281" s="608"/>
      <c r="L2281" s="608"/>
      <c r="M2281" s="608"/>
      <c r="N2281" s="609"/>
    </row>
    <row r="2282" spans="2:14" ht="13" customHeight="1" x14ac:dyDescent="0.25">
      <c r="B2282" s="74"/>
      <c r="C2282" s="75"/>
      <c r="D2282" s="75"/>
      <c r="E2282" s="76"/>
      <c r="F2282" s="88"/>
      <c r="G2282" s="77"/>
      <c r="H2282" s="75"/>
      <c r="I2282" s="78"/>
      <c r="J2282" s="607"/>
      <c r="K2282" s="608"/>
      <c r="L2282" s="608"/>
      <c r="M2282" s="608"/>
      <c r="N2282" s="609"/>
    </row>
    <row r="2283" spans="2:14" ht="13" customHeight="1" x14ac:dyDescent="0.25">
      <c r="B2283" s="74"/>
      <c r="C2283" s="75"/>
      <c r="D2283" s="75"/>
      <c r="E2283" s="76"/>
      <c r="F2283" s="88"/>
      <c r="G2283" s="77"/>
      <c r="H2283" s="75"/>
      <c r="I2283" s="78"/>
      <c r="J2283" s="607"/>
      <c r="K2283" s="608"/>
      <c r="L2283" s="608"/>
      <c r="M2283" s="608"/>
      <c r="N2283" s="609"/>
    </row>
    <row r="2284" spans="2:14" ht="13" customHeight="1" x14ac:dyDescent="0.25">
      <c r="B2284" s="74"/>
      <c r="C2284" s="75"/>
      <c r="D2284" s="75"/>
      <c r="E2284" s="76"/>
      <c r="F2284" s="88"/>
      <c r="G2284" s="77"/>
      <c r="H2284" s="75"/>
      <c r="I2284" s="78"/>
      <c r="J2284" s="607"/>
      <c r="K2284" s="608"/>
      <c r="L2284" s="608"/>
      <c r="M2284" s="608"/>
      <c r="N2284" s="609"/>
    </row>
    <row r="2285" spans="2:14" ht="13" customHeight="1" x14ac:dyDescent="0.25">
      <c r="B2285" s="74"/>
      <c r="C2285" s="75"/>
      <c r="D2285" s="75"/>
      <c r="E2285" s="76"/>
      <c r="F2285" s="88"/>
      <c r="G2285" s="77"/>
      <c r="H2285" s="75"/>
      <c r="I2285" s="78"/>
      <c r="J2285" s="607"/>
      <c r="K2285" s="608"/>
      <c r="L2285" s="608"/>
      <c r="M2285" s="608"/>
      <c r="N2285" s="609"/>
    </row>
    <row r="2286" spans="2:14" ht="13" customHeight="1" x14ac:dyDescent="0.25">
      <c r="B2286" s="74"/>
      <c r="C2286" s="75"/>
      <c r="D2286" s="75"/>
      <c r="E2286" s="76"/>
      <c r="F2286" s="88"/>
      <c r="G2286" s="77"/>
      <c r="H2286" s="75"/>
      <c r="I2286" s="78"/>
      <c r="J2286" s="607"/>
      <c r="K2286" s="608"/>
      <c r="L2286" s="608"/>
      <c r="M2286" s="608"/>
      <c r="N2286" s="609"/>
    </row>
    <row r="2287" spans="2:14" ht="13" customHeight="1" x14ac:dyDescent="0.25">
      <c r="B2287" s="74"/>
      <c r="C2287" s="75"/>
      <c r="D2287" s="75"/>
      <c r="E2287" s="76"/>
      <c r="F2287" s="88"/>
      <c r="G2287" s="77"/>
      <c r="H2287" s="75"/>
      <c r="I2287" s="78"/>
      <c r="J2287" s="607"/>
      <c r="K2287" s="608"/>
      <c r="L2287" s="608"/>
      <c r="M2287" s="608"/>
      <c r="N2287" s="609"/>
    </row>
    <row r="2288" spans="2:14" ht="13" customHeight="1" x14ac:dyDescent="0.25">
      <c r="B2288" s="74"/>
      <c r="C2288" s="75"/>
      <c r="D2288" s="75"/>
      <c r="E2288" s="76"/>
      <c r="F2288" s="88"/>
      <c r="G2288" s="77"/>
      <c r="H2288" s="75"/>
      <c r="I2288" s="78"/>
      <c r="J2288" s="607"/>
      <c r="K2288" s="608"/>
      <c r="L2288" s="608"/>
      <c r="M2288" s="608"/>
      <c r="N2288" s="609"/>
    </row>
    <row r="2289" spans="2:14" ht="13" customHeight="1" x14ac:dyDescent="0.25">
      <c r="B2289" s="74"/>
      <c r="C2289" s="75"/>
      <c r="D2289" s="75"/>
      <c r="E2289" s="76"/>
      <c r="F2289" s="88"/>
      <c r="G2289" s="77"/>
      <c r="H2289" s="75"/>
      <c r="I2289" s="78"/>
      <c r="J2289" s="607"/>
      <c r="K2289" s="608"/>
      <c r="L2289" s="608"/>
      <c r="M2289" s="608"/>
      <c r="N2289" s="609"/>
    </row>
    <row r="2290" spans="2:14" ht="13" customHeight="1" x14ac:dyDescent="0.25">
      <c r="B2290" s="74"/>
      <c r="C2290" s="75"/>
      <c r="D2290" s="75"/>
      <c r="E2290" s="76"/>
      <c r="F2290" s="88"/>
      <c r="G2290" s="77"/>
      <c r="H2290" s="75"/>
      <c r="I2290" s="78"/>
      <c r="J2290" s="607"/>
      <c r="K2290" s="608"/>
      <c r="L2290" s="608"/>
      <c r="M2290" s="608"/>
      <c r="N2290" s="609"/>
    </row>
    <row r="2291" spans="2:14" ht="13" customHeight="1" x14ac:dyDescent="0.25">
      <c r="B2291" s="74"/>
      <c r="C2291" s="75"/>
      <c r="D2291" s="75"/>
      <c r="E2291" s="76"/>
      <c r="F2291" s="88"/>
      <c r="G2291" s="77"/>
      <c r="H2291" s="75"/>
      <c r="I2291" s="78"/>
      <c r="J2291" s="607"/>
      <c r="K2291" s="608"/>
      <c r="L2291" s="608"/>
      <c r="M2291" s="608"/>
      <c r="N2291" s="609"/>
    </row>
    <row r="2292" spans="2:14" ht="13" customHeight="1" x14ac:dyDescent="0.25">
      <c r="B2292" s="74"/>
      <c r="C2292" s="75"/>
      <c r="D2292" s="75"/>
      <c r="E2292" s="76"/>
      <c r="F2292" s="88"/>
      <c r="G2292" s="77"/>
      <c r="H2292" s="75"/>
      <c r="I2292" s="78"/>
      <c r="J2292" s="607"/>
      <c r="K2292" s="608"/>
      <c r="L2292" s="608"/>
      <c r="M2292" s="608"/>
      <c r="N2292" s="609"/>
    </row>
    <row r="2293" spans="2:14" ht="13" customHeight="1" x14ac:dyDescent="0.25">
      <c r="B2293" s="74"/>
      <c r="C2293" s="75"/>
      <c r="D2293" s="75"/>
      <c r="E2293" s="76"/>
      <c r="F2293" s="88"/>
      <c r="G2293" s="77"/>
      <c r="H2293" s="75"/>
      <c r="I2293" s="78"/>
      <c r="J2293" s="607"/>
      <c r="K2293" s="608"/>
      <c r="L2293" s="608"/>
      <c r="M2293" s="608"/>
      <c r="N2293" s="609"/>
    </row>
    <row r="2294" spans="2:14" ht="13" customHeight="1" x14ac:dyDescent="0.25">
      <c r="B2294" s="74"/>
      <c r="C2294" s="75"/>
      <c r="D2294" s="75"/>
      <c r="E2294" s="76"/>
      <c r="F2294" s="88"/>
      <c r="G2294" s="77"/>
      <c r="H2294" s="75"/>
      <c r="I2294" s="78"/>
      <c r="J2294" s="607"/>
      <c r="K2294" s="608"/>
      <c r="L2294" s="608"/>
      <c r="M2294" s="608"/>
      <c r="N2294" s="609"/>
    </row>
    <row r="2295" spans="2:14" ht="13" customHeight="1" x14ac:dyDescent="0.25">
      <c r="B2295" s="74"/>
      <c r="C2295" s="75"/>
      <c r="D2295" s="75"/>
      <c r="E2295" s="76"/>
      <c r="F2295" s="88"/>
      <c r="G2295" s="77"/>
      <c r="H2295" s="75"/>
      <c r="I2295" s="78"/>
      <c r="J2295" s="607"/>
      <c r="K2295" s="608"/>
      <c r="L2295" s="608"/>
      <c r="M2295" s="608"/>
      <c r="N2295" s="609"/>
    </row>
    <row r="2296" spans="2:14" ht="13" customHeight="1" x14ac:dyDescent="0.25">
      <c r="B2296" s="74"/>
      <c r="C2296" s="75"/>
      <c r="D2296" s="75"/>
      <c r="E2296" s="76"/>
      <c r="F2296" s="88"/>
      <c r="G2296" s="77"/>
      <c r="H2296" s="75"/>
      <c r="I2296" s="78"/>
      <c r="J2296" s="607"/>
      <c r="K2296" s="608"/>
      <c r="L2296" s="608"/>
      <c r="M2296" s="608"/>
      <c r="N2296" s="609"/>
    </row>
    <row r="2297" spans="2:14" ht="13" customHeight="1" x14ac:dyDescent="0.25">
      <c r="B2297" s="74"/>
      <c r="C2297" s="75"/>
      <c r="D2297" s="75"/>
      <c r="E2297" s="76"/>
      <c r="F2297" s="88"/>
      <c r="G2297" s="77"/>
      <c r="H2297" s="75"/>
      <c r="I2297" s="78"/>
      <c r="J2297" s="607"/>
      <c r="K2297" s="608"/>
      <c r="L2297" s="608"/>
      <c r="M2297" s="608"/>
      <c r="N2297" s="609"/>
    </row>
    <row r="2298" spans="2:14" ht="13" customHeight="1" x14ac:dyDescent="0.25">
      <c r="B2298" s="74"/>
      <c r="C2298" s="75"/>
      <c r="D2298" s="75"/>
      <c r="E2298" s="76"/>
      <c r="F2298" s="88"/>
      <c r="G2298" s="77"/>
      <c r="H2298" s="75"/>
      <c r="I2298" s="78"/>
      <c r="J2298" s="607"/>
      <c r="K2298" s="608"/>
      <c r="L2298" s="608"/>
      <c r="M2298" s="608"/>
      <c r="N2298" s="609"/>
    </row>
    <row r="2299" spans="2:14" ht="13" customHeight="1" x14ac:dyDescent="0.25">
      <c r="B2299" s="74"/>
      <c r="C2299" s="75"/>
      <c r="D2299" s="75"/>
      <c r="E2299" s="76"/>
      <c r="F2299" s="88"/>
      <c r="G2299" s="77"/>
      <c r="H2299" s="75"/>
      <c r="I2299" s="78"/>
      <c r="J2299" s="607"/>
      <c r="K2299" s="608"/>
      <c r="L2299" s="608"/>
      <c r="M2299" s="608"/>
      <c r="N2299" s="609"/>
    </row>
    <row r="2300" spans="2:14" ht="13" customHeight="1" x14ac:dyDescent="0.25">
      <c r="B2300" s="74"/>
      <c r="C2300" s="75"/>
      <c r="D2300" s="75"/>
      <c r="E2300" s="76"/>
      <c r="F2300" s="88"/>
      <c r="G2300" s="77"/>
      <c r="H2300" s="75"/>
      <c r="I2300" s="78"/>
      <c r="J2300" s="607"/>
      <c r="K2300" s="608"/>
      <c r="L2300" s="608"/>
      <c r="M2300" s="608"/>
      <c r="N2300" s="609"/>
    </row>
    <row r="2301" spans="2:14" ht="13" customHeight="1" x14ac:dyDescent="0.25">
      <c r="B2301" s="74"/>
      <c r="C2301" s="75"/>
      <c r="D2301" s="75"/>
      <c r="E2301" s="76"/>
      <c r="F2301" s="88"/>
      <c r="G2301" s="77"/>
      <c r="H2301" s="75"/>
      <c r="I2301" s="78"/>
      <c r="J2301" s="607"/>
      <c r="K2301" s="608"/>
      <c r="L2301" s="608"/>
      <c r="M2301" s="608"/>
      <c r="N2301" s="609"/>
    </row>
    <row r="2302" spans="2:14" ht="13" customHeight="1" x14ac:dyDescent="0.25">
      <c r="B2302" s="74"/>
      <c r="C2302" s="75"/>
      <c r="D2302" s="75"/>
      <c r="E2302" s="76"/>
      <c r="F2302" s="88"/>
      <c r="G2302" s="77"/>
      <c r="H2302" s="75"/>
      <c r="I2302" s="78"/>
      <c r="J2302" s="607"/>
      <c r="K2302" s="608"/>
      <c r="L2302" s="608"/>
      <c r="M2302" s="608"/>
      <c r="N2302" s="609"/>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tabColor rgb="FF92D050"/>
  </sheetPr>
  <dimension ref="A2:R54"/>
  <sheetViews>
    <sheetView tabSelected="1" topLeftCell="A4" zoomScale="80" zoomScaleNormal="70" workbookViewId="0">
      <selection activeCell="B8" sqref="B8:N11"/>
    </sheetView>
  </sheetViews>
  <sheetFormatPr baseColWidth="10" defaultColWidth="11.453125" defaultRowHeight="14.5" x14ac:dyDescent="0.35"/>
  <cols>
    <col min="3" max="3" width="16.453125" customWidth="1"/>
    <col min="4" max="4" width="18.54296875" customWidth="1"/>
    <col min="5" max="5" width="8.54296875" hidden="1" customWidth="1"/>
    <col min="6" max="6" width="7.453125" hidden="1" customWidth="1"/>
    <col min="7" max="7" width="15.453125" hidden="1" customWidth="1"/>
    <col min="8" max="8" width="14.26953125" customWidth="1"/>
    <col min="9" max="9" width="20.54296875" customWidth="1"/>
    <col min="10" max="10" width="53" style="186"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9.7265625" bestFit="1" customWidth="1"/>
    <col min="19" max="19" width="10.81640625" bestFit="1" customWidth="1"/>
    <col min="20" max="20" width="19.81640625" bestFit="1" customWidth="1"/>
    <col min="21" max="21" width="69.54296875" customWidth="1"/>
  </cols>
  <sheetData>
    <row r="2" spans="2:17" ht="15" thickBot="1" x14ac:dyDescent="0.4"/>
    <row r="3" spans="2:17" ht="29.5" thickBot="1" x14ac:dyDescent="0.4">
      <c r="B3" s="431" t="s">
        <v>2430</v>
      </c>
      <c r="C3" s="432" t="s">
        <v>2431</v>
      </c>
      <c r="D3" s="432" t="s">
        <v>28</v>
      </c>
      <c r="E3" s="432" t="s">
        <v>2432</v>
      </c>
      <c r="F3" s="432" t="s">
        <v>2433</v>
      </c>
      <c r="G3" s="432" t="s">
        <v>2434</v>
      </c>
      <c r="H3" s="432" t="s">
        <v>2435</v>
      </c>
      <c r="I3" s="432" t="s">
        <v>2436</v>
      </c>
      <c r="J3" s="432" t="s">
        <v>2437</v>
      </c>
      <c r="K3" s="432" t="s">
        <v>2438</v>
      </c>
      <c r="L3" s="432" t="s">
        <v>2439</v>
      </c>
      <c r="M3" s="432" t="s">
        <v>2440</v>
      </c>
      <c r="N3" s="433" t="s">
        <v>2441</v>
      </c>
    </row>
    <row r="4" spans="2:17" ht="42.75" customHeight="1" x14ac:dyDescent="0.35">
      <c r="B4" s="550">
        <v>4591</v>
      </c>
      <c r="C4" s="450">
        <v>4508882882</v>
      </c>
      <c r="D4" s="450" t="s">
        <v>2442</v>
      </c>
      <c r="E4" s="465">
        <v>35364</v>
      </c>
      <c r="F4" s="450" t="s">
        <v>2443</v>
      </c>
      <c r="G4" s="451">
        <v>662090.44999999995</v>
      </c>
      <c r="H4" s="452">
        <v>46129</v>
      </c>
      <c r="I4" s="453" t="s">
        <v>2444</v>
      </c>
      <c r="J4" s="453" t="s">
        <v>5438</v>
      </c>
      <c r="K4" s="450" t="s">
        <v>2445</v>
      </c>
      <c r="L4" s="488" t="s">
        <v>2446</v>
      </c>
      <c r="M4" s="488"/>
      <c r="N4" s="551">
        <v>33</v>
      </c>
      <c r="O4" t="s">
        <v>2447</v>
      </c>
      <c r="P4" t="s">
        <v>2448</v>
      </c>
    </row>
    <row r="5" spans="2:17" ht="80.25" customHeight="1" x14ac:dyDescent="0.35">
      <c r="B5" s="216">
        <v>4590</v>
      </c>
      <c r="C5" s="212">
        <v>4508889420</v>
      </c>
      <c r="D5" s="212" t="s">
        <v>2442</v>
      </c>
      <c r="E5" s="434">
        <v>5357</v>
      </c>
      <c r="F5" s="212" t="s">
        <v>2449</v>
      </c>
      <c r="G5" s="454">
        <v>141909.26</v>
      </c>
      <c r="H5" s="455">
        <v>46132</v>
      </c>
      <c r="I5" s="445" t="s">
        <v>2444</v>
      </c>
      <c r="J5" s="445" t="s">
        <v>5439</v>
      </c>
      <c r="K5" s="443" t="s">
        <v>2450</v>
      </c>
      <c r="L5" s="449" t="s">
        <v>2451</v>
      </c>
      <c r="M5" s="449"/>
      <c r="N5" s="536" t="s">
        <v>2452</v>
      </c>
      <c r="O5" t="s">
        <v>2447</v>
      </c>
      <c r="P5" t="s">
        <v>2448</v>
      </c>
    </row>
    <row r="6" spans="2:17" ht="60.75" customHeight="1" x14ac:dyDescent="0.35">
      <c r="B6" s="537">
        <v>4589</v>
      </c>
      <c r="C6" s="525">
        <v>4508890700</v>
      </c>
      <c r="D6" s="525" t="s">
        <v>2453</v>
      </c>
      <c r="E6" s="526">
        <v>276</v>
      </c>
      <c r="F6" s="525" t="s">
        <v>2449</v>
      </c>
      <c r="G6" s="527">
        <v>26539.03</v>
      </c>
      <c r="H6" s="528">
        <v>46110</v>
      </c>
      <c r="I6" s="534" t="s">
        <v>2454</v>
      </c>
      <c r="J6" s="534" t="s">
        <v>2454</v>
      </c>
      <c r="K6" s="212"/>
      <c r="L6" s="456"/>
      <c r="M6" s="456"/>
      <c r="N6" s="538"/>
      <c r="O6" t="s">
        <v>2455</v>
      </c>
      <c r="P6" t="s">
        <v>2448</v>
      </c>
    </row>
    <row r="7" spans="2:17" ht="42.75" customHeight="1" x14ac:dyDescent="0.35">
      <c r="B7" s="537">
        <v>4593</v>
      </c>
      <c r="C7" s="525">
        <v>4508890749</v>
      </c>
      <c r="D7" s="525" t="s">
        <v>2442</v>
      </c>
      <c r="E7" s="526">
        <v>7674</v>
      </c>
      <c r="F7" s="525" t="s">
        <v>2449</v>
      </c>
      <c r="G7" s="527">
        <v>42419.15</v>
      </c>
      <c r="H7" s="528">
        <v>46135</v>
      </c>
      <c r="I7" s="534" t="s">
        <v>2444</v>
      </c>
      <c r="J7" s="534" t="s">
        <v>5388</v>
      </c>
      <c r="K7" s="449"/>
      <c r="L7" s="449" t="s">
        <v>2456</v>
      </c>
      <c r="M7" s="449"/>
      <c r="N7" s="536">
        <v>1</v>
      </c>
      <c r="O7" t="s">
        <v>2447</v>
      </c>
      <c r="P7" t="s">
        <v>2457</v>
      </c>
    </row>
    <row r="8" spans="2:17" ht="41.25" customHeight="1" x14ac:dyDescent="0.4">
      <c r="B8" s="216">
        <v>4594</v>
      </c>
      <c r="C8" s="212">
        <v>4508892757</v>
      </c>
      <c r="D8" s="212" t="s">
        <v>2442</v>
      </c>
      <c r="E8" s="434">
        <v>2713</v>
      </c>
      <c r="F8" s="212" t="s">
        <v>2449</v>
      </c>
      <c r="G8" s="454">
        <v>28140.62</v>
      </c>
      <c r="H8" s="455">
        <v>46136</v>
      </c>
      <c r="I8" s="445" t="s">
        <v>2444</v>
      </c>
      <c r="J8" s="445" t="s">
        <v>2458</v>
      </c>
      <c r="K8" s="449"/>
      <c r="L8" s="449" t="s">
        <v>2459</v>
      </c>
      <c r="M8" s="449"/>
      <c r="N8" s="536" t="s">
        <v>2460</v>
      </c>
      <c r="O8" t="s">
        <v>2447</v>
      </c>
      <c r="P8" t="s">
        <v>2457</v>
      </c>
      <c r="Q8" s="532" t="s">
        <v>2461</v>
      </c>
    </row>
    <row r="9" spans="2:17" ht="37.5" customHeight="1" x14ac:dyDescent="0.35">
      <c r="B9" s="539">
        <v>4601</v>
      </c>
      <c r="C9" s="443">
        <v>4508891322</v>
      </c>
      <c r="D9" s="212" t="s">
        <v>2462</v>
      </c>
      <c r="E9" s="435">
        <v>925</v>
      </c>
      <c r="F9" s="443" t="s">
        <v>2449</v>
      </c>
      <c r="G9" s="454">
        <v>15434.63</v>
      </c>
      <c r="H9" s="437">
        <v>46140</v>
      </c>
      <c r="I9" s="445" t="s">
        <v>2444</v>
      </c>
      <c r="J9" s="445" t="s">
        <v>2463</v>
      </c>
      <c r="K9" s="456"/>
      <c r="L9" s="456" t="s">
        <v>2464</v>
      </c>
      <c r="M9" s="456"/>
      <c r="N9" s="538" t="s">
        <v>2465</v>
      </c>
      <c r="O9" t="s">
        <v>2455</v>
      </c>
      <c r="P9" t="s">
        <v>2466</v>
      </c>
    </row>
    <row r="10" spans="2:17" ht="37.5" customHeight="1" x14ac:dyDescent="0.35">
      <c r="B10" s="539">
        <v>4601</v>
      </c>
      <c r="C10" s="457">
        <v>4508893258</v>
      </c>
      <c r="D10" s="212" t="s">
        <v>2462</v>
      </c>
      <c r="E10" s="435">
        <v>2918</v>
      </c>
      <c r="F10" s="443" t="s">
        <v>2449</v>
      </c>
      <c r="G10" s="454">
        <v>33828.18</v>
      </c>
      <c r="H10" s="437">
        <v>46140</v>
      </c>
      <c r="I10" s="445" t="s">
        <v>2444</v>
      </c>
      <c r="J10" s="445" t="s">
        <v>2463</v>
      </c>
      <c r="K10" s="456" t="s">
        <v>5393</v>
      </c>
      <c r="L10" s="456" t="s">
        <v>2464</v>
      </c>
      <c r="M10" s="456"/>
      <c r="N10" s="538" t="s">
        <v>2467</v>
      </c>
      <c r="O10" t="s">
        <v>2455</v>
      </c>
      <c r="P10" t="s">
        <v>2466</v>
      </c>
    </row>
    <row r="11" spans="2:17" ht="26" x14ac:dyDescent="0.35">
      <c r="B11" s="539">
        <v>4629</v>
      </c>
      <c r="C11" s="457">
        <v>4508953544</v>
      </c>
      <c r="D11" s="212" t="s">
        <v>2442</v>
      </c>
      <c r="E11" s="438"/>
      <c r="F11" s="443"/>
      <c r="G11" s="439"/>
      <c r="H11" s="440">
        <v>46213</v>
      </c>
      <c r="I11" s="445" t="s">
        <v>2444</v>
      </c>
      <c r="J11" s="535" t="s">
        <v>5440</v>
      </c>
      <c r="K11" s="456" t="s">
        <v>5394</v>
      </c>
      <c r="L11" s="35"/>
      <c r="M11" s="456" t="s">
        <v>2468</v>
      </c>
      <c r="N11" s="538" t="s">
        <v>2469</v>
      </c>
      <c r="O11" t="s">
        <v>2447</v>
      </c>
      <c r="P11" t="s">
        <v>2470</v>
      </c>
    </row>
    <row r="12" spans="2:17" ht="45.75" customHeight="1" x14ac:dyDescent="0.35">
      <c r="B12" s="539">
        <v>4650</v>
      </c>
      <c r="C12" s="457">
        <v>4508972604</v>
      </c>
      <c r="D12" s="212" t="s">
        <v>2442</v>
      </c>
      <c r="E12" s="435"/>
      <c r="F12" s="443"/>
      <c r="G12" s="436"/>
      <c r="H12" s="437">
        <v>46242</v>
      </c>
      <c r="I12" s="445" t="s">
        <v>5441</v>
      </c>
      <c r="J12" s="445" t="s">
        <v>5442</v>
      </c>
      <c r="K12" s="456"/>
      <c r="L12" s="456"/>
      <c r="M12" s="456"/>
      <c r="N12" s="538"/>
      <c r="O12" t="s">
        <v>2447</v>
      </c>
      <c r="P12" t="s">
        <v>2457</v>
      </c>
    </row>
    <row r="13" spans="2:17" ht="45" customHeight="1" x14ac:dyDescent="0.35">
      <c r="B13" s="539">
        <v>4636</v>
      </c>
      <c r="C13" s="457">
        <v>4508954248</v>
      </c>
      <c r="D13" s="212" t="s">
        <v>2472</v>
      </c>
      <c r="E13" s="441">
        <v>23618</v>
      </c>
      <c r="F13" s="443" t="s">
        <v>2449</v>
      </c>
      <c r="G13" s="436">
        <v>32413.38</v>
      </c>
      <c r="H13" s="437">
        <v>46203</v>
      </c>
      <c r="I13" s="445" t="s">
        <v>2444</v>
      </c>
      <c r="J13" s="445" t="s">
        <v>5443</v>
      </c>
      <c r="K13" s="444"/>
      <c r="L13" s="456"/>
      <c r="M13" s="456"/>
      <c r="N13" s="538"/>
      <c r="O13" t="s">
        <v>2447</v>
      </c>
      <c r="P13" t="s">
        <v>2470</v>
      </c>
    </row>
    <row r="14" spans="2:17" ht="25" customHeight="1" x14ac:dyDescent="0.35">
      <c r="B14" s="539">
        <v>4634</v>
      </c>
      <c r="C14" s="457">
        <v>4508977163</v>
      </c>
      <c r="D14" s="212" t="s">
        <v>2473</v>
      </c>
      <c r="E14" s="441"/>
      <c r="F14" s="443"/>
      <c r="G14" s="442"/>
      <c r="H14" s="437">
        <v>46218</v>
      </c>
      <c r="I14" s="445" t="s">
        <v>2474</v>
      </c>
      <c r="J14" s="445" t="s">
        <v>5463</v>
      </c>
      <c r="K14" s="456"/>
      <c r="L14" s="456"/>
      <c r="M14" s="456"/>
      <c r="N14" s="538"/>
      <c r="O14" t="s">
        <v>2447</v>
      </c>
      <c r="P14" t="s">
        <v>2448</v>
      </c>
    </row>
    <row r="15" spans="2:17" ht="52" x14ac:dyDescent="0.35">
      <c r="B15" s="539">
        <v>4640</v>
      </c>
      <c r="C15" s="212">
        <v>4508984427</v>
      </c>
      <c r="D15" s="212" t="s">
        <v>2475</v>
      </c>
      <c r="E15" s="441"/>
      <c r="F15" s="443"/>
      <c r="G15" s="442"/>
      <c r="H15" s="437">
        <v>46305</v>
      </c>
      <c r="I15" s="445" t="s">
        <v>2471</v>
      </c>
      <c r="J15" s="445" t="s">
        <v>5444</v>
      </c>
      <c r="K15" s="456"/>
      <c r="L15" s="456"/>
      <c r="M15" s="456"/>
      <c r="N15" s="538"/>
      <c r="O15" t="s">
        <v>2476</v>
      </c>
      <c r="P15" t="s">
        <v>2448</v>
      </c>
    </row>
    <row r="16" spans="2:17" ht="85.5" customHeight="1" x14ac:dyDescent="0.35">
      <c r="B16" s="539">
        <v>4641</v>
      </c>
      <c r="C16" s="212">
        <v>4508984403</v>
      </c>
      <c r="D16" s="212" t="s">
        <v>2475</v>
      </c>
      <c r="E16" s="441"/>
      <c r="F16" s="443"/>
      <c r="G16" s="442"/>
      <c r="H16" s="437">
        <v>46305</v>
      </c>
      <c r="I16" s="445" t="s">
        <v>2471</v>
      </c>
      <c r="J16" s="445" t="s">
        <v>5445</v>
      </c>
      <c r="K16" s="456"/>
      <c r="L16" s="456"/>
      <c r="M16" s="456"/>
      <c r="N16" s="538"/>
      <c r="O16" t="s">
        <v>2476</v>
      </c>
      <c r="P16" t="s">
        <v>2448</v>
      </c>
    </row>
    <row r="17" spans="1:18" ht="48" customHeight="1" x14ac:dyDescent="0.35">
      <c r="B17" s="539">
        <v>4639</v>
      </c>
      <c r="C17" s="212" t="s">
        <v>2477</v>
      </c>
      <c r="D17" s="212" t="s">
        <v>2478</v>
      </c>
      <c r="E17" s="441"/>
      <c r="F17" s="443"/>
      <c r="G17" s="442"/>
      <c r="H17" s="437">
        <v>46332</v>
      </c>
      <c r="I17" s="445" t="s">
        <v>2471</v>
      </c>
      <c r="J17" s="445" t="s">
        <v>5446</v>
      </c>
      <c r="K17" s="456"/>
      <c r="L17" s="456"/>
      <c r="M17" s="456"/>
      <c r="N17" s="538"/>
      <c r="O17" t="s">
        <v>2479</v>
      </c>
      <c r="P17" t="s">
        <v>2457</v>
      </c>
    </row>
    <row r="18" spans="1:18" ht="39" customHeight="1" x14ac:dyDescent="0.35">
      <c r="B18" s="539">
        <v>4643</v>
      </c>
      <c r="C18" s="212">
        <v>4508984387</v>
      </c>
      <c r="D18" s="212" t="s">
        <v>2480</v>
      </c>
      <c r="E18" s="441"/>
      <c r="F18" s="443"/>
      <c r="G18" s="436"/>
      <c r="H18" s="437">
        <v>46311</v>
      </c>
      <c r="I18" s="445" t="s">
        <v>2471</v>
      </c>
      <c r="J18" s="445" t="s">
        <v>5447</v>
      </c>
      <c r="K18" s="456"/>
      <c r="L18" s="456"/>
      <c r="M18" s="456"/>
      <c r="N18" s="538"/>
      <c r="O18" s="458" t="s">
        <v>2479</v>
      </c>
      <c r="P18" s="458" t="s">
        <v>2448</v>
      </c>
      <c r="Q18" s="18"/>
      <c r="R18" s="18"/>
    </row>
    <row r="19" spans="1:18" x14ac:dyDescent="0.35">
      <c r="B19" s="539">
        <v>4654</v>
      </c>
      <c r="C19" s="443">
        <v>4509002007</v>
      </c>
      <c r="D19" s="212" t="s">
        <v>2442</v>
      </c>
      <c r="E19" s="441"/>
      <c r="F19" s="443"/>
      <c r="G19" s="436"/>
      <c r="H19" s="15">
        <v>46258</v>
      </c>
      <c r="I19" s="445" t="s">
        <v>2471</v>
      </c>
      <c r="J19" s="445" t="s">
        <v>5448</v>
      </c>
      <c r="K19" s="456"/>
      <c r="L19" s="456"/>
      <c r="M19" s="456"/>
      <c r="N19" s="538"/>
      <c r="O19" t="s">
        <v>2447</v>
      </c>
      <c r="P19" t="s">
        <v>2457</v>
      </c>
    </row>
    <row r="20" spans="1:18" ht="38.25" customHeight="1" x14ac:dyDescent="0.35">
      <c r="A20" s="186"/>
      <c r="B20" s="539">
        <v>4653</v>
      </c>
      <c r="C20" s="443">
        <v>4509001668</v>
      </c>
      <c r="D20" s="212" t="s">
        <v>2473</v>
      </c>
      <c r="E20" s="441"/>
      <c r="F20" s="443"/>
      <c r="G20" s="436"/>
      <c r="H20" s="447">
        <v>46254</v>
      </c>
      <c r="I20" s="445" t="s">
        <v>2471</v>
      </c>
      <c r="J20" s="535" t="s">
        <v>5449</v>
      </c>
      <c r="K20" s="456"/>
      <c r="L20" s="456"/>
      <c r="M20" s="456"/>
      <c r="N20" s="538"/>
      <c r="O20" s="458" t="s">
        <v>2447</v>
      </c>
      <c r="P20" t="s">
        <v>2448</v>
      </c>
    </row>
    <row r="21" spans="1:18" x14ac:dyDescent="0.35">
      <c r="B21" s="539">
        <v>4669</v>
      </c>
      <c r="C21" s="443">
        <v>4509030959</v>
      </c>
      <c r="D21" s="443" t="s">
        <v>2472</v>
      </c>
      <c r="E21" s="443"/>
      <c r="F21" s="443"/>
      <c r="G21" s="436"/>
      <c r="H21" s="447">
        <v>46254</v>
      </c>
      <c r="I21" s="445" t="s">
        <v>2471</v>
      </c>
      <c r="J21" s="535" t="s">
        <v>5450</v>
      </c>
      <c r="K21" s="456"/>
      <c r="L21" s="456"/>
      <c r="M21" s="456"/>
      <c r="N21" s="538"/>
      <c r="O21" s="458" t="s">
        <v>2447</v>
      </c>
      <c r="P21" t="s">
        <v>2448</v>
      </c>
    </row>
    <row r="22" spans="1:18" ht="43.5" x14ac:dyDescent="0.35">
      <c r="B22" s="539">
        <v>4677</v>
      </c>
      <c r="C22" s="443">
        <v>4509033161</v>
      </c>
      <c r="D22" s="443" t="s">
        <v>2442</v>
      </c>
      <c r="E22" s="443"/>
      <c r="F22" s="443"/>
      <c r="G22" s="436"/>
      <c r="H22" s="447" t="s">
        <v>5451</v>
      </c>
      <c r="I22" s="445" t="s">
        <v>2471</v>
      </c>
      <c r="J22" s="445" t="s">
        <v>5452</v>
      </c>
      <c r="K22" s="456"/>
      <c r="L22" s="456"/>
      <c r="M22" s="456"/>
      <c r="N22" s="538"/>
      <c r="O22" s="458" t="s">
        <v>2447</v>
      </c>
      <c r="P22" t="s">
        <v>2448</v>
      </c>
    </row>
    <row r="23" spans="1:18" x14ac:dyDescent="0.35">
      <c r="B23" s="539">
        <v>4688</v>
      </c>
      <c r="C23" s="443">
        <v>4509012742</v>
      </c>
      <c r="D23" s="443" t="s">
        <v>2475</v>
      </c>
      <c r="E23" s="443"/>
      <c r="F23" s="443"/>
      <c r="G23" s="436"/>
      <c r="H23" s="447">
        <v>46357</v>
      </c>
      <c r="I23" s="445" t="s">
        <v>5390</v>
      </c>
      <c r="J23" s="445" t="s">
        <v>5391</v>
      </c>
      <c r="K23" s="443"/>
      <c r="L23" s="443"/>
      <c r="M23" s="443"/>
      <c r="N23" s="540"/>
      <c r="O23" s="458" t="s">
        <v>2476</v>
      </c>
      <c r="P23" t="s">
        <v>2448</v>
      </c>
    </row>
    <row r="24" spans="1:18" x14ac:dyDescent="0.35">
      <c r="B24" s="539">
        <v>4687</v>
      </c>
      <c r="C24" s="443">
        <v>4509031935</v>
      </c>
      <c r="D24" s="443" t="s">
        <v>2478</v>
      </c>
      <c r="E24" s="443"/>
      <c r="F24" s="443"/>
      <c r="G24" s="436"/>
      <c r="H24" s="447">
        <v>46382</v>
      </c>
      <c r="I24" s="445" t="s">
        <v>5390</v>
      </c>
      <c r="J24" s="445" t="s">
        <v>5391</v>
      </c>
      <c r="K24" s="443"/>
      <c r="L24" s="443"/>
      <c r="M24" s="443"/>
      <c r="N24" s="540"/>
      <c r="O24" s="458" t="s">
        <v>2479</v>
      </c>
      <c r="P24" t="s">
        <v>2457</v>
      </c>
    </row>
    <row r="25" spans="1:18" x14ac:dyDescent="0.35">
      <c r="B25" s="539"/>
      <c r="C25" s="443"/>
      <c r="D25" s="443"/>
      <c r="E25" s="443"/>
      <c r="F25" s="443"/>
      <c r="G25" s="436"/>
      <c r="H25" s="447"/>
      <c r="I25" s="445"/>
      <c r="J25" s="446"/>
      <c r="K25" s="443"/>
      <c r="L25" s="443"/>
      <c r="M25" s="443"/>
      <c r="N25" s="540"/>
    </row>
    <row r="26" spans="1:18" x14ac:dyDescent="0.35">
      <c r="B26" s="539"/>
      <c r="C26" s="443"/>
      <c r="D26" s="443"/>
      <c r="E26" s="459"/>
      <c r="F26" s="443"/>
      <c r="G26" s="436"/>
      <c r="H26" s="460"/>
      <c r="I26" s="445"/>
      <c r="J26" s="461"/>
      <c r="K26" s="462"/>
      <c r="L26" s="462"/>
      <c r="M26" s="462"/>
      <c r="N26" s="541"/>
    </row>
    <row r="27" spans="1:18" x14ac:dyDescent="0.35">
      <c r="B27" s="539"/>
      <c r="C27" s="443"/>
      <c r="D27" s="443"/>
      <c r="E27" s="459"/>
      <c r="F27" s="443"/>
      <c r="G27" s="436"/>
      <c r="H27" s="460"/>
      <c r="I27" s="445"/>
      <c r="J27" s="445"/>
      <c r="K27" s="462"/>
      <c r="L27" s="462"/>
      <c r="M27" s="462"/>
      <c r="N27" s="541"/>
    </row>
    <row r="28" spans="1:18" x14ac:dyDescent="0.35">
      <c r="B28" s="539"/>
      <c r="C28" s="443"/>
      <c r="D28" s="443"/>
      <c r="E28" s="443"/>
      <c r="F28" s="443"/>
      <c r="G28" s="436"/>
      <c r="H28" s="444"/>
      <c r="I28" s="445"/>
      <c r="J28" s="446"/>
      <c r="K28" s="462"/>
      <c r="L28" s="462"/>
      <c r="M28" s="462"/>
      <c r="N28" s="541"/>
    </row>
    <row r="29" spans="1:18" x14ac:dyDescent="0.35">
      <c r="B29" s="539"/>
      <c r="C29" s="446"/>
      <c r="D29" s="446"/>
      <c r="E29" s="446"/>
      <c r="F29" s="446"/>
      <c r="G29" s="436"/>
      <c r="H29" s="460"/>
      <c r="I29" s="445"/>
      <c r="J29" s="446"/>
      <c r="K29" s="449"/>
      <c r="L29" s="449"/>
      <c r="M29" s="449"/>
      <c r="N29" s="536"/>
    </row>
    <row r="30" spans="1:18" x14ac:dyDescent="0.35">
      <c r="B30" s="539"/>
      <c r="C30" s="446"/>
      <c r="D30" s="443"/>
      <c r="E30" s="443"/>
      <c r="F30" s="446"/>
      <c r="G30" s="436"/>
      <c r="H30" s="444"/>
      <c r="I30" s="445"/>
      <c r="J30" s="461"/>
      <c r="K30" s="456"/>
      <c r="L30" s="456"/>
      <c r="M30" s="456"/>
      <c r="N30" s="538"/>
    </row>
    <row r="31" spans="1:18" x14ac:dyDescent="0.35">
      <c r="B31" s="539"/>
      <c r="C31" s="443"/>
      <c r="D31" s="443"/>
      <c r="E31" s="443"/>
      <c r="F31" s="443"/>
      <c r="G31" s="436"/>
      <c r="H31" s="444"/>
      <c r="I31" s="445"/>
      <c r="J31" s="461"/>
      <c r="K31" s="456"/>
      <c r="L31" s="456"/>
      <c r="M31" s="456"/>
      <c r="N31" s="538"/>
    </row>
    <row r="32" spans="1:18" x14ac:dyDescent="0.35">
      <c r="B32" s="539"/>
      <c r="C32" s="443"/>
      <c r="D32" s="443"/>
      <c r="E32" s="443"/>
      <c r="F32" s="443"/>
      <c r="G32" s="436"/>
      <c r="H32" s="444"/>
      <c r="I32" s="445"/>
      <c r="J32" s="445"/>
      <c r="K32" s="456"/>
      <c r="L32" s="456"/>
      <c r="M32" s="456"/>
      <c r="N32" s="538"/>
    </row>
    <row r="33" spans="2:14" x14ac:dyDescent="0.35">
      <c r="B33" s="539"/>
      <c r="C33" s="443"/>
      <c r="D33" s="443"/>
      <c r="E33" s="443"/>
      <c r="F33" s="443"/>
      <c r="G33" s="436"/>
      <c r="H33" s="444"/>
      <c r="I33" s="445"/>
      <c r="J33" s="445"/>
      <c r="K33" s="456"/>
      <c r="L33" s="456"/>
      <c r="M33" s="456"/>
      <c r="N33" s="538"/>
    </row>
    <row r="34" spans="2:14" x14ac:dyDescent="0.35">
      <c r="B34" s="539"/>
      <c r="C34" s="443"/>
      <c r="D34" s="443"/>
      <c r="E34" s="443"/>
      <c r="F34" s="443"/>
      <c r="G34" s="436"/>
      <c r="H34" s="444"/>
      <c r="I34" s="445"/>
      <c r="J34" s="446"/>
      <c r="K34" s="456"/>
      <c r="L34" s="456"/>
      <c r="M34" s="456"/>
      <c r="N34" s="538"/>
    </row>
    <row r="35" spans="2:14" x14ac:dyDescent="0.35">
      <c r="B35" s="539"/>
      <c r="C35" s="443"/>
      <c r="D35" s="443"/>
      <c r="E35" s="443"/>
      <c r="F35" s="443"/>
      <c r="G35" s="436"/>
      <c r="H35" s="444"/>
      <c r="I35" s="445"/>
      <c r="J35" s="461"/>
      <c r="K35" s="456"/>
      <c r="L35" s="456"/>
      <c r="M35" s="456"/>
      <c r="N35" s="538"/>
    </row>
    <row r="36" spans="2:14" x14ac:dyDescent="0.35">
      <c r="B36" s="539"/>
      <c r="C36" s="443"/>
      <c r="D36" s="443"/>
      <c r="E36" s="443"/>
      <c r="F36" s="443"/>
      <c r="G36" s="436"/>
      <c r="H36" s="444"/>
      <c r="I36" s="445"/>
      <c r="J36" s="461"/>
      <c r="K36" s="456"/>
      <c r="L36" s="456"/>
      <c r="M36" s="456"/>
      <c r="N36" s="538"/>
    </row>
    <row r="37" spans="2:14" x14ac:dyDescent="0.35">
      <c r="B37" s="539"/>
      <c r="C37" s="443"/>
      <c r="D37" s="443"/>
      <c r="E37" s="443"/>
      <c r="F37" s="443"/>
      <c r="G37" s="436"/>
      <c r="H37" s="444"/>
      <c r="I37" s="445"/>
      <c r="J37" s="461"/>
      <c r="K37" s="456"/>
      <c r="L37" s="456"/>
      <c r="M37" s="456"/>
      <c r="N37" s="538"/>
    </row>
    <row r="38" spans="2:14" x14ac:dyDescent="0.35">
      <c r="B38" s="539"/>
      <c r="C38" s="443"/>
      <c r="D38" s="443"/>
      <c r="E38" s="443"/>
      <c r="F38" s="443"/>
      <c r="G38" s="436"/>
      <c r="H38" s="444"/>
      <c r="I38" s="445"/>
      <c r="J38" s="446"/>
      <c r="K38" s="456"/>
      <c r="L38" s="456"/>
      <c r="M38" s="456"/>
      <c r="N38" s="538"/>
    </row>
    <row r="39" spans="2:14" x14ac:dyDescent="0.35">
      <c r="B39" s="539"/>
      <c r="C39" s="443"/>
      <c r="D39" s="443"/>
      <c r="E39" s="443"/>
      <c r="F39" s="443"/>
      <c r="G39" s="436"/>
      <c r="H39" s="444"/>
      <c r="I39" s="445"/>
      <c r="J39" s="461"/>
      <c r="K39" s="456"/>
      <c r="L39" s="456"/>
      <c r="M39" s="456"/>
      <c r="N39" s="538"/>
    </row>
    <row r="40" spans="2:14" x14ac:dyDescent="0.35">
      <c r="B40" s="539"/>
      <c r="C40" s="443"/>
      <c r="D40" s="443"/>
      <c r="E40" s="443"/>
      <c r="F40" s="443"/>
      <c r="G40" s="436"/>
      <c r="H40" s="444"/>
      <c r="I40" s="445"/>
      <c r="J40" s="445"/>
      <c r="K40" s="456"/>
      <c r="L40" s="456"/>
      <c r="M40" s="456"/>
      <c r="N40" s="538"/>
    </row>
    <row r="41" spans="2:14" x14ac:dyDescent="0.35">
      <c r="B41" s="539"/>
      <c r="C41" s="443"/>
      <c r="D41" s="443"/>
      <c r="E41" s="443"/>
      <c r="F41" s="443"/>
      <c r="G41" s="436"/>
      <c r="H41" s="444"/>
      <c r="I41" s="445"/>
      <c r="J41" s="446"/>
      <c r="K41" s="456"/>
      <c r="L41" s="456"/>
      <c r="M41" s="456"/>
      <c r="N41" s="538"/>
    </row>
    <row r="42" spans="2:14" x14ac:dyDescent="0.35">
      <c r="B42" s="539"/>
      <c r="C42" s="443"/>
      <c r="D42" s="443"/>
      <c r="E42" s="443"/>
      <c r="F42" s="443"/>
      <c r="G42" s="436"/>
      <c r="H42" s="444"/>
      <c r="I42" s="445"/>
      <c r="J42" s="446"/>
      <c r="K42" s="456"/>
      <c r="L42" s="456"/>
      <c r="M42" s="456"/>
      <c r="N42" s="538"/>
    </row>
    <row r="43" spans="2:14" x14ac:dyDescent="0.35">
      <c r="B43" s="542"/>
      <c r="C43" s="443"/>
      <c r="D43" s="443"/>
      <c r="E43" s="7"/>
      <c r="F43" s="7"/>
      <c r="G43" s="436"/>
      <c r="H43" s="444"/>
      <c r="I43" s="445"/>
      <c r="J43" s="445"/>
      <c r="K43" s="463"/>
      <c r="L43" s="463"/>
      <c r="M43" s="463"/>
      <c r="N43" s="543"/>
    </row>
    <row r="44" spans="2:14" x14ac:dyDescent="0.35">
      <c r="B44" s="539"/>
      <c r="C44" s="443"/>
      <c r="D44" s="443"/>
      <c r="E44" s="443"/>
      <c r="F44" s="7"/>
      <c r="G44" s="436"/>
      <c r="H44" s="447"/>
      <c r="I44" s="445"/>
      <c r="J44" s="446"/>
      <c r="K44" s="463"/>
      <c r="L44" s="463"/>
      <c r="M44" s="463"/>
      <c r="N44" s="543"/>
    </row>
    <row r="45" spans="2:14" x14ac:dyDescent="0.35">
      <c r="B45" s="539"/>
      <c r="C45" s="443"/>
      <c r="D45" s="443"/>
      <c r="E45" s="35"/>
      <c r="F45" s="35"/>
      <c r="G45" s="436"/>
      <c r="H45" s="444"/>
      <c r="I45" s="445"/>
      <c r="J45" s="461"/>
      <c r="K45" s="464"/>
      <c r="L45" s="464"/>
      <c r="M45" s="464"/>
      <c r="N45" s="544"/>
    </row>
    <row r="46" spans="2:14" x14ac:dyDescent="0.35">
      <c r="B46" s="539"/>
      <c r="C46" s="443"/>
      <c r="D46" s="446"/>
      <c r="E46" s="35"/>
      <c r="F46" s="35"/>
      <c r="G46" s="436"/>
      <c r="H46" s="444"/>
      <c r="I46" s="445"/>
      <c r="J46" s="461"/>
      <c r="K46" s="464"/>
      <c r="L46" s="464"/>
      <c r="M46" s="464"/>
      <c r="N46" s="544"/>
    </row>
    <row r="47" spans="2:14" x14ac:dyDescent="0.35">
      <c r="B47" s="539"/>
      <c r="C47" s="443"/>
      <c r="D47" s="446"/>
      <c r="E47" s="443"/>
      <c r="F47" s="436"/>
      <c r="G47" s="436"/>
      <c r="H47" s="448"/>
      <c r="I47" s="443"/>
      <c r="J47" s="461"/>
      <c r="K47" s="443"/>
      <c r="L47" s="443"/>
      <c r="M47" s="443"/>
      <c r="N47" s="540"/>
    </row>
    <row r="48" spans="2:14" x14ac:dyDescent="0.35">
      <c r="B48" s="539"/>
      <c r="C48" s="443"/>
      <c r="D48" s="446"/>
      <c r="E48" s="443"/>
      <c r="F48" s="436"/>
      <c r="G48" s="436"/>
      <c r="H48" s="448"/>
      <c r="I48" s="443"/>
      <c r="J48" s="449"/>
      <c r="K48" s="443"/>
      <c r="L48" s="443"/>
      <c r="M48" s="443"/>
      <c r="N48" s="540"/>
    </row>
    <row r="49" spans="2:14" x14ac:dyDescent="0.35">
      <c r="B49" s="539"/>
      <c r="C49" s="443"/>
      <c r="D49" s="446"/>
      <c r="E49" s="443"/>
      <c r="F49" s="436"/>
      <c r="G49" s="436"/>
      <c r="H49" s="448"/>
      <c r="I49" s="443"/>
      <c r="J49" s="449"/>
      <c r="K49" s="443"/>
      <c r="L49" s="443"/>
      <c r="M49" s="443"/>
      <c r="N49" s="540"/>
    </row>
    <row r="50" spans="2:14" x14ac:dyDescent="0.35">
      <c r="B50" s="539"/>
      <c r="C50" s="443"/>
      <c r="D50" s="446"/>
      <c r="E50" s="443"/>
      <c r="F50" s="436"/>
      <c r="G50" s="436"/>
      <c r="H50" s="448"/>
      <c r="I50" s="446"/>
      <c r="J50" s="449"/>
      <c r="K50" s="443"/>
      <c r="L50" s="443"/>
      <c r="M50" s="443"/>
      <c r="N50" s="540"/>
    </row>
    <row r="51" spans="2:14" x14ac:dyDescent="0.35">
      <c r="B51" s="539"/>
      <c r="C51" s="443"/>
      <c r="D51" s="446"/>
      <c r="E51" s="443"/>
      <c r="F51" s="436"/>
      <c r="G51" s="436"/>
      <c r="H51" s="448"/>
      <c r="I51" s="446"/>
      <c r="J51" s="449"/>
      <c r="K51" s="443"/>
      <c r="L51" s="443"/>
      <c r="M51" s="443"/>
      <c r="N51" s="540"/>
    </row>
    <row r="52" spans="2:14" x14ac:dyDescent="0.35">
      <c r="B52" s="539"/>
      <c r="C52" s="443"/>
      <c r="D52" s="446"/>
      <c r="E52" s="443"/>
      <c r="F52" s="436"/>
      <c r="G52" s="436"/>
      <c r="H52" s="448"/>
      <c r="I52" s="446"/>
      <c r="J52" s="449"/>
      <c r="K52" s="443"/>
      <c r="L52" s="443"/>
      <c r="M52" s="443"/>
      <c r="N52" s="540"/>
    </row>
    <row r="53" spans="2:14" x14ac:dyDescent="0.35">
      <c r="B53" s="539"/>
      <c r="C53" s="443"/>
      <c r="D53" s="446"/>
      <c r="E53" s="443"/>
      <c r="F53" s="436"/>
      <c r="G53" s="436"/>
      <c r="H53" s="448"/>
      <c r="I53" s="446"/>
      <c r="J53" s="449"/>
      <c r="K53" s="35"/>
      <c r="L53" s="35"/>
      <c r="M53" s="35"/>
      <c r="N53" s="228"/>
    </row>
    <row r="54" spans="2:14" ht="15" thickBot="1" x14ac:dyDescent="0.4">
      <c r="B54" s="533"/>
      <c r="C54" s="545"/>
      <c r="D54" s="546"/>
      <c r="E54" s="545"/>
      <c r="F54" s="547"/>
      <c r="G54" s="547"/>
      <c r="H54" s="548"/>
      <c r="I54" s="546"/>
      <c r="J54" s="549"/>
      <c r="K54" s="139"/>
      <c r="L54" s="139"/>
      <c r="M54" s="139"/>
      <c r="N54" s="490"/>
    </row>
  </sheetData>
  <autoFilter ref="A3:O54" xr:uid="{4F228DE6-EEC3-4591-A70D-A50DFAD3B6F2}"/>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400" bestFit="1" customWidth="1"/>
    <col min="2" max="6" width="7" style="400" customWidth="1"/>
    <col min="7" max="7" width="7.81640625" style="400" customWidth="1"/>
    <col min="8" max="18" width="7" style="400" customWidth="1"/>
    <col min="19" max="19" width="7.26953125" style="400" customWidth="1"/>
    <col min="20" max="27" width="7" style="400" customWidth="1"/>
    <col min="28" max="16384" width="11.453125" style="400"/>
  </cols>
  <sheetData>
    <row r="1" spans="1:28" ht="13" x14ac:dyDescent="0.3">
      <c r="A1" s="399" t="s">
        <v>2481</v>
      </c>
    </row>
    <row r="2" spans="1:28" ht="13" x14ac:dyDescent="0.3">
      <c r="A2" s="401"/>
      <c r="B2" s="402">
        <v>2025</v>
      </c>
      <c r="C2" s="403">
        <v>46023</v>
      </c>
      <c r="D2" s="403">
        <v>46054</v>
      </c>
      <c r="E2" s="403">
        <v>46082</v>
      </c>
      <c r="F2" s="403">
        <v>46113</v>
      </c>
      <c r="G2" s="403">
        <v>46143</v>
      </c>
      <c r="H2" s="403">
        <v>46174</v>
      </c>
      <c r="I2" s="403">
        <v>46204</v>
      </c>
      <c r="J2" s="403">
        <v>46235</v>
      </c>
      <c r="K2" s="403">
        <v>46266</v>
      </c>
      <c r="L2" s="403">
        <v>46296</v>
      </c>
      <c r="M2" s="403">
        <v>46327</v>
      </c>
      <c r="N2" s="403">
        <v>46357</v>
      </c>
      <c r="O2" s="403">
        <v>46388</v>
      </c>
      <c r="P2" s="402" t="s">
        <v>2482</v>
      </c>
    </row>
    <row r="3" spans="1:28" x14ac:dyDescent="0.25">
      <c r="A3" s="401" t="s">
        <v>246</v>
      </c>
      <c r="B3" s="401"/>
      <c r="C3" s="401">
        <v>5</v>
      </c>
      <c r="D3" s="401"/>
      <c r="E3" s="401"/>
      <c r="F3" s="401">
        <v>1</v>
      </c>
      <c r="G3" s="401">
        <v>4</v>
      </c>
      <c r="H3" s="401">
        <v>5</v>
      </c>
      <c r="I3" s="401"/>
      <c r="J3" s="401">
        <v>2</v>
      </c>
      <c r="K3" s="401"/>
      <c r="L3" s="401"/>
      <c r="M3" s="401">
        <v>1</v>
      </c>
      <c r="N3" s="401"/>
      <c r="O3" s="401"/>
      <c r="P3" s="401">
        <f>+SUM(B3:N3)</f>
        <v>18</v>
      </c>
    </row>
    <row r="4" spans="1:28" x14ac:dyDescent="0.25">
      <c r="A4" s="401" t="s">
        <v>2483</v>
      </c>
      <c r="B4" s="401"/>
      <c r="C4" s="401"/>
      <c r="D4" s="401">
        <v>2</v>
      </c>
      <c r="E4" s="401">
        <v>15</v>
      </c>
      <c r="F4" s="401">
        <v>12</v>
      </c>
      <c r="G4" s="401">
        <v>16</v>
      </c>
      <c r="H4" s="401"/>
      <c r="I4" s="401">
        <v>2</v>
      </c>
      <c r="J4" s="401"/>
      <c r="K4" s="401"/>
      <c r="L4" s="401">
        <v>3</v>
      </c>
      <c r="M4" s="401"/>
      <c r="N4" s="401">
        <v>1</v>
      </c>
      <c r="O4" s="401"/>
      <c r="P4" s="401">
        <f t="shared" ref="P4:P5" si="0">+SUM(B4:N4)</f>
        <v>51</v>
      </c>
    </row>
    <row r="5" spans="1:28" x14ac:dyDescent="0.25">
      <c r="A5" s="401" t="s">
        <v>2484</v>
      </c>
      <c r="B5" s="401">
        <v>1</v>
      </c>
      <c r="C5" s="401">
        <v>3</v>
      </c>
      <c r="D5" s="401">
        <v>2</v>
      </c>
      <c r="E5" s="401">
        <v>2</v>
      </c>
      <c r="F5" s="401">
        <v>4</v>
      </c>
      <c r="G5" s="401">
        <v>2</v>
      </c>
      <c r="H5" s="401">
        <v>3</v>
      </c>
      <c r="I5" s="401">
        <v>1</v>
      </c>
      <c r="J5" s="401"/>
      <c r="K5" s="401"/>
      <c r="L5" s="401"/>
      <c r="M5" s="401"/>
      <c r="N5" s="401"/>
      <c r="O5" s="401"/>
      <c r="P5" s="401">
        <f t="shared" si="0"/>
        <v>18</v>
      </c>
    </row>
    <row r="8" spans="1:28" ht="13" x14ac:dyDescent="0.3">
      <c r="A8" s="399" t="s">
        <v>2485</v>
      </c>
    </row>
    <row r="9" spans="1:28" ht="13" x14ac:dyDescent="0.3">
      <c r="A9" s="401"/>
      <c r="B9" s="402">
        <v>2025</v>
      </c>
      <c r="C9" s="403">
        <v>46023</v>
      </c>
      <c r="D9" s="403">
        <v>46054</v>
      </c>
      <c r="E9" s="403">
        <v>46082</v>
      </c>
      <c r="F9" s="403">
        <v>46113</v>
      </c>
      <c r="G9" s="403">
        <v>46143</v>
      </c>
      <c r="H9" s="403">
        <v>46174</v>
      </c>
      <c r="I9" s="403">
        <v>46204</v>
      </c>
      <c r="J9" s="403">
        <v>46235</v>
      </c>
      <c r="K9" s="403">
        <v>46266</v>
      </c>
      <c r="L9" s="403">
        <v>46296</v>
      </c>
      <c r="M9" s="403">
        <v>46327</v>
      </c>
      <c r="N9" s="403">
        <v>46357</v>
      </c>
      <c r="O9" s="403">
        <v>46388</v>
      </c>
      <c r="P9" s="402" t="s">
        <v>2482</v>
      </c>
    </row>
    <row r="10" spans="1:28" x14ac:dyDescent="0.25">
      <c r="A10" s="401" t="s">
        <v>246</v>
      </c>
      <c r="B10" s="401"/>
      <c r="C10" s="401"/>
      <c r="D10" s="401">
        <v>1</v>
      </c>
      <c r="E10" s="401">
        <v>1</v>
      </c>
      <c r="F10" s="404">
        <v>3</v>
      </c>
      <c r="G10" s="401"/>
      <c r="H10" s="401"/>
      <c r="I10" s="401">
        <v>1</v>
      </c>
      <c r="J10" s="401">
        <v>4</v>
      </c>
      <c r="K10" s="401">
        <v>5</v>
      </c>
      <c r="L10" s="401">
        <v>2</v>
      </c>
      <c r="M10" s="401"/>
      <c r="N10" s="401"/>
      <c r="O10" s="401">
        <v>1</v>
      </c>
      <c r="P10" s="401">
        <f>+SUM(B10:O10)</f>
        <v>18</v>
      </c>
    </row>
    <row r="11" spans="1:28" x14ac:dyDescent="0.25">
      <c r="A11" s="401" t="s">
        <v>2483</v>
      </c>
      <c r="B11" s="401"/>
      <c r="C11" s="401"/>
      <c r="D11" s="401"/>
      <c r="E11" s="401"/>
      <c r="F11" s="401"/>
      <c r="G11" s="401"/>
      <c r="H11" s="401">
        <v>11</v>
      </c>
      <c r="I11" s="401">
        <v>15</v>
      </c>
      <c r="J11" s="401">
        <v>18</v>
      </c>
      <c r="K11" s="401">
        <v>1</v>
      </c>
      <c r="L11" s="401">
        <v>2</v>
      </c>
      <c r="M11" s="401"/>
      <c r="N11" s="401"/>
      <c r="O11" s="401">
        <v>4</v>
      </c>
      <c r="P11" s="401">
        <f>+SUM(B11:O11)</f>
        <v>51</v>
      </c>
    </row>
    <row r="12" spans="1:28" x14ac:dyDescent="0.25">
      <c r="A12" s="401" t="s">
        <v>2484</v>
      </c>
      <c r="B12" s="401"/>
      <c r="C12" s="401"/>
      <c r="D12" s="401">
        <v>1</v>
      </c>
      <c r="E12" s="401"/>
      <c r="F12" s="401"/>
      <c r="G12" s="401">
        <v>3</v>
      </c>
      <c r="H12" s="401">
        <v>3</v>
      </c>
      <c r="I12" s="401">
        <v>1</v>
      </c>
      <c r="J12" s="401">
        <v>4</v>
      </c>
      <c r="K12" s="401">
        <v>2</v>
      </c>
      <c r="L12" s="401">
        <v>4</v>
      </c>
      <c r="M12" s="401"/>
      <c r="N12" s="401"/>
      <c r="O12" s="401"/>
      <c r="P12" s="401">
        <f t="shared" ref="P12" si="1">+SUM(B12:N12)</f>
        <v>18</v>
      </c>
    </row>
    <row r="14" spans="1:28" ht="13" x14ac:dyDescent="0.3">
      <c r="A14" s="405" t="s">
        <v>2486</v>
      </c>
      <c r="B14" s="406"/>
      <c r="C14" s="406"/>
      <c r="D14" s="406"/>
      <c r="E14" s="406"/>
      <c r="F14" s="406"/>
      <c r="G14" s="406"/>
      <c r="H14" s="406"/>
      <c r="I14" s="406"/>
      <c r="J14" s="406"/>
      <c r="K14" s="406"/>
      <c r="L14" s="406"/>
      <c r="M14" s="406"/>
      <c r="N14" s="406"/>
      <c r="O14" s="406"/>
      <c r="P14" s="406"/>
      <c r="Q14" s="406"/>
      <c r="R14" s="406"/>
      <c r="S14" s="406"/>
      <c r="T14" s="406"/>
      <c r="U14" s="406"/>
      <c r="V14" s="406"/>
      <c r="W14" s="406"/>
      <c r="X14" s="406"/>
      <c r="Y14" s="406"/>
      <c r="Z14" s="406"/>
      <c r="AA14" s="406"/>
      <c r="AB14" s="406"/>
    </row>
    <row r="15" spans="1:28" ht="13" x14ac:dyDescent="0.3">
      <c r="A15" s="404"/>
      <c r="B15" s="407">
        <v>2025</v>
      </c>
      <c r="C15" s="408">
        <v>46023</v>
      </c>
      <c r="D15" s="408">
        <v>46054</v>
      </c>
      <c r="E15" s="408">
        <v>46082</v>
      </c>
      <c r="F15" s="408">
        <v>46113</v>
      </c>
      <c r="G15" s="408">
        <v>46143</v>
      </c>
      <c r="H15" s="408">
        <v>46174</v>
      </c>
      <c r="I15" s="408">
        <v>46204</v>
      </c>
      <c r="J15" s="408">
        <v>46235</v>
      </c>
      <c r="K15" s="408">
        <v>46266</v>
      </c>
      <c r="L15" s="408">
        <v>46296</v>
      </c>
      <c r="M15" s="408">
        <v>46327</v>
      </c>
      <c r="N15" s="408">
        <v>46357</v>
      </c>
      <c r="O15" s="408">
        <v>46388</v>
      </c>
      <c r="P15" s="408">
        <v>46419</v>
      </c>
      <c r="Q15" s="408">
        <v>46447</v>
      </c>
      <c r="R15" s="408">
        <v>46478</v>
      </c>
      <c r="S15" s="408">
        <v>46508</v>
      </c>
      <c r="T15" s="408">
        <v>46539</v>
      </c>
      <c r="U15" s="408">
        <v>46569</v>
      </c>
      <c r="V15" s="408">
        <v>46600</v>
      </c>
      <c r="W15" s="408">
        <v>46631</v>
      </c>
      <c r="X15" s="408">
        <v>46661</v>
      </c>
      <c r="Y15" s="408">
        <v>46692</v>
      </c>
      <c r="Z15" s="408">
        <v>46722</v>
      </c>
      <c r="AA15" s="408">
        <v>46753</v>
      </c>
      <c r="AB15" s="407" t="s">
        <v>2482</v>
      </c>
    </row>
    <row r="16" spans="1:28" x14ac:dyDescent="0.25">
      <c r="A16" s="404" t="s">
        <v>2487</v>
      </c>
      <c r="B16" s="404">
        <v>1</v>
      </c>
      <c r="C16" s="404">
        <v>1</v>
      </c>
      <c r="D16" s="404">
        <v>1</v>
      </c>
      <c r="E16" s="404">
        <v>1</v>
      </c>
      <c r="F16" s="404">
        <v>1</v>
      </c>
      <c r="G16" s="404">
        <v>1</v>
      </c>
      <c r="H16" s="404">
        <v>1</v>
      </c>
      <c r="I16" s="404">
        <v>1</v>
      </c>
      <c r="J16" s="404">
        <v>1</v>
      </c>
      <c r="K16" s="404">
        <v>1</v>
      </c>
      <c r="L16" s="404">
        <v>1</v>
      </c>
      <c r="M16" s="404">
        <v>1</v>
      </c>
      <c r="N16" s="404">
        <v>1</v>
      </c>
      <c r="O16" s="404">
        <v>1</v>
      </c>
      <c r="P16" s="404">
        <v>1</v>
      </c>
      <c r="Q16" s="404">
        <v>1</v>
      </c>
      <c r="R16" s="404">
        <v>1</v>
      </c>
      <c r="S16" s="404">
        <v>1</v>
      </c>
      <c r="T16" s="404">
        <v>1</v>
      </c>
      <c r="U16" s="404">
        <v>0.5</v>
      </c>
      <c r="V16" s="404">
        <v>0.5</v>
      </c>
      <c r="W16" s="404">
        <v>0.5</v>
      </c>
      <c r="X16" s="404">
        <v>0.5</v>
      </c>
      <c r="Y16" s="404">
        <v>0.5</v>
      </c>
      <c r="Z16" s="404">
        <v>0.5</v>
      </c>
      <c r="AA16" s="404">
        <v>0.5</v>
      </c>
      <c r="AB16" s="404">
        <f>SUM(B16:AA16)</f>
        <v>22.5</v>
      </c>
    </row>
    <row r="17" spans="1:28" x14ac:dyDescent="0.25">
      <c r="A17" s="404" t="s">
        <v>2488</v>
      </c>
      <c r="B17" s="404">
        <v>3</v>
      </c>
      <c r="C17" s="404">
        <v>3</v>
      </c>
      <c r="D17" s="404">
        <v>3</v>
      </c>
      <c r="E17" s="404">
        <v>5</v>
      </c>
      <c r="F17" s="404">
        <v>5</v>
      </c>
      <c r="G17" s="404">
        <v>5</v>
      </c>
      <c r="H17" s="404">
        <v>5</v>
      </c>
      <c r="I17" s="404">
        <v>5</v>
      </c>
      <c r="J17" s="404">
        <v>5</v>
      </c>
      <c r="K17" s="404">
        <v>4</v>
      </c>
      <c r="L17" s="404">
        <v>3</v>
      </c>
      <c r="M17" s="404">
        <v>2</v>
      </c>
      <c r="N17" s="404">
        <v>2</v>
      </c>
      <c r="O17" s="404">
        <v>2</v>
      </c>
      <c r="P17" s="404">
        <v>2</v>
      </c>
      <c r="Q17" s="404">
        <v>2</v>
      </c>
      <c r="R17" s="404">
        <v>2</v>
      </c>
      <c r="S17" s="404">
        <v>2</v>
      </c>
      <c r="T17" s="404">
        <v>1</v>
      </c>
      <c r="U17" s="404">
        <v>1</v>
      </c>
      <c r="V17" s="404">
        <v>1</v>
      </c>
      <c r="W17" s="404">
        <v>1</v>
      </c>
      <c r="X17" s="404">
        <v>1</v>
      </c>
      <c r="Y17" s="404">
        <v>1</v>
      </c>
      <c r="Z17" s="404">
        <v>1</v>
      </c>
      <c r="AA17" s="404">
        <v>1</v>
      </c>
      <c r="AB17" s="404">
        <f>SUM(B17:AA17)</f>
        <v>68</v>
      </c>
    </row>
    <row r="18" spans="1:28" ht="13.5" customHeight="1" x14ac:dyDescent="0.25">
      <c r="A18" s="406"/>
      <c r="B18" s="406"/>
      <c r="C18" s="406"/>
      <c r="D18" s="406"/>
      <c r="E18" s="406"/>
      <c r="F18" s="406"/>
      <c r="G18" s="406"/>
      <c r="H18" s="406"/>
      <c r="I18" s="406"/>
      <c r="J18" s="406"/>
      <c r="K18" s="406"/>
      <c r="L18" s="406"/>
      <c r="M18" s="406"/>
      <c r="N18" s="406"/>
      <c r="O18" s="406"/>
      <c r="P18" s="406"/>
      <c r="Q18" s="406"/>
      <c r="R18" s="406"/>
      <c r="S18" s="406"/>
      <c r="T18" s="406"/>
      <c r="U18" s="406"/>
      <c r="V18" s="406"/>
      <c r="W18" s="406"/>
      <c r="X18" s="406"/>
      <c r="Y18" s="406"/>
      <c r="Z18" s="406"/>
      <c r="AA18" s="406"/>
      <c r="AB18" s="406">
        <f>SUM(AB16:AB17)</f>
        <v>90.5</v>
      </c>
    </row>
    <row r="19" spans="1:28" x14ac:dyDescent="0.25">
      <c r="A19" s="400" t="s">
        <v>2489</v>
      </c>
    </row>
    <row r="20" spans="1:28" x14ac:dyDescent="0.25">
      <c r="A20" s="400" t="s">
        <v>2490</v>
      </c>
    </row>
    <row r="21" spans="1:28" x14ac:dyDescent="0.25">
      <c r="A21" s="400" t="s">
        <v>2491</v>
      </c>
    </row>
    <row r="23" spans="1:28" x14ac:dyDescent="0.25">
      <c r="A23" s="400" t="s">
        <v>2492</v>
      </c>
    </row>
    <row r="24" spans="1:28" x14ac:dyDescent="0.25">
      <c r="A24" s="400" t="s">
        <v>2493</v>
      </c>
      <c r="B24" s="400">
        <v>3</v>
      </c>
    </row>
    <row r="25" spans="1:28" x14ac:dyDescent="0.25">
      <c r="A25" s="400" t="s">
        <v>2494</v>
      </c>
      <c r="B25" s="400">
        <v>2</v>
      </c>
    </row>
    <row r="26" spans="1:28" x14ac:dyDescent="0.25">
      <c r="A26" s="400" t="s">
        <v>2495</v>
      </c>
      <c r="B26" s="400">
        <v>42</v>
      </c>
      <c r="C26" s="400" t="s">
        <v>2496</v>
      </c>
    </row>
    <row r="28" spans="1:28" x14ac:dyDescent="0.25">
      <c r="A28" s="400" t="s">
        <v>2497</v>
      </c>
    </row>
    <row r="29" spans="1:28" x14ac:dyDescent="0.25">
      <c r="A29" s="400" t="s">
        <v>2498</v>
      </c>
      <c r="B29" s="400" t="s">
        <v>2499</v>
      </c>
    </row>
    <row r="30" spans="1:28" x14ac:dyDescent="0.25">
      <c r="A30" s="400" t="s">
        <v>2493</v>
      </c>
      <c r="B30" s="400" t="s">
        <v>2500</v>
      </c>
    </row>
    <row r="31" spans="1:28" x14ac:dyDescent="0.25">
      <c r="A31" s="400" t="s">
        <v>2501</v>
      </c>
      <c r="B31" s="400" t="s">
        <v>2502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597" t="s">
        <v>2521</v>
      </c>
      <c r="B1" s="598"/>
      <c r="C1" s="598"/>
      <c r="D1" s="8" t="s">
        <v>1</v>
      </c>
      <c r="E1" s="589" t="s">
        <v>2</v>
      </c>
      <c r="F1" s="589"/>
      <c r="G1" s="589"/>
      <c r="H1" s="589"/>
      <c r="I1" s="5"/>
      <c r="J1" s="589" t="s">
        <v>3</v>
      </c>
      <c r="K1" s="589"/>
      <c r="L1" s="589"/>
      <c r="M1" s="589"/>
      <c r="N1" s="589"/>
      <c r="O1" s="589"/>
      <c r="P1" s="589"/>
      <c r="Q1" s="5"/>
      <c r="R1" s="589" t="s">
        <v>4</v>
      </c>
      <c r="S1" s="589"/>
      <c r="T1" s="589"/>
      <c r="U1" s="589"/>
      <c r="V1" s="589"/>
      <c r="W1" s="589"/>
      <c r="X1" s="5"/>
      <c r="Y1" s="593" t="s">
        <v>5</v>
      </c>
      <c r="Z1" s="593"/>
      <c r="AA1" s="599"/>
      <c r="AB1" s="5"/>
      <c r="AC1" s="593" t="s">
        <v>6</v>
      </c>
      <c r="AD1" s="593"/>
      <c r="AE1" s="593"/>
      <c r="AF1" s="593"/>
      <c r="AG1" s="593"/>
      <c r="AH1" s="593"/>
      <c r="AI1" s="5"/>
      <c r="AJ1" s="590" t="s">
        <v>7</v>
      </c>
      <c r="AK1" s="591"/>
      <c r="AL1" s="591"/>
      <c r="AM1" s="591"/>
      <c r="AN1" s="591"/>
      <c r="AO1" s="591"/>
      <c r="AP1" s="591"/>
      <c r="AQ1" s="591"/>
      <c r="AR1" s="591"/>
      <c r="AS1" s="591"/>
      <c r="AT1" s="592"/>
      <c r="AU1" s="5"/>
      <c r="AV1" s="589" t="s">
        <v>8</v>
      </c>
      <c r="AW1" s="589"/>
      <c r="AX1" s="589"/>
      <c r="AY1" s="589"/>
      <c r="AZ1" s="589"/>
      <c r="BA1" s="589"/>
      <c r="BB1" s="5"/>
      <c r="BC1" s="589" t="s">
        <v>9</v>
      </c>
      <c r="BD1" s="589"/>
      <c r="BE1" s="589"/>
      <c r="BF1" s="589"/>
      <c r="BG1" s="589"/>
      <c r="BH1" s="589"/>
      <c r="BJ1" s="589" t="s">
        <v>10</v>
      </c>
      <c r="BK1" s="589"/>
      <c r="BL1" s="589"/>
      <c r="BM1" s="589"/>
      <c r="BN1" s="589"/>
      <c r="BO1" s="589"/>
      <c r="BP1" s="3"/>
      <c r="BQ1" s="589" t="s">
        <v>11</v>
      </c>
      <c r="BR1" s="589"/>
      <c r="BS1" s="589"/>
      <c r="BT1" s="589"/>
      <c r="BU1" s="589"/>
      <c r="BV1" s="589"/>
      <c r="BW1" s="12"/>
      <c r="BX1" s="33" t="s">
        <v>2522</v>
      </c>
      <c r="BY1" s="137" t="s">
        <v>13</v>
      </c>
      <c r="BZ1" s="12"/>
      <c r="CB1">
        <v>-30</v>
      </c>
      <c r="CC1">
        <v>0</v>
      </c>
    </row>
    <row r="2" spans="1:81" x14ac:dyDescent="0.35">
      <c r="CB2">
        <v>1</v>
      </c>
      <c r="CC2">
        <v>90</v>
      </c>
    </row>
    <row r="3" spans="1:81" x14ac:dyDescent="0.35">
      <c r="A3" s="16" t="s">
        <v>14</v>
      </c>
      <c r="B3" s="9" t="s">
        <v>15</v>
      </c>
      <c r="C3" s="9" t="s">
        <v>16</v>
      </c>
      <c r="D3" s="9" t="s">
        <v>17</v>
      </c>
      <c r="E3" s="13" t="s">
        <v>2523</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2524</v>
      </c>
      <c r="BX3" s="28" t="s">
        <v>2525</v>
      </c>
      <c r="BY3" s="28" t="s">
        <v>2526</v>
      </c>
      <c r="BZ3" s="10"/>
      <c r="CA3" t="s">
        <v>2437</v>
      </c>
    </row>
    <row r="4" spans="1:81" x14ac:dyDescent="0.35">
      <c r="A4" s="136" t="s">
        <v>2527</v>
      </c>
      <c r="B4" s="131"/>
      <c r="C4" s="129" t="s">
        <v>2528</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2529</v>
      </c>
      <c r="BX4" s="130">
        <v>45954</v>
      </c>
      <c r="BY4" s="7">
        <f t="shared" ref="BY4:BY15" si="33">+BT4-BX4</f>
        <v>36</v>
      </c>
      <c r="BZ4" s="2"/>
      <c r="CA4" t="s">
        <v>2530</v>
      </c>
    </row>
    <row r="5" spans="1:81" x14ac:dyDescent="0.35">
      <c r="A5" s="136" t="s">
        <v>2527</v>
      </c>
      <c r="B5" s="131"/>
      <c r="C5" s="129" t="s">
        <v>2531</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2529</v>
      </c>
      <c r="BX5" s="130">
        <v>45954</v>
      </c>
      <c r="BY5" s="7">
        <f t="shared" si="33"/>
        <v>11</v>
      </c>
      <c r="BZ5" s="2"/>
      <c r="CA5" t="s">
        <v>2530</v>
      </c>
    </row>
    <row r="6" spans="1:81" x14ac:dyDescent="0.35">
      <c r="A6" s="136" t="s">
        <v>2527</v>
      </c>
      <c r="B6" s="131"/>
      <c r="C6" s="129" t="s">
        <v>2532</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2529</v>
      </c>
      <c r="BX6" s="130">
        <v>45954</v>
      </c>
      <c r="BY6" s="7">
        <f t="shared" ref="BY6:BY7" si="64">+BT6-BX6</f>
        <v>43</v>
      </c>
      <c r="BZ6" s="2"/>
      <c r="CA6" t="s">
        <v>2530</v>
      </c>
    </row>
    <row r="7" spans="1:81" x14ac:dyDescent="0.35">
      <c r="A7" s="136" t="s">
        <v>2527</v>
      </c>
      <c r="B7" s="131"/>
      <c r="C7" s="129" t="s">
        <v>2533</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2529</v>
      </c>
      <c r="BX7" s="130">
        <v>45954</v>
      </c>
      <c r="BY7" s="7">
        <f t="shared" si="64"/>
        <v>42</v>
      </c>
      <c r="BZ7" s="2"/>
      <c r="CA7" t="s">
        <v>2530</v>
      </c>
    </row>
    <row r="8" spans="1:81" x14ac:dyDescent="0.35">
      <c r="A8" s="136" t="s">
        <v>2527</v>
      </c>
      <c r="B8" s="131"/>
      <c r="C8" s="129" t="s">
        <v>2534</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2529</v>
      </c>
      <c r="BX8" s="130">
        <v>45954</v>
      </c>
      <c r="BY8" s="7">
        <f t="shared" si="33"/>
        <v>43</v>
      </c>
      <c r="BZ8" s="2"/>
      <c r="CA8" t="s">
        <v>2530</v>
      </c>
    </row>
    <row r="9" spans="1:81" x14ac:dyDescent="0.35">
      <c r="A9" s="136" t="s">
        <v>2527</v>
      </c>
      <c r="B9" s="41"/>
      <c r="C9" s="129" t="s">
        <v>2535</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2536</v>
      </c>
      <c r="BX9" s="130">
        <v>46037</v>
      </c>
      <c r="BY9" s="7">
        <f t="shared" si="33"/>
        <v>-1</v>
      </c>
      <c r="BZ9" s="2"/>
      <c r="CA9" t="s">
        <v>2537</v>
      </c>
    </row>
    <row r="10" spans="1:81" x14ac:dyDescent="0.35">
      <c r="A10" s="136" t="s">
        <v>2527</v>
      </c>
      <c r="B10" s="41"/>
      <c r="C10" s="129" t="s">
        <v>2538</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2536</v>
      </c>
      <c r="BX10" s="130">
        <v>46037</v>
      </c>
      <c r="BY10" s="7">
        <f t="shared" si="33"/>
        <v>-26</v>
      </c>
      <c r="BZ10" s="2"/>
      <c r="CA10" t="s">
        <v>2537</v>
      </c>
    </row>
    <row r="11" spans="1:81" x14ac:dyDescent="0.35">
      <c r="A11" s="136" t="s">
        <v>2527</v>
      </c>
      <c r="B11" s="41"/>
      <c r="C11" s="129" t="s">
        <v>2539</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2540</v>
      </c>
      <c r="BX11" s="130">
        <v>46059</v>
      </c>
      <c r="BY11" s="7">
        <f t="shared" si="33"/>
        <v>-45977</v>
      </c>
      <c r="BZ11" s="2"/>
      <c r="CA11" t="s">
        <v>2541</v>
      </c>
    </row>
    <row r="12" spans="1:81" x14ac:dyDescent="0.35">
      <c r="A12" s="40" t="s">
        <v>2527</v>
      </c>
      <c r="B12" s="41"/>
      <c r="C12" s="129" t="s">
        <v>2542</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2536</v>
      </c>
      <c r="BX12" s="130">
        <v>46164</v>
      </c>
      <c r="BY12" s="7">
        <f t="shared" si="33"/>
        <v>-46082</v>
      </c>
      <c r="BZ12" s="2"/>
    </row>
    <row r="13" spans="1:81" x14ac:dyDescent="0.35">
      <c r="A13" s="40" t="s">
        <v>2527</v>
      </c>
      <c r="B13" s="41"/>
      <c r="C13" s="129" t="s">
        <v>2543</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2536</v>
      </c>
      <c r="BX13" s="130">
        <v>46164</v>
      </c>
      <c r="BY13" s="7">
        <f t="shared" si="33"/>
        <v>-46057</v>
      </c>
      <c r="BZ13" s="2"/>
    </row>
    <row r="14" spans="1:81" x14ac:dyDescent="0.35">
      <c r="A14" s="40" t="s">
        <v>2527</v>
      </c>
      <c r="B14" s="41"/>
      <c r="C14" s="129" t="s">
        <v>2544</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2536</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2545</v>
      </c>
      <c r="BX15" s="130">
        <v>46473</v>
      </c>
      <c r="BY15" s="7">
        <f t="shared" si="33"/>
        <v>-164</v>
      </c>
      <c r="BZ15" s="2"/>
      <c r="CA15" t="s">
        <v>2546</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2545</v>
      </c>
      <c r="BX16" s="130">
        <v>46473</v>
      </c>
      <c r="BY16" s="7">
        <f t="shared" ref="BY16:BY104" si="100">+BT16-BX16</f>
        <v>-164</v>
      </c>
      <c r="BZ16" s="2"/>
      <c r="CA16" t="s">
        <v>2546</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2545</v>
      </c>
      <c r="BX17" s="130">
        <v>46473</v>
      </c>
      <c r="BY17" s="7">
        <f t="shared" si="100"/>
        <v>-105</v>
      </c>
      <c r="BZ17" s="2"/>
      <c r="CA17" t="s">
        <v>2546</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2547</v>
      </c>
      <c r="BX18" s="130">
        <v>46348</v>
      </c>
      <c r="BY18" s="7">
        <f t="shared" si="100"/>
        <v>-60</v>
      </c>
      <c r="BZ18" s="2"/>
      <c r="CA18" t="s">
        <v>2548</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2549</v>
      </c>
      <c r="BX19" s="130">
        <v>46439</v>
      </c>
      <c r="BY19" s="7">
        <f t="shared" si="100"/>
        <v>-61</v>
      </c>
      <c r="BZ19" s="2"/>
      <c r="CA19" t="s">
        <v>2550</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2551</v>
      </c>
      <c r="BX20" s="130">
        <v>46290</v>
      </c>
      <c r="BY20" s="7">
        <f t="shared" si="100"/>
        <v>103</v>
      </c>
      <c r="BZ20" s="2"/>
      <c r="CA20" t="s">
        <v>2552</v>
      </c>
    </row>
    <row r="21" spans="1:79" ht="20" x14ac:dyDescent="0.35">
      <c r="A21" s="40" t="s">
        <v>246</v>
      </c>
      <c r="B21" s="131" t="s">
        <v>625</v>
      </c>
      <c r="C21" s="128" t="s">
        <v>2553</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2554</v>
      </c>
      <c r="BX21" s="130">
        <v>46094</v>
      </c>
      <c r="BY21" s="7">
        <f t="shared" si="100"/>
        <v>10</v>
      </c>
      <c r="BZ21" s="2"/>
      <c r="CA21" t="s">
        <v>2555</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2556</v>
      </c>
      <c r="BX22" s="130">
        <v>46426</v>
      </c>
      <c r="BY22" s="7">
        <f t="shared" si="100"/>
        <v>-96</v>
      </c>
      <c r="BZ22" s="2"/>
      <c r="CA22" t="s">
        <v>2557</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2558</v>
      </c>
      <c r="BX23" s="130">
        <v>46305</v>
      </c>
      <c r="BY23" s="7">
        <f t="shared" si="100"/>
        <v>259</v>
      </c>
      <c r="BZ23" s="2"/>
      <c r="CA23" t="s">
        <v>2559</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2556</v>
      </c>
      <c r="BX24" s="130">
        <v>46426</v>
      </c>
      <c r="BY24" s="7">
        <f t="shared" si="100"/>
        <v>138</v>
      </c>
      <c r="BZ24" s="2"/>
      <c r="CA24" t="s">
        <v>2560</v>
      </c>
    </row>
    <row r="25" spans="1:79" ht="20" x14ac:dyDescent="0.35">
      <c r="A25" s="40" t="s">
        <v>246</v>
      </c>
      <c r="B25" s="41" t="s">
        <v>625</v>
      </c>
      <c r="C25" s="128" t="s">
        <v>2561</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2562</v>
      </c>
      <c r="BX25" s="130">
        <v>46367</v>
      </c>
      <c r="BY25" s="7">
        <f t="shared" ref="BY25:BY26" si="140">+BT25-BX25</f>
        <v>-4</v>
      </c>
      <c r="BZ25" s="2"/>
      <c r="CA25" t="s">
        <v>2563</v>
      </c>
    </row>
    <row r="26" spans="1:79" ht="20" x14ac:dyDescent="0.35">
      <c r="A26" s="40" t="s">
        <v>246</v>
      </c>
      <c r="B26" s="41" t="s">
        <v>625</v>
      </c>
      <c r="C26" s="128" t="s">
        <v>2564</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2562</v>
      </c>
      <c r="BX26" s="130">
        <v>46471</v>
      </c>
      <c r="BY26" s="7">
        <f t="shared" si="140"/>
        <v>-46212</v>
      </c>
      <c r="BZ26" s="2"/>
      <c r="CA26" t="s">
        <v>2565</v>
      </c>
    </row>
    <row r="27" spans="1:79" ht="20" x14ac:dyDescent="0.35">
      <c r="A27" s="40" t="s">
        <v>246</v>
      </c>
      <c r="B27" s="41" t="s">
        <v>625</v>
      </c>
      <c r="C27" s="128" t="s">
        <v>2566</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2562</v>
      </c>
      <c r="BX27" s="130">
        <v>46563</v>
      </c>
      <c r="BY27" s="7">
        <f t="shared" si="100"/>
        <v>-46304</v>
      </c>
      <c r="BZ27" s="2"/>
      <c r="CA27" t="s">
        <v>2567</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2547</v>
      </c>
      <c r="BX28" s="130">
        <v>46348</v>
      </c>
      <c r="BY28" s="7">
        <f t="shared" si="100"/>
        <v>-60</v>
      </c>
      <c r="BZ28" s="2"/>
      <c r="CA28" t="s">
        <v>2548</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2556</v>
      </c>
      <c r="BX29" s="130">
        <v>46426</v>
      </c>
      <c r="BY29" s="7">
        <f t="shared" si="100"/>
        <v>-168</v>
      </c>
      <c r="BZ29" s="2"/>
      <c r="CA29" t="s">
        <v>2560</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2556</v>
      </c>
      <c r="BX30" s="130">
        <v>46426</v>
      </c>
      <c r="BY30" s="7">
        <f t="shared" si="100"/>
        <v>-138</v>
      </c>
      <c r="BZ30" s="2"/>
      <c r="CA30" t="s">
        <v>2560</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2568</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2549</v>
      </c>
      <c r="BX32" s="130">
        <v>46439</v>
      </c>
      <c r="BY32" s="7">
        <f t="shared" si="100"/>
        <v>19</v>
      </c>
      <c r="BZ32" s="2"/>
      <c r="CA32" t="s">
        <v>2569</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2570</v>
      </c>
      <c r="BX33" s="130">
        <v>46439</v>
      </c>
      <c r="BY33" s="7">
        <f t="shared" si="100"/>
        <v>-10</v>
      </c>
      <c r="BZ33" s="2"/>
      <c r="CA33" t="s">
        <v>2569</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2571</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2571</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2572</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2571</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2572</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2572</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2572</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2572</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2572</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2572</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2572</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2572</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2572</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2572</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2572</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2571</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2572</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2572</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2572</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2571</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2572</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2572</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2572</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2572</v>
      </c>
      <c r="BX57" s="130">
        <v>46382</v>
      </c>
      <c r="BY57" s="7">
        <f t="shared" si="100"/>
        <v>142</v>
      </c>
      <c r="BZ57" s="2"/>
    </row>
    <row r="58" spans="1:79" x14ac:dyDescent="0.35">
      <c r="A58" s="40" t="s">
        <v>640</v>
      </c>
      <c r="B58" s="41" t="s">
        <v>743</v>
      </c>
      <c r="C58" s="128" t="s">
        <v>2573</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2574</v>
      </c>
      <c r="BX58" s="130">
        <v>46403</v>
      </c>
      <c r="BY58" s="7">
        <f t="shared" ref="BY58:BY59" si="174">+BT58-BX58</f>
        <v>-101</v>
      </c>
      <c r="BZ58" s="2"/>
      <c r="CA58" t="s">
        <v>2575</v>
      </c>
    </row>
    <row r="59" spans="1:79" x14ac:dyDescent="0.35">
      <c r="A59" s="40" t="s">
        <v>640</v>
      </c>
      <c r="B59" s="41" t="s">
        <v>743</v>
      </c>
      <c r="C59" s="128" t="s">
        <v>2576</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2574</v>
      </c>
      <c r="BX59" s="130">
        <v>46504</v>
      </c>
      <c r="BY59" s="7">
        <f t="shared" si="174"/>
        <v>-46310</v>
      </c>
      <c r="BZ59" s="2"/>
      <c r="CA59" t="s">
        <v>2577</v>
      </c>
    </row>
    <row r="60" spans="1:79" x14ac:dyDescent="0.35">
      <c r="A60" s="40" t="s">
        <v>640</v>
      </c>
      <c r="B60" s="41" t="s">
        <v>743</v>
      </c>
      <c r="C60" s="128" t="s">
        <v>2578</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2574</v>
      </c>
      <c r="BX60" s="130">
        <v>46565</v>
      </c>
      <c r="BY60" s="7">
        <f t="shared" si="100"/>
        <v>-46371</v>
      </c>
      <c r="BZ60" s="2"/>
      <c r="CA60" t="s">
        <v>2567</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2572</v>
      </c>
      <c r="BX61" s="130">
        <v>46382</v>
      </c>
      <c r="BY61" s="7">
        <f t="shared" si="100"/>
        <v>-35</v>
      </c>
      <c r="BZ61" s="2"/>
    </row>
    <row r="62" spans="1:79" x14ac:dyDescent="0.35">
      <c r="A62" s="40" t="s">
        <v>640</v>
      </c>
      <c r="B62" s="41" t="s">
        <v>746</v>
      </c>
      <c r="C62" s="42" t="s">
        <v>2579</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2572</v>
      </c>
      <c r="BX62" s="130">
        <v>46382</v>
      </c>
      <c r="BY62" s="7">
        <f t="shared" ref="BY62:BY67" si="209">+BT62-BX62</f>
        <v>-23</v>
      </c>
      <c r="BZ62" s="2"/>
    </row>
    <row r="63" spans="1:79" x14ac:dyDescent="0.35">
      <c r="A63" s="40" t="s">
        <v>640</v>
      </c>
      <c r="B63" s="41" t="s">
        <v>746</v>
      </c>
      <c r="C63" s="42" t="s">
        <v>2580</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2572</v>
      </c>
      <c r="BX63" s="130">
        <v>46382</v>
      </c>
      <c r="BY63" s="7">
        <f t="shared" si="209"/>
        <v>8</v>
      </c>
      <c r="BZ63" s="2"/>
    </row>
    <row r="64" spans="1:79" x14ac:dyDescent="0.35">
      <c r="A64" s="40" t="s">
        <v>640</v>
      </c>
      <c r="B64" s="41" t="s">
        <v>746</v>
      </c>
      <c r="C64" s="42" t="s">
        <v>2581</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2572</v>
      </c>
      <c r="BX64" s="130">
        <v>46382</v>
      </c>
      <c r="BY64" s="7">
        <f t="shared" si="209"/>
        <v>-17</v>
      </c>
      <c r="BZ64" s="2"/>
    </row>
    <row r="65" spans="1:78" x14ac:dyDescent="0.35">
      <c r="A65" s="40" t="s">
        <v>640</v>
      </c>
      <c r="B65" s="41" t="s">
        <v>746</v>
      </c>
      <c r="C65" s="42" t="s">
        <v>2582</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2572</v>
      </c>
      <c r="BX65" s="130">
        <v>46382</v>
      </c>
      <c r="BY65" s="7">
        <f t="shared" si="209"/>
        <v>-91</v>
      </c>
      <c r="BZ65" s="2"/>
    </row>
    <row r="66" spans="1:78" x14ac:dyDescent="0.35">
      <c r="A66" s="40" t="s">
        <v>640</v>
      </c>
      <c r="B66" s="41" t="s">
        <v>746</v>
      </c>
      <c r="C66" s="42" t="s">
        <v>2583</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2572</v>
      </c>
      <c r="BX66" s="130">
        <v>46382</v>
      </c>
      <c r="BY66" s="7">
        <f t="shared" si="209"/>
        <v>-89</v>
      </c>
      <c r="BZ66" s="2"/>
    </row>
    <row r="67" spans="1:78" x14ac:dyDescent="0.35">
      <c r="A67" s="40" t="s">
        <v>640</v>
      </c>
      <c r="B67" s="41" t="s">
        <v>746</v>
      </c>
      <c r="C67" s="42" t="s">
        <v>2584</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2572</v>
      </c>
      <c r="BX67" s="130">
        <v>46382</v>
      </c>
      <c r="BY67" s="7">
        <f t="shared" si="209"/>
        <v>-47</v>
      </c>
      <c r="BZ67" s="2"/>
    </row>
    <row r="68" spans="1:78" x14ac:dyDescent="0.35">
      <c r="A68" s="40" t="s">
        <v>640</v>
      </c>
      <c r="B68" s="41" t="s">
        <v>746</v>
      </c>
      <c r="C68" s="42" t="s">
        <v>2585</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2572</v>
      </c>
      <c r="BX68" s="130">
        <v>46382</v>
      </c>
      <c r="BY68" s="7">
        <f t="shared" ref="BY68:BY73" si="244">+BT68-BX68</f>
        <v>-5</v>
      </c>
      <c r="BZ68" s="2"/>
    </row>
    <row r="69" spans="1:78" x14ac:dyDescent="0.35">
      <c r="A69" s="40" t="s">
        <v>640</v>
      </c>
      <c r="B69" s="41" t="s">
        <v>746</v>
      </c>
      <c r="C69" s="42" t="s">
        <v>2586</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2572</v>
      </c>
      <c r="BX69" s="130">
        <v>46382</v>
      </c>
      <c r="BY69" s="7">
        <f t="shared" si="244"/>
        <v>-163</v>
      </c>
      <c r="BZ69" s="2"/>
    </row>
    <row r="70" spans="1:78" x14ac:dyDescent="0.35">
      <c r="A70" s="40" t="s">
        <v>640</v>
      </c>
      <c r="B70" s="41" t="s">
        <v>746</v>
      </c>
      <c r="C70" s="42" t="s">
        <v>2587</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2572</v>
      </c>
      <c r="BX70" s="130">
        <v>46382</v>
      </c>
      <c r="BY70" s="7">
        <f t="shared" si="244"/>
        <v>-163</v>
      </c>
      <c r="BZ70" s="2"/>
    </row>
    <row r="71" spans="1:78" x14ac:dyDescent="0.35">
      <c r="A71" s="40" t="s">
        <v>640</v>
      </c>
      <c r="B71" s="41" t="s">
        <v>746</v>
      </c>
      <c r="C71" s="42" t="s">
        <v>2588</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2572</v>
      </c>
      <c r="BX71" s="130">
        <v>46382</v>
      </c>
      <c r="BY71" s="7">
        <f t="shared" si="244"/>
        <v>-163</v>
      </c>
      <c r="BZ71" s="2"/>
    </row>
    <row r="72" spans="1:78" x14ac:dyDescent="0.35">
      <c r="A72" s="40" t="s">
        <v>640</v>
      </c>
      <c r="B72" s="41" t="s">
        <v>746</v>
      </c>
      <c r="C72" s="42" t="s">
        <v>2589</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2590</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2572</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2572</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2572</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2572</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2572</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2574</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2572</v>
      </c>
      <c r="BX80" s="130">
        <v>46382</v>
      </c>
      <c r="BY80" s="7">
        <f t="shared" si="100"/>
        <v>-71</v>
      </c>
      <c r="BZ80" s="2"/>
    </row>
    <row r="81" spans="1:79" x14ac:dyDescent="0.35">
      <c r="A81" s="40" t="s">
        <v>2527</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2527</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2527</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2527</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2540</v>
      </c>
      <c r="BX84" s="130">
        <v>46059</v>
      </c>
      <c r="BY84" s="7">
        <f t="shared" si="100"/>
        <v>-14</v>
      </c>
      <c r="BZ84" s="2"/>
      <c r="CA84" t="s">
        <v>2541</v>
      </c>
    </row>
    <row r="85" spans="1:79" x14ac:dyDescent="0.35">
      <c r="A85" s="136" t="s">
        <v>2527</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2591</v>
      </c>
      <c r="BX85" s="130">
        <v>46059</v>
      </c>
      <c r="BY85" s="7">
        <f t="shared" si="100"/>
        <v>15</v>
      </c>
      <c r="BZ85" s="2"/>
      <c r="CA85" t="s">
        <v>2592</v>
      </c>
    </row>
    <row r="86" spans="1:79" x14ac:dyDescent="0.35">
      <c r="A86" s="40" t="s">
        <v>2527</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2593</v>
      </c>
    </row>
    <row r="87" spans="1:79" x14ac:dyDescent="0.35">
      <c r="A87" s="40" t="s">
        <v>2527</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2594</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2595</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2596</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2597</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2598</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2598</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2599</v>
      </c>
      <c r="BX94" s="133">
        <v>46346</v>
      </c>
      <c r="BY94" s="7">
        <f t="shared" si="100"/>
        <v>132</v>
      </c>
      <c r="BZ94" s="2"/>
      <c r="CA94" t="s">
        <v>2600</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2601</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2601</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2602</v>
      </c>
      <c r="BX97" s="130">
        <v>46428</v>
      </c>
      <c r="BY97" s="7">
        <f t="shared" si="100"/>
        <v>162</v>
      </c>
      <c r="BZ97" s="2"/>
    </row>
    <row r="98" spans="1:79" x14ac:dyDescent="0.35">
      <c r="A98" s="136" t="s">
        <v>2527</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2603</v>
      </c>
      <c r="BX98" s="130">
        <v>46553</v>
      </c>
      <c r="BY98" s="7">
        <f t="shared" si="100"/>
        <v>104</v>
      </c>
      <c r="BZ98" s="2"/>
      <c r="CA98" t="s">
        <v>2604</v>
      </c>
    </row>
    <row r="99" spans="1:79" x14ac:dyDescent="0.35">
      <c r="A99" s="40" t="s">
        <v>1679</v>
      </c>
      <c r="B99" s="134" t="s">
        <v>1846</v>
      </c>
      <c r="C99" s="125" t="s">
        <v>2605</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2606</v>
      </c>
      <c r="BX99" s="130">
        <v>46412</v>
      </c>
      <c r="BY99" s="7">
        <f t="shared" si="100"/>
        <v>105</v>
      </c>
      <c r="BZ99" s="2"/>
    </row>
    <row r="100" spans="1:79" x14ac:dyDescent="0.35">
      <c r="A100" s="40" t="s">
        <v>1679</v>
      </c>
      <c r="B100" s="41" t="s">
        <v>1848</v>
      </c>
      <c r="C100" s="42" t="s">
        <v>2607</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2606</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2606</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2608</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2606</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2609</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2609</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2609</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2609</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2609</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2609</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2601</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2610</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2611</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2597</v>
      </c>
      <c r="BX113" s="130">
        <v>46331</v>
      </c>
      <c r="BY113" s="7">
        <f t="shared" si="313"/>
        <v>115</v>
      </c>
      <c r="BZ113"/>
    </row>
    <row r="114" spans="1:79" s="4" customFormat="1" ht="21.5" x14ac:dyDescent="0.35">
      <c r="A114" s="136" t="s">
        <v>2024</v>
      </c>
      <c r="B114" s="132" t="s">
        <v>2420</v>
      </c>
      <c r="C114" s="127" t="s">
        <v>2612</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2536</v>
      </c>
      <c r="BX114" s="130">
        <v>46037</v>
      </c>
      <c r="BY114" s="7">
        <f t="shared" si="313"/>
        <v>61</v>
      </c>
      <c r="BZ114"/>
      <c r="CA114" s="4" t="s">
        <v>2613</v>
      </c>
    </row>
    <row r="115" spans="1:79" s="4" customFormat="1" ht="21.5" x14ac:dyDescent="0.35">
      <c r="A115" s="40" t="s">
        <v>2024</v>
      </c>
      <c r="B115" s="47" t="s">
        <v>2614</v>
      </c>
      <c r="C115" s="127" t="s">
        <v>2615</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2536</v>
      </c>
      <c r="BX115" s="130">
        <v>46267</v>
      </c>
      <c r="BY115" s="7">
        <f t="shared" ref="BY115:BY117" si="347">+BT115-BX115</f>
        <v>-97</v>
      </c>
      <c r="BZ115"/>
      <c r="CA115" s="4" t="s">
        <v>2616</v>
      </c>
    </row>
    <row r="116" spans="1:79" s="4" customFormat="1" ht="21.5" x14ac:dyDescent="0.35">
      <c r="A116" s="40" t="s">
        <v>2024</v>
      </c>
      <c r="B116" s="47" t="s">
        <v>2617</v>
      </c>
      <c r="C116" s="127" t="s">
        <v>2618</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2536</v>
      </c>
      <c r="BX116" s="130">
        <v>46322</v>
      </c>
      <c r="BY116" s="7">
        <f t="shared" si="347"/>
        <v>-11</v>
      </c>
      <c r="BZ116"/>
      <c r="CA116" s="4" t="s">
        <v>2619</v>
      </c>
    </row>
    <row r="117" spans="1:79" s="4" customFormat="1" ht="21.5" x14ac:dyDescent="0.35">
      <c r="A117" s="40" t="s">
        <v>2024</v>
      </c>
      <c r="B117" s="47" t="s">
        <v>2620</v>
      </c>
      <c r="C117" s="127" t="s">
        <v>2621</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2622</v>
      </c>
      <c r="BX117" s="130">
        <v>46460</v>
      </c>
      <c r="BY117" s="7">
        <f t="shared" si="347"/>
        <v>-26</v>
      </c>
      <c r="BZ117"/>
      <c r="CA117" s="4" t="s">
        <v>2623</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2624</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2625</v>
      </c>
      <c r="BX121" s="130">
        <v>46157</v>
      </c>
      <c r="BY121" s="7">
        <f t="shared" ref="BY121:BY122" si="382">+BT121-BX121</f>
        <v>139</v>
      </c>
      <c r="CA121" s="4" t="s">
        <v>2626</v>
      </c>
    </row>
    <row r="122" spans="1:79" ht="21.5" x14ac:dyDescent="0.35">
      <c r="A122" s="40" t="s">
        <v>2024</v>
      </c>
      <c r="B122" s="47" t="s">
        <v>2627</v>
      </c>
      <c r="C122" s="127" t="s">
        <v>2628</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2622</v>
      </c>
      <c r="BX122" s="130">
        <v>46401</v>
      </c>
      <c r="BY122" s="7">
        <f t="shared" si="382"/>
        <v>131</v>
      </c>
      <c r="CA122" s="4" t="s">
        <v>2629</v>
      </c>
    </row>
    <row r="123" spans="1:79" ht="21.5" x14ac:dyDescent="0.35">
      <c r="A123" s="40" t="s">
        <v>2024</v>
      </c>
      <c r="B123" s="47" t="s">
        <v>2630</v>
      </c>
      <c r="C123" s="127" t="s">
        <v>2631</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2622</v>
      </c>
      <c r="BX123" s="130">
        <v>46491</v>
      </c>
      <c r="BY123" s="7">
        <f t="shared" si="313"/>
        <v>73</v>
      </c>
      <c r="CA123" s="4" t="s">
        <v>2632</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L6" sqref="L6:N8"/>
    </sheetView>
  </sheetViews>
  <sheetFormatPr baseColWidth="10" defaultColWidth="11.453125" defaultRowHeight="14.5" x14ac:dyDescent="0.35"/>
  <cols>
    <col min="2" max="2" width="13" customWidth="1"/>
    <col min="11" max="11" width="20.54296875" style="186" customWidth="1"/>
    <col min="12" max="14" width="11.453125" style="186"/>
    <col min="15" max="15" width="48.81640625" style="186" customWidth="1"/>
  </cols>
  <sheetData>
    <row r="5" spans="2:15" ht="15" thickBot="1" x14ac:dyDescent="0.4">
      <c r="K5" s="554"/>
      <c r="L5" s="554" t="s">
        <v>2503</v>
      </c>
      <c r="M5" s="554" t="s">
        <v>20</v>
      </c>
      <c r="N5" s="554" t="s">
        <v>21</v>
      </c>
      <c r="O5" s="554" t="s">
        <v>2504</v>
      </c>
    </row>
    <row r="6" spans="2:15" x14ac:dyDescent="0.35">
      <c r="B6" s="635" t="s">
        <v>2505</v>
      </c>
      <c r="C6" s="637" t="s">
        <v>2506</v>
      </c>
      <c r="D6" s="639" t="s">
        <v>2507</v>
      </c>
      <c r="E6" s="641" t="s">
        <v>2508</v>
      </c>
      <c r="F6" s="641"/>
      <c r="G6" s="641"/>
      <c r="H6" s="642"/>
      <c r="K6" s="443" t="s">
        <v>2509</v>
      </c>
      <c r="L6" s="443">
        <v>105</v>
      </c>
      <c r="M6" s="443">
        <v>105</v>
      </c>
      <c r="N6" s="443">
        <f>+M6-L6</f>
        <v>0</v>
      </c>
      <c r="O6" s="443" t="s">
        <v>2510</v>
      </c>
    </row>
    <row r="7" spans="2:15" ht="29.5" thickBot="1" x14ac:dyDescent="0.4">
      <c r="B7" s="636"/>
      <c r="C7" s="638"/>
      <c r="D7" s="640"/>
      <c r="E7" s="205" t="s">
        <v>2511</v>
      </c>
      <c r="F7" s="206" t="s">
        <v>2512</v>
      </c>
      <c r="G7" s="206" t="s">
        <v>2513</v>
      </c>
      <c r="H7" s="207" t="s">
        <v>2514</v>
      </c>
      <c r="K7" s="212" t="s">
        <v>4</v>
      </c>
      <c r="L7" s="443">
        <v>98</v>
      </c>
      <c r="M7" s="443">
        <v>97</v>
      </c>
      <c r="N7" s="443">
        <f t="shared" ref="N7:N8" si="0">+M7-L7</f>
        <v>-1</v>
      </c>
      <c r="O7" s="446" t="s">
        <v>5392</v>
      </c>
    </row>
    <row r="8" spans="2:15" x14ac:dyDescent="0.35">
      <c r="B8" s="213" t="s">
        <v>2516</v>
      </c>
      <c r="C8" s="214">
        <v>17</v>
      </c>
      <c r="D8" s="214">
        <v>15</v>
      </c>
      <c r="E8" s="214">
        <v>0</v>
      </c>
      <c r="F8" s="214">
        <v>2</v>
      </c>
      <c r="G8" s="214">
        <v>2</v>
      </c>
      <c r="H8" s="215">
        <v>11</v>
      </c>
      <c r="K8" s="443" t="s">
        <v>2517</v>
      </c>
      <c r="L8" s="443">
        <v>34</v>
      </c>
      <c r="M8" s="443">
        <v>40</v>
      </c>
      <c r="N8" s="443">
        <f t="shared" si="0"/>
        <v>6</v>
      </c>
      <c r="O8" s="446" t="s">
        <v>33</v>
      </c>
    </row>
    <row r="9" spans="2:15" x14ac:dyDescent="0.35">
      <c r="B9" s="216" t="s">
        <v>2518</v>
      </c>
      <c r="C9" s="212">
        <v>1</v>
      </c>
      <c r="D9" s="212">
        <v>1</v>
      </c>
      <c r="E9" s="212">
        <v>0</v>
      </c>
      <c r="F9" s="212">
        <v>0</v>
      </c>
      <c r="G9" s="212">
        <v>1</v>
      </c>
      <c r="H9" s="217">
        <v>0</v>
      </c>
    </row>
    <row r="10" spans="2:15" x14ac:dyDescent="0.35">
      <c r="B10" s="216" t="s">
        <v>2493</v>
      </c>
      <c r="C10" s="212">
        <v>19</v>
      </c>
      <c r="D10" s="212">
        <v>15</v>
      </c>
      <c r="E10" s="212">
        <v>0</v>
      </c>
      <c r="F10" s="212">
        <v>0</v>
      </c>
      <c r="G10" s="212">
        <v>7</v>
      </c>
      <c r="H10" s="217">
        <v>8</v>
      </c>
    </row>
    <row r="11" spans="2:15" x14ac:dyDescent="0.35">
      <c r="B11" s="216" t="s">
        <v>2498</v>
      </c>
      <c r="C11" s="212">
        <v>49</v>
      </c>
      <c r="D11" s="212">
        <v>45</v>
      </c>
      <c r="E11" s="212">
        <v>0</v>
      </c>
      <c r="F11" s="212">
        <v>2</v>
      </c>
      <c r="G11" s="212">
        <v>33</v>
      </c>
      <c r="H11" s="217">
        <v>10</v>
      </c>
    </row>
    <row r="12" spans="2:15" x14ac:dyDescent="0.35">
      <c r="B12" s="216" t="s">
        <v>2501</v>
      </c>
      <c r="C12" s="212">
        <v>23</v>
      </c>
      <c r="D12" s="212">
        <v>23</v>
      </c>
      <c r="E12" s="212">
        <v>0</v>
      </c>
      <c r="F12" s="212">
        <v>4</v>
      </c>
      <c r="G12" s="212">
        <v>12</v>
      </c>
      <c r="H12" s="217">
        <v>7</v>
      </c>
    </row>
    <row r="13" spans="2:15" ht="29" x14ac:dyDescent="0.35">
      <c r="B13" s="216" t="s">
        <v>2519</v>
      </c>
      <c r="C13" s="212">
        <v>2</v>
      </c>
      <c r="D13" s="212">
        <v>2</v>
      </c>
      <c r="E13" s="212">
        <v>0</v>
      </c>
      <c r="F13" s="212">
        <v>0</v>
      </c>
      <c r="G13" s="212">
        <v>2</v>
      </c>
      <c r="H13" s="217">
        <v>0</v>
      </c>
    </row>
    <row r="14" spans="2:15" ht="29.5" thickBot="1" x14ac:dyDescent="0.4">
      <c r="B14" s="218" t="s">
        <v>2520</v>
      </c>
      <c r="C14" s="219">
        <v>4</v>
      </c>
      <c r="D14" s="219">
        <v>4</v>
      </c>
      <c r="E14" s="219">
        <v>0</v>
      </c>
      <c r="F14" s="219">
        <v>0</v>
      </c>
      <c r="G14" s="219">
        <v>0</v>
      </c>
      <c r="H14" s="220">
        <v>4</v>
      </c>
    </row>
    <row r="15" spans="2:15" ht="15" thickBot="1" x14ac:dyDescent="0.4">
      <c r="B15" s="208" t="s">
        <v>2482</v>
      </c>
      <c r="C15" s="209">
        <f>+SUM(C8:C14)</f>
        <v>115</v>
      </c>
      <c r="D15" s="210">
        <f t="shared" ref="D15:H15" si="1">+SUM(D8:D14)</f>
        <v>105</v>
      </c>
      <c r="E15" s="211">
        <f t="shared" si="1"/>
        <v>0</v>
      </c>
      <c r="F15" s="209">
        <f t="shared" si="1"/>
        <v>8</v>
      </c>
      <c r="G15" s="209">
        <f t="shared" si="1"/>
        <v>57</v>
      </c>
      <c r="H15" s="210">
        <f t="shared" si="1"/>
        <v>40</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filterMode="1">
    <tabColor rgb="FF92D050"/>
    <pageSetUpPr fitToPage="1"/>
  </sheetPr>
  <dimension ref="A1:CJ150"/>
  <sheetViews>
    <sheetView showGridLines="0" view="pageBreakPreview" zoomScale="80" zoomScaleNormal="70" zoomScaleSheetLayoutView="70" workbookViewId="0">
      <pane xSplit="3" topLeftCell="D1" activePane="topRight" state="frozen"/>
      <selection pane="topRight" activeCell="C113" sqref="C113"/>
    </sheetView>
  </sheetViews>
  <sheetFormatPr baseColWidth="10" defaultColWidth="11.453125" defaultRowHeight="14.5" outlineLevelCol="1" x14ac:dyDescent="0.35"/>
  <cols>
    <col min="1" max="1" width="22.1796875" style="17" customWidth="1"/>
    <col min="2" max="2" width="22.26953125" customWidth="1"/>
    <col min="3" max="3" width="39.54296875" customWidth="1"/>
    <col min="4" max="4" width="32.453125" style="4" customWidth="1"/>
    <col min="5" max="5" width="22" style="281" customWidth="1"/>
    <col min="6" max="6" width="18.81640625" style="2" customWidth="1" outlineLevel="1"/>
    <col min="7" max="7" width="14.453125" style="2" customWidth="1" outlineLevel="1"/>
    <col min="8" max="8" width="13.453125" style="2" customWidth="1" outlineLevel="1"/>
    <col min="9" max="10" width="15.81640625" customWidth="1" outlineLevel="1"/>
    <col min="11" max="11" width="11.453125" style="4" customWidth="1"/>
    <col min="12" max="12" width="12.7265625" style="2" customWidth="1" outlineLevel="1"/>
    <col min="13" max="13" width="15.54296875" style="2" customWidth="1" outlineLevel="1"/>
    <col min="14" max="14" width="10.7265625" style="2" customWidth="1" outlineLevel="1"/>
    <col min="15" max="15" width="14.453125" customWidth="1" outlineLevel="1"/>
    <col min="16" max="16" width="14" customWidth="1" outlineLevel="1"/>
    <col min="17" max="17" width="13" customWidth="1" outlineLevel="1"/>
    <col min="18" max="18" width="48.7265625" customWidth="1" outlineLevel="1"/>
    <col min="19" max="19" width="11.453125" style="4" customWidth="1"/>
    <col min="20" max="21" width="12.7265625" customWidth="1" outlineLevel="1"/>
    <col min="22" max="22" width="10.7265625" customWidth="1" outlineLevel="1"/>
    <col min="23" max="23" width="14.453125" style="2" customWidth="1" outlineLevel="1"/>
    <col min="24" max="24" width="15.1796875" style="2" customWidth="1" outlineLevel="1"/>
    <col min="25" max="25" width="18.1796875" customWidth="1" outlineLevel="1"/>
    <col min="26" max="26" width="11.453125" style="4" customWidth="1"/>
    <col min="27" max="27" width="12.7265625" hidden="1" customWidth="1" outlineLevel="1"/>
    <col min="28" max="28" width="12.54296875" hidden="1" customWidth="1" outlineLevel="1"/>
    <col min="29" max="29" width="15.7265625" hidden="1" customWidth="1" outlineLevel="1"/>
    <col min="30" max="30" width="10.453125" style="4" customWidth="1" collapsed="1"/>
    <col min="31" max="31" width="23" style="4" customWidth="1"/>
    <col min="32" max="33" width="18.453125" style="4" customWidth="1" outlineLevel="1"/>
    <col min="34" max="34" width="12" style="4" customWidth="1" outlineLevel="1"/>
    <col min="35" max="35" width="12.453125" style="4" customWidth="1" outlineLevel="1"/>
    <col min="36" max="36" width="19.54296875" style="4" customWidth="1" outlineLevel="1"/>
    <col min="37" max="37" width="116.81640625" style="396" customWidth="1" outlineLevel="1"/>
    <col min="38" max="38" width="57" style="4" customWidth="1"/>
    <col min="39" max="39" width="28.54296875" style="18" customWidth="1" outlineLevel="1"/>
    <col min="40" max="40" width="17.54296875" style="18" customWidth="1" outlineLevel="1"/>
    <col min="41" max="41" width="10.7265625" style="18" customWidth="1" outlineLevel="1"/>
    <col min="42" max="42" width="14.453125" customWidth="1" outlineLevel="1"/>
    <col min="43" max="43" width="13.453125" customWidth="1" outlineLevel="1"/>
    <col min="44" max="44" width="10.453125" customWidth="1" outlineLevel="1"/>
    <col min="45" max="45" width="18.7265625" style="2" customWidth="1" outlineLevel="1"/>
    <col min="46" max="46" width="10" style="2" customWidth="1" outlineLevel="1"/>
    <col min="47" max="47" width="27" customWidth="1" outlineLevel="1"/>
    <col min="48" max="48" width="14.7265625" customWidth="1" outlineLevel="1"/>
    <col min="49" max="49" width="22.1796875" customWidth="1" outlineLevel="1"/>
    <col min="50" max="50" width="11.453125" style="4" customWidth="1"/>
    <col min="51" max="51" width="12.7265625" style="2" customWidth="1" outlineLevel="1"/>
    <col min="52" max="52" width="12.7265625" customWidth="1" outlineLevel="1"/>
    <col min="53" max="53" width="10.7265625" customWidth="1" outlineLevel="1"/>
    <col min="54" max="55" width="12" customWidth="1" outlineLevel="1"/>
    <col min="56" max="56" width="22" customWidth="1" outlineLevel="1"/>
    <col min="57" max="57" width="11.453125" style="4" customWidth="1"/>
    <col min="58" max="59" width="12.7265625" customWidth="1" outlineLevel="1"/>
    <col min="60" max="60" width="10.7265625" customWidth="1" outlineLevel="1"/>
    <col min="61" max="61" width="14.453125" customWidth="1" outlineLevel="1"/>
    <col min="62" max="62" width="10" customWidth="1" outlineLevel="1"/>
    <col min="63" max="63" width="15.7265625" customWidth="1" outlineLevel="1"/>
    <col min="64" max="64" width="11.453125" style="4" customWidth="1"/>
    <col min="65" max="65" width="12.7265625" style="2" customWidth="1" outlineLevel="1"/>
    <col min="66" max="66" width="12.7265625" customWidth="1" outlineLevel="1"/>
    <col min="67" max="67" width="10.7265625" customWidth="1" outlineLevel="1"/>
    <col min="68" max="69" width="11.54296875" customWidth="1" outlineLevel="1"/>
    <col min="70" max="70" width="22" customWidth="1" outlineLevel="1"/>
    <col min="71" max="71" width="12.7265625" style="4" customWidth="1"/>
    <col min="72" max="72" width="12.7265625" style="2" customWidth="1" outlineLevel="1"/>
    <col min="73" max="73" width="12.7265625" customWidth="1" outlineLevel="1"/>
    <col min="74" max="74" width="10.7265625" customWidth="1" outlineLevel="1"/>
    <col min="75" max="75" width="12.1796875" customWidth="1" outlineLevel="1"/>
    <col min="76" max="76" width="11.54296875" customWidth="1" outlineLevel="1"/>
    <col min="77" max="77" width="22" customWidth="1" outlineLevel="1"/>
    <col min="78" max="78" width="15.7265625" customWidth="1" outlineLevel="1"/>
    <col min="79" max="79" width="33.7265625" customWidth="1" outlineLevel="1"/>
    <col min="80" max="80" width="18.453125" customWidth="1" outlineLevel="1"/>
    <col min="81" max="81" width="3.7265625" customWidth="1"/>
    <col min="82" max="82" width="28.54296875" customWidth="1"/>
    <col min="83" max="83" width="54.81640625" customWidth="1"/>
    <col min="84" max="84" width="18.1796875" customWidth="1"/>
    <col min="87" max="87" width="31.453125" bestFit="1" customWidth="1"/>
  </cols>
  <sheetData>
    <row r="1" spans="1:88" ht="48" customHeight="1" x14ac:dyDescent="0.35">
      <c r="A1" s="597" t="s">
        <v>2521</v>
      </c>
      <c r="B1" s="598"/>
      <c r="C1" s="598"/>
      <c r="D1" s="8" t="s">
        <v>1</v>
      </c>
      <c r="E1" s="280" t="s">
        <v>2633</v>
      </c>
      <c r="F1" s="589" t="s">
        <v>2</v>
      </c>
      <c r="G1" s="589"/>
      <c r="H1" s="589"/>
      <c r="I1" s="589"/>
      <c r="J1" s="426"/>
      <c r="K1" s="5"/>
      <c r="L1" s="589" t="s">
        <v>3</v>
      </c>
      <c r="M1" s="589"/>
      <c r="N1" s="589"/>
      <c r="O1" s="589"/>
      <c r="P1" s="589"/>
      <c r="Q1" s="589"/>
      <c r="R1" s="589"/>
      <c r="S1" s="5"/>
      <c r="T1" s="589" t="s">
        <v>4</v>
      </c>
      <c r="U1" s="589"/>
      <c r="V1" s="589"/>
      <c r="W1" s="589"/>
      <c r="X1" s="589"/>
      <c r="Y1" s="589"/>
      <c r="Z1" s="5"/>
      <c r="AA1" s="593" t="s">
        <v>5</v>
      </c>
      <c r="AB1" s="593"/>
      <c r="AC1" s="599"/>
      <c r="AD1" s="5"/>
      <c r="AE1" s="593" t="s">
        <v>6</v>
      </c>
      <c r="AF1" s="593"/>
      <c r="AG1" s="593"/>
      <c r="AH1" s="593"/>
      <c r="AI1" s="593"/>
      <c r="AJ1" s="593"/>
      <c r="AK1" s="395"/>
      <c r="AL1" s="5"/>
      <c r="AM1" s="590" t="s">
        <v>7</v>
      </c>
      <c r="AN1" s="591"/>
      <c r="AO1" s="591"/>
      <c r="AP1" s="591"/>
      <c r="AQ1" s="591"/>
      <c r="AR1" s="591"/>
      <c r="AS1" s="591"/>
      <c r="AT1" s="591"/>
      <c r="AU1" s="591"/>
      <c r="AV1" s="591"/>
      <c r="AW1" s="592"/>
      <c r="AX1" s="5"/>
      <c r="AY1" s="589" t="s">
        <v>8</v>
      </c>
      <c r="AZ1" s="589"/>
      <c r="BA1" s="589"/>
      <c r="BB1" s="589"/>
      <c r="BC1" s="589"/>
      <c r="BD1" s="589"/>
      <c r="BE1" s="5"/>
      <c r="BF1" s="589" t="s">
        <v>9</v>
      </c>
      <c r="BG1" s="589"/>
      <c r="BH1" s="589"/>
      <c r="BI1" s="589"/>
      <c r="BJ1" s="589"/>
      <c r="BK1" s="589"/>
      <c r="BM1" s="589" t="s">
        <v>10</v>
      </c>
      <c r="BN1" s="589"/>
      <c r="BO1" s="589"/>
      <c r="BP1" s="589"/>
      <c r="BQ1" s="589"/>
      <c r="BR1" s="589"/>
      <c r="BS1" s="3"/>
      <c r="BT1" s="589" t="s">
        <v>11</v>
      </c>
      <c r="BU1" s="589"/>
      <c r="BV1" s="589"/>
      <c r="BW1" s="589"/>
      <c r="BX1" s="589"/>
      <c r="BY1" s="589"/>
      <c r="BZ1" s="12"/>
      <c r="CA1" s="33" t="s">
        <v>2522</v>
      </c>
      <c r="CB1" s="137" t="s">
        <v>13</v>
      </c>
      <c r="CC1" s="12"/>
      <c r="CD1" s="12" t="s">
        <v>2634</v>
      </c>
      <c r="CF1">
        <v>-30</v>
      </c>
      <c r="CG1">
        <v>0</v>
      </c>
    </row>
    <row r="2" spans="1:88" x14ac:dyDescent="0.35">
      <c r="CF2">
        <v>1</v>
      </c>
      <c r="CG2">
        <v>90</v>
      </c>
    </row>
    <row r="3" spans="1:88" x14ac:dyDescent="0.35">
      <c r="A3" s="16" t="s">
        <v>14</v>
      </c>
      <c r="B3" s="9" t="s">
        <v>15</v>
      </c>
      <c r="C3" s="9" t="s">
        <v>16</v>
      </c>
      <c r="D3" s="9" t="s">
        <v>17</v>
      </c>
      <c r="E3" s="282"/>
      <c r="F3" s="13" t="s">
        <v>2523</v>
      </c>
      <c r="G3" s="20" t="s">
        <v>19</v>
      </c>
      <c r="H3" s="13" t="s">
        <v>20</v>
      </c>
      <c r="I3" s="13" t="s">
        <v>21</v>
      </c>
      <c r="J3" s="427" t="s">
        <v>2635</v>
      </c>
      <c r="L3" s="9" t="s">
        <v>22</v>
      </c>
      <c r="M3" s="9" t="s">
        <v>18</v>
      </c>
      <c r="N3" s="9" t="s">
        <v>23</v>
      </c>
      <c r="O3" s="19" t="s">
        <v>19</v>
      </c>
      <c r="P3" s="9" t="s">
        <v>20</v>
      </c>
      <c r="Q3" s="9" t="s">
        <v>24</v>
      </c>
      <c r="R3" s="9" t="s">
        <v>25</v>
      </c>
      <c r="T3" s="9" t="s">
        <v>22</v>
      </c>
      <c r="U3" s="9" t="s">
        <v>18</v>
      </c>
      <c r="V3" s="9" t="s">
        <v>23</v>
      </c>
      <c r="W3" s="19" t="s">
        <v>19</v>
      </c>
      <c r="X3" s="9" t="s">
        <v>20</v>
      </c>
      <c r="Y3" s="16" t="s">
        <v>24</v>
      </c>
      <c r="AA3" s="9" t="s">
        <v>18</v>
      </c>
      <c r="AB3" s="9" t="s">
        <v>20</v>
      </c>
      <c r="AC3" s="16" t="s">
        <v>24</v>
      </c>
      <c r="AE3" s="9" t="s">
        <v>22</v>
      </c>
      <c r="AF3" s="14" t="s">
        <v>18</v>
      </c>
      <c r="AG3" s="9" t="s">
        <v>23</v>
      </c>
      <c r="AH3" s="19" t="s">
        <v>19</v>
      </c>
      <c r="AI3" s="26" t="s">
        <v>20</v>
      </c>
      <c r="AJ3" s="16" t="s">
        <v>24</v>
      </c>
      <c r="AK3" s="16" t="s">
        <v>2636</v>
      </c>
      <c r="AL3" s="14" t="s">
        <v>2488</v>
      </c>
      <c r="AM3" s="9" t="s">
        <v>22</v>
      </c>
      <c r="AN3" s="27" t="s">
        <v>18</v>
      </c>
      <c r="AO3" s="27" t="s">
        <v>23</v>
      </c>
      <c r="AP3" s="19" t="s">
        <v>19</v>
      </c>
      <c r="AQ3" s="9" t="s">
        <v>20</v>
      </c>
      <c r="AR3" s="16" t="s">
        <v>24</v>
      </c>
      <c r="AS3" s="9" t="s">
        <v>26</v>
      </c>
      <c r="AT3" s="9" t="s">
        <v>27</v>
      </c>
      <c r="AU3" s="9" t="s">
        <v>28</v>
      </c>
      <c r="AV3" s="9" t="s">
        <v>29</v>
      </c>
      <c r="AW3" s="9" t="s">
        <v>30</v>
      </c>
      <c r="AY3" s="9" t="s">
        <v>22</v>
      </c>
      <c r="AZ3" s="9" t="s">
        <v>18</v>
      </c>
      <c r="BA3" s="9" t="s">
        <v>23</v>
      </c>
      <c r="BB3" s="19" t="s">
        <v>19</v>
      </c>
      <c r="BC3" s="9" t="s">
        <v>20</v>
      </c>
      <c r="BD3" s="16" t="s">
        <v>24</v>
      </c>
      <c r="BF3" s="9" t="s">
        <v>22</v>
      </c>
      <c r="BG3" s="9" t="s">
        <v>18</v>
      </c>
      <c r="BH3" s="9" t="s">
        <v>23</v>
      </c>
      <c r="BI3" s="19" t="s">
        <v>19</v>
      </c>
      <c r="BJ3" s="9" t="s">
        <v>20</v>
      </c>
      <c r="BK3" s="16" t="s">
        <v>24</v>
      </c>
      <c r="BM3" s="9" t="s">
        <v>22</v>
      </c>
      <c r="BN3" s="9" t="s">
        <v>18</v>
      </c>
      <c r="BO3" s="9" t="s">
        <v>23</v>
      </c>
      <c r="BP3" s="19" t="s">
        <v>19</v>
      </c>
      <c r="BQ3" s="9" t="s">
        <v>20</v>
      </c>
      <c r="BR3" s="16" t="s">
        <v>24</v>
      </c>
      <c r="BT3" s="9" t="s">
        <v>22</v>
      </c>
      <c r="BU3" s="9" t="s">
        <v>18</v>
      </c>
      <c r="BV3" s="9" t="s">
        <v>23</v>
      </c>
      <c r="BW3" s="19" t="s">
        <v>19</v>
      </c>
      <c r="BX3" s="9" t="s">
        <v>20</v>
      </c>
      <c r="BY3" s="16" t="s">
        <v>24</v>
      </c>
      <c r="BZ3" s="28" t="s">
        <v>2524</v>
      </c>
      <c r="CA3" s="28" t="s">
        <v>2525</v>
      </c>
      <c r="CB3" s="28" t="s">
        <v>21</v>
      </c>
      <c r="CC3" s="10"/>
      <c r="CD3" s="10"/>
      <c r="CE3" t="s">
        <v>2437</v>
      </c>
      <c r="CI3" t="s">
        <v>2637</v>
      </c>
      <c r="CJ3" t="s">
        <v>2638</v>
      </c>
    </row>
    <row r="4" spans="1:88" ht="87" hidden="1" x14ac:dyDescent="0.35">
      <c r="A4" s="40" t="s">
        <v>2639</v>
      </c>
      <c r="B4" s="41" t="s">
        <v>2640</v>
      </c>
      <c r="C4" s="42" t="s">
        <v>2528</v>
      </c>
      <c r="D4" s="7" t="s">
        <v>33</v>
      </c>
      <c r="E4" s="283" t="str">
        <f>+_xlfn.XLOOKUP(B4,'Dinámica P0 RIs'!A:A,'Dinámica P0 RIs'!B:B,"",0,1)</f>
        <v/>
      </c>
      <c r="F4" s="30">
        <f t="shared" ref="F4:F64" si="0">+L4-1</f>
        <v>45999</v>
      </c>
      <c r="G4" s="6">
        <v>45888</v>
      </c>
      <c r="H4" s="6">
        <v>45888</v>
      </c>
      <c r="I4" s="34">
        <f t="shared" ref="I4:I64" si="1">+G4-F4</f>
        <v>-111</v>
      </c>
      <c r="J4" s="309" t="s">
        <v>2641</v>
      </c>
      <c r="K4" s="3"/>
      <c r="L4" s="30">
        <f t="shared" ref="L4:L64" si="2">+M4-N4</f>
        <v>46000</v>
      </c>
      <c r="M4" s="30">
        <f t="shared" ref="M4:M64" si="3">+T4-1</f>
        <v>46007</v>
      </c>
      <c r="N4" s="37">
        <v>7</v>
      </c>
      <c r="O4" s="6">
        <v>45918</v>
      </c>
      <c r="P4" s="6">
        <v>45918</v>
      </c>
      <c r="Q4" s="29">
        <f t="shared" ref="Q4:Q64" si="4">+O4-M4</f>
        <v>-89</v>
      </c>
      <c r="R4" s="7">
        <v>23052323</v>
      </c>
      <c r="S4" s="3"/>
      <c r="T4" s="30">
        <f t="shared" ref="T4:T64" si="5">+U4-V4</f>
        <v>46008</v>
      </c>
      <c r="U4" s="30">
        <f t="shared" ref="U4:U64" si="6">+AE4-1</f>
        <v>46038</v>
      </c>
      <c r="V4" s="37">
        <v>30</v>
      </c>
      <c r="W4" s="6">
        <v>45919</v>
      </c>
      <c r="X4" s="6">
        <v>45919</v>
      </c>
      <c r="Y4" s="29">
        <f t="shared" ref="Y4:Y64" si="7">+W4-U4</f>
        <v>-119</v>
      </c>
      <c r="Z4" s="3"/>
      <c r="AA4" s="31" t="s">
        <v>33</v>
      </c>
      <c r="AB4" s="7" t="s">
        <v>33</v>
      </c>
      <c r="AC4" s="6" t="s">
        <v>33</v>
      </c>
      <c r="AD4" s="25"/>
      <c r="AE4" s="31">
        <f t="shared" ref="AE4:AE64" si="8">+AF4-AG4</f>
        <v>46039</v>
      </c>
      <c r="AF4" s="31">
        <f t="shared" ref="AF4:AF64" si="9">+AM4-1</f>
        <v>46069</v>
      </c>
      <c r="AG4" s="37">
        <v>30</v>
      </c>
      <c r="AH4" s="15">
        <v>46062</v>
      </c>
      <c r="AI4" s="15">
        <v>46062</v>
      </c>
      <c r="AJ4" s="34">
        <f t="shared" ref="AJ4:AJ64" si="10">+AH4-AF4</f>
        <v>-7</v>
      </c>
      <c r="AK4" s="421" t="s">
        <v>2642</v>
      </c>
      <c r="AL4" s="422" t="s">
        <v>2643</v>
      </c>
      <c r="AM4" s="31">
        <f t="shared" ref="AM4:AM64" si="11">+AN4-AO4</f>
        <v>46070</v>
      </c>
      <c r="AN4" s="31">
        <f t="shared" ref="AN4:AN64" si="12">+AY4-1</f>
        <v>46110</v>
      </c>
      <c r="AO4" s="37">
        <v>40</v>
      </c>
      <c r="AP4" s="15">
        <v>46127</v>
      </c>
      <c r="AQ4" s="15">
        <v>46130</v>
      </c>
      <c r="AR4" s="34">
        <f t="shared" ref="AR4:AR64" si="13">+AP4-AN4</f>
        <v>17</v>
      </c>
      <c r="AS4" s="7"/>
      <c r="AT4" s="7"/>
      <c r="AU4" s="7"/>
      <c r="AV4" s="7"/>
      <c r="AW4" s="7"/>
      <c r="AX4" s="3"/>
      <c r="AY4" s="31">
        <f t="shared" ref="AY4:AY64" si="14">+AZ4-BA4</f>
        <v>46111</v>
      </c>
      <c r="AZ4" s="31">
        <f>+BF4-1</f>
        <v>46111</v>
      </c>
      <c r="BA4" s="124"/>
      <c r="BB4" s="15">
        <f t="shared" ref="BB4:BB64" si="15">+IF(AQ4=0,AP4,AQ4)+BA4</f>
        <v>46130</v>
      </c>
      <c r="BC4" s="15"/>
      <c r="BD4" s="7">
        <f t="shared" ref="BD4:BD64" si="16">+BB4-AZ4</f>
        <v>19</v>
      </c>
      <c r="BE4" s="3"/>
      <c r="BF4" s="31">
        <f t="shared" ref="BF4:BF64" si="17">+BG4-BH4</f>
        <v>46112</v>
      </c>
      <c r="BG4" s="31">
        <f t="shared" ref="BG4:BG64" si="18">+BM4</f>
        <v>46112</v>
      </c>
      <c r="BH4" s="32">
        <v>0</v>
      </c>
      <c r="BI4" s="15">
        <f t="shared" ref="BI4:BI64" si="19">+IF(BC4=0,BB4,BC4)+BH4</f>
        <v>46130</v>
      </c>
      <c r="BJ4" s="15"/>
      <c r="BK4" s="34">
        <f t="shared" ref="BK4:BK64" si="20">+BI4-BG4</f>
        <v>18</v>
      </c>
      <c r="BL4" s="3"/>
      <c r="BM4" s="31">
        <f t="shared" ref="BM4:BM64" si="21">+BN4-BO4</f>
        <v>46112</v>
      </c>
      <c r="BN4" s="31">
        <f t="shared" ref="BN4:BN64" si="22">+BT4</f>
        <v>46112</v>
      </c>
      <c r="BO4" s="32">
        <v>0</v>
      </c>
      <c r="BP4" s="15">
        <f t="shared" ref="BP4:BP64" si="23">+IF(BJ4=0,BI4,BJ4)+BO4</f>
        <v>46130</v>
      </c>
      <c r="BQ4" s="15"/>
      <c r="BR4" s="34">
        <f t="shared" ref="BR4:BR64" si="24">+BP4-BN4</f>
        <v>18</v>
      </c>
      <c r="BS4" s="3"/>
      <c r="BT4" s="31">
        <f t="shared" ref="BT4:BT64" si="25">+BU4-BV4</f>
        <v>46112</v>
      </c>
      <c r="BU4" s="31">
        <f t="shared" ref="BU4:BU64" si="26">+CA4</f>
        <v>46112</v>
      </c>
      <c r="BV4" s="37"/>
      <c r="BW4" s="15">
        <f t="shared" ref="BW4:BW64" si="27">+IF(BQ4=0,BP4,BQ4)+BV4</f>
        <v>46130</v>
      </c>
      <c r="BX4" s="15"/>
      <c r="BY4" s="7">
        <f t="shared" ref="BY4:BY64" si="28">+BW4-BU4</f>
        <v>18</v>
      </c>
      <c r="BZ4" s="2" t="s">
        <v>2529</v>
      </c>
      <c r="CA4" s="315">
        <v>46112</v>
      </c>
      <c r="CB4" s="7">
        <f t="shared" ref="CB4:CB64" si="29">+BW4-CA4</f>
        <v>18</v>
      </c>
      <c r="CC4" s="2"/>
      <c r="CD4" s="2"/>
      <c r="CF4" s="18">
        <f>+_xlfn.XLOOKUP(BZ4,'Crono LB 30.09'!B:B,'Crono LB 30.09'!F:F,"No se encuentra",0,1)</f>
        <v>45989</v>
      </c>
      <c r="CG4" s="193">
        <f>+CF4-CA4</f>
        <v>-123</v>
      </c>
      <c r="CI4" s="18"/>
      <c r="CJ4" s="18">
        <f>+IF(CI4="",CA4,CI4)</f>
        <v>46112</v>
      </c>
    </row>
    <row r="5" spans="1:88" hidden="1" x14ac:dyDescent="0.35">
      <c r="A5" s="40" t="s">
        <v>2527</v>
      </c>
      <c r="B5" s="41"/>
      <c r="C5" s="42" t="s">
        <v>2532</v>
      </c>
      <c r="D5" s="7" t="s">
        <v>33</v>
      </c>
      <c r="E5" s="283">
        <f>+_xlfn.XLOOKUP(B5,'Dinámica P0 RIs'!A:A,'Dinámica P0 RIs'!B:B,"",0,1)</f>
        <v>0</v>
      </c>
      <c r="F5" s="30">
        <f t="shared" si="0"/>
        <v>46023</v>
      </c>
      <c r="G5" s="138">
        <v>45899</v>
      </c>
      <c r="H5" s="6">
        <v>45899</v>
      </c>
      <c r="I5" s="34">
        <f t="shared" si="1"/>
        <v>-124</v>
      </c>
      <c r="J5" s="309">
        <v>0</v>
      </c>
      <c r="K5" s="3"/>
      <c r="L5" s="30">
        <f t="shared" si="2"/>
        <v>46024</v>
      </c>
      <c r="M5" s="30">
        <f t="shared" si="3"/>
        <v>46031</v>
      </c>
      <c r="N5" s="37">
        <v>7</v>
      </c>
      <c r="O5" s="6">
        <v>45912</v>
      </c>
      <c r="P5" s="6">
        <v>45912</v>
      </c>
      <c r="Q5" s="29">
        <f t="shared" si="4"/>
        <v>-119</v>
      </c>
      <c r="R5" s="7">
        <v>23045951</v>
      </c>
      <c r="S5" s="3"/>
      <c r="T5" s="30">
        <f t="shared" si="5"/>
        <v>46032</v>
      </c>
      <c r="U5" s="30">
        <f t="shared" si="6"/>
        <v>46062</v>
      </c>
      <c r="V5" s="37">
        <v>30</v>
      </c>
      <c r="W5" s="6">
        <v>45939</v>
      </c>
      <c r="X5" s="6">
        <v>46024</v>
      </c>
      <c r="Y5" s="29">
        <f t="shared" si="7"/>
        <v>-123</v>
      </c>
      <c r="Z5" s="3"/>
      <c r="AA5" s="31" t="s">
        <v>33</v>
      </c>
      <c r="AB5" s="7" t="s">
        <v>33</v>
      </c>
      <c r="AC5" s="6" t="s">
        <v>33</v>
      </c>
      <c r="AD5" s="25"/>
      <c r="AE5" s="31">
        <f t="shared" si="8"/>
        <v>46063</v>
      </c>
      <c r="AF5" s="31">
        <f t="shared" si="9"/>
        <v>46093</v>
      </c>
      <c r="AG5" s="37">
        <v>30</v>
      </c>
      <c r="AH5" s="15">
        <v>46062</v>
      </c>
      <c r="AI5" s="15">
        <v>46062</v>
      </c>
      <c r="AJ5" s="34">
        <f t="shared" si="10"/>
        <v>-31</v>
      </c>
      <c r="AK5" s="394" t="s">
        <v>2644</v>
      </c>
      <c r="AL5" s="3"/>
      <c r="AM5" s="31">
        <f t="shared" si="11"/>
        <v>46094</v>
      </c>
      <c r="AN5" s="31">
        <f t="shared" si="12"/>
        <v>46109</v>
      </c>
      <c r="AO5" s="37">
        <v>15</v>
      </c>
      <c r="AP5" s="15">
        <f t="shared" ref="AP5:AP64" si="30">+IF(AI5=0,AH5,AI5)+AO5</f>
        <v>46077</v>
      </c>
      <c r="AQ5" s="15"/>
      <c r="AR5" s="34">
        <f t="shared" si="13"/>
        <v>-32</v>
      </c>
      <c r="AS5" s="7"/>
      <c r="AT5" s="7"/>
      <c r="AU5" s="7"/>
      <c r="AV5" s="7"/>
      <c r="AW5" s="7"/>
      <c r="AX5" s="3"/>
      <c r="AY5" s="31">
        <f t="shared" si="14"/>
        <v>46110</v>
      </c>
      <c r="AZ5" s="31">
        <f>+BF5-1</f>
        <v>46110</v>
      </c>
      <c r="BA5" s="124"/>
      <c r="BB5" s="15">
        <f t="shared" si="15"/>
        <v>46077</v>
      </c>
      <c r="BC5" s="15"/>
      <c r="BD5" s="7">
        <f t="shared" si="16"/>
        <v>-33</v>
      </c>
      <c r="BE5" s="3"/>
      <c r="BF5" s="31">
        <f t="shared" si="17"/>
        <v>46111</v>
      </c>
      <c r="BG5" s="31">
        <f t="shared" si="18"/>
        <v>46111</v>
      </c>
      <c r="BH5" s="32">
        <v>0</v>
      </c>
      <c r="BI5" s="15">
        <f t="shared" si="19"/>
        <v>46077</v>
      </c>
      <c r="BJ5" s="15"/>
      <c r="BK5" s="34">
        <f t="shared" si="20"/>
        <v>-34</v>
      </c>
      <c r="BL5" s="3"/>
      <c r="BM5" s="31">
        <f t="shared" si="21"/>
        <v>46111</v>
      </c>
      <c r="BN5" s="31">
        <f t="shared" si="22"/>
        <v>46111</v>
      </c>
      <c r="BO5" s="32">
        <v>0</v>
      </c>
      <c r="BP5" s="15">
        <f t="shared" si="23"/>
        <v>46077</v>
      </c>
      <c r="BQ5" s="15"/>
      <c r="BR5" s="34">
        <f t="shared" si="24"/>
        <v>-34</v>
      </c>
      <c r="BS5" s="3"/>
      <c r="BT5" s="31">
        <f t="shared" si="25"/>
        <v>46111</v>
      </c>
      <c r="BU5" s="31">
        <f t="shared" si="26"/>
        <v>46111</v>
      </c>
      <c r="BV5" s="37"/>
      <c r="BW5" s="15">
        <f t="shared" si="27"/>
        <v>46077</v>
      </c>
      <c r="BX5" s="15"/>
      <c r="BY5" s="7">
        <f t="shared" si="28"/>
        <v>-34</v>
      </c>
      <c r="BZ5" s="2" t="s">
        <v>2529</v>
      </c>
      <c r="CA5" s="315">
        <v>46111</v>
      </c>
      <c r="CB5" s="7">
        <f t="shared" si="29"/>
        <v>-34</v>
      </c>
      <c r="CC5" s="2"/>
      <c r="CD5" s="2"/>
      <c r="CF5" s="18">
        <f>+_xlfn.XLOOKUP(BZ5,'Crono LB 30.09'!B:B,'Crono LB 30.09'!F:F,"No se encuentra",0,1)</f>
        <v>45989</v>
      </c>
      <c r="CG5" s="193">
        <f t="shared" ref="CG5:CG69" si="31">+CF5-CA5</f>
        <v>-122</v>
      </c>
      <c r="CI5" s="18"/>
      <c r="CJ5" s="18">
        <f t="shared" ref="CJ5:CJ68" si="32">+IF(CI5="",CA5,CI5)</f>
        <v>46111</v>
      </c>
    </row>
    <row r="6" spans="1:88" hidden="1" x14ac:dyDescent="0.35">
      <c r="A6" s="40" t="s">
        <v>2527</v>
      </c>
      <c r="B6" s="41"/>
      <c r="C6" s="42" t="s">
        <v>2533</v>
      </c>
      <c r="D6" s="7" t="s">
        <v>33</v>
      </c>
      <c r="E6" s="283">
        <f>+_xlfn.XLOOKUP(B6,'Dinámica P0 RIs'!A:A,'Dinámica P0 RIs'!B:B,"",0,1)</f>
        <v>0</v>
      </c>
      <c r="F6" s="30">
        <f t="shared" si="0"/>
        <v>46023</v>
      </c>
      <c r="G6" s="138">
        <v>45905</v>
      </c>
      <c r="H6" s="6">
        <v>45905</v>
      </c>
      <c r="I6" s="34">
        <f t="shared" si="1"/>
        <v>-118</v>
      </c>
      <c r="J6" s="309">
        <v>0</v>
      </c>
      <c r="K6" s="3"/>
      <c r="L6" s="30">
        <f t="shared" si="2"/>
        <v>46024</v>
      </c>
      <c r="M6" s="30">
        <f t="shared" si="3"/>
        <v>46031</v>
      </c>
      <c r="N6" s="37">
        <v>7</v>
      </c>
      <c r="O6" s="6">
        <v>45912</v>
      </c>
      <c r="P6" s="6">
        <v>45912</v>
      </c>
      <c r="Q6" s="29">
        <f t="shared" si="4"/>
        <v>-119</v>
      </c>
      <c r="R6" s="7">
        <v>23045955</v>
      </c>
      <c r="S6" s="3"/>
      <c r="T6" s="30">
        <f t="shared" si="5"/>
        <v>46032</v>
      </c>
      <c r="U6" s="30">
        <f t="shared" si="6"/>
        <v>46062</v>
      </c>
      <c r="V6" s="37">
        <v>30</v>
      </c>
      <c r="W6" s="6">
        <v>45939</v>
      </c>
      <c r="X6" s="6">
        <v>46024</v>
      </c>
      <c r="Y6" s="29">
        <f t="shared" si="7"/>
        <v>-123</v>
      </c>
      <c r="Z6" s="3"/>
      <c r="AA6" s="31" t="s">
        <v>33</v>
      </c>
      <c r="AB6" s="7" t="s">
        <v>33</v>
      </c>
      <c r="AC6" s="6" t="s">
        <v>33</v>
      </c>
      <c r="AD6" s="25"/>
      <c r="AE6" s="31">
        <f t="shared" si="8"/>
        <v>46063</v>
      </c>
      <c r="AF6" s="31">
        <f t="shared" si="9"/>
        <v>46093</v>
      </c>
      <c r="AG6" s="37">
        <v>30</v>
      </c>
      <c r="AH6" s="15">
        <v>46062</v>
      </c>
      <c r="AI6" s="15">
        <v>46062</v>
      </c>
      <c r="AJ6" s="34">
        <f t="shared" si="10"/>
        <v>-31</v>
      </c>
      <c r="AK6" s="394" t="s">
        <v>2644</v>
      </c>
      <c r="AL6" s="3"/>
      <c r="AM6" s="31">
        <f t="shared" si="11"/>
        <v>46094</v>
      </c>
      <c r="AN6" s="31">
        <f t="shared" si="12"/>
        <v>46109</v>
      </c>
      <c r="AO6" s="37">
        <v>15</v>
      </c>
      <c r="AP6" s="15">
        <f t="shared" si="30"/>
        <v>46077</v>
      </c>
      <c r="AQ6" s="15"/>
      <c r="AR6" s="34">
        <f t="shared" si="13"/>
        <v>-32</v>
      </c>
      <c r="AS6" s="7"/>
      <c r="AT6" s="7"/>
      <c r="AU6" s="7"/>
      <c r="AV6" s="7"/>
      <c r="AW6" s="7"/>
      <c r="AX6" s="3"/>
      <c r="AY6" s="31">
        <f t="shared" si="14"/>
        <v>46110</v>
      </c>
      <c r="AZ6" s="31">
        <f>+BF6-1</f>
        <v>46110</v>
      </c>
      <c r="BA6" s="124"/>
      <c r="BB6" s="15">
        <f t="shared" si="15"/>
        <v>46077</v>
      </c>
      <c r="BC6" s="15"/>
      <c r="BD6" s="7">
        <f t="shared" si="16"/>
        <v>-33</v>
      </c>
      <c r="BE6" s="3"/>
      <c r="BF6" s="31">
        <f t="shared" si="17"/>
        <v>46111</v>
      </c>
      <c r="BG6" s="31">
        <f t="shared" si="18"/>
        <v>46111</v>
      </c>
      <c r="BH6" s="32">
        <v>0</v>
      </c>
      <c r="BI6" s="15">
        <f t="shared" si="19"/>
        <v>46077</v>
      </c>
      <c r="BJ6" s="15"/>
      <c r="BK6" s="34">
        <f t="shared" si="20"/>
        <v>-34</v>
      </c>
      <c r="BL6" s="3"/>
      <c r="BM6" s="31">
        <f t="shared" si="21"/>
        <v>46111</v>
      </c>
      <c r="BN6" s="31">
        <f t="shared" si="22"/>
        <v>46111</v>
      </c>
      <c r="BO6" s="32">
        <v>0</v>
      </c>
      <c r="BP6" s="15">
        <f t="shared" si="23"/>
        <v>46077</v>
      </c>
      <c r="BQ6" s="15"/>
      <c r="BR6" s="34">
        <f t="shared" si="24"/>
        <v>-34</v>
      </c>
      <c r="BS6" s="3"/>
      <c r="BT6" s="31">
        <f t="shared" si="25"/>
        <v>46111</v>
      </c>
      <c r="BU6" s="31">
        <f t="shared" si="26"/>
        <v>46111</v>
      </c>
      <c r="BV6" s="37"/>
      <c r="BW6" s="15">
        <f t="shared" si="27"/>
        <v>46077</v>
      </c>
      <c r="BX6" s="15"/>
      <c r="BY6" s="7">
        <f t="shared" si="28"/>
        <v>-34</v>
      </c>
      <c r="BZ6" s="2" t="s">
        <v>2529</v>
      </c>
      <c r="CA6" s="315">
        <v>46111</v>
      </c>
      <c r="CB6" s="7">
        <f t="shared" si="29"/>
        <v>-34</v>
      </c>
      <c r="CC6" s="2"/>
      <c r="CD6" s="2"/>
      <c r="CF6" s="18">
        <f>+_xlfn.XLOOKUP(BZ6,'Crono LB 30.09'!B:B,'Crono LB 30.09'!F:F,"No se encuentra",0,1)</f>
        <v>45989</v>
      </c>
      <c r="CG6" s="193">
        <f t="shared" si="31"/>
        <v>-122</v>
      </c>
      <c r="CI6" s="18"/>
      <c r="CJ6" s="18">
        <f t="shared" si="32"/>
        <v>46111</v>
      </c>
    </row>
    <row r="7" spans="1:88" hidden="1" x14ac:dyDescent="0.35">
      <c r="A7" s="40" t="s">
        <v>2527</v>
      </c>
      <c r="B7" s="41"/>
      <c r="C7" s="42" t="s">
        <v>2534</v>
      </c>
      <c r="D7" s="7" t="s">
        <v>33</v>
      </c>
      <c r="E7" s="283">
        <f>+_xlfn.XLOOKUP(B7,'Dinámica P0 RIs'!A:A,'Dinámica P0 RIs'!B:B,"",0,1)</f>
        <v>0</v>
      </c>
      <c r="F7" s="30">
        <f t="shared" si="0"/>
        <v>46008</v>
      </c>
      <c r="G7" s="138">
        <v>45899</v>
      </c>
      <c r="H7" s="6">
        <v>45899</v>
      </c>
      <c r="I7" s="34">
        <f t="shared" si="1"/>
        <v>-109</v>
      </c>
      <c r="J7" s="309">
        <v>0</v>
      </c>
      <c r="K7" s="3"/>
      <c r="L7" s="30">
        <f t="shared" si="2"/>
        <v>46009</v>
      </c>
      <c r="M7" s="30">
        <f t="shared" si="3"/>
        <v>46016</v>
      </c>
      <c r="N7" s="37">
        <v>7</v>
      </c>
      <c r="O7" s="6">
        <v>45911</v>
      </c>
      <c r="P7" s="6">
        <v>45911</v>
      </c>
      <c r="Q7" s="29">
        <f t="shared" si="4"/>
        <v>-105</v>
      </c>
      <c r="R7" s="7">
        <v>23046371</v>
      </c>
      <c r="S7" s="3"/>
      <c r="T7" s="30">
        <f t="shared" si="5"/>
        <v>46017</v>
      </c>
      <c r="U7" s="30">
        <f t="shared" si="6"/>
        <v>46047</v>
      </c>
      <c r="V7" s="37">
        <v>30</v>
      </c>
      <c r="W7" s="6">
        <v>45936</v>
      </c>
      <c r="X7" s="6">
        <v>46301</v>
      </c>
      <c r="Y7" s="29">
        <f t="shared" si="7"/>
        <v>-111</v>
      </c>
      <c r="Z7" s="3"/>
      <c r="AA7" s="31" t="s">
        <v>33</v>
      </c>
      <c r="AB7" s="7" t="s">
        <v>33</v>
      </c>
      <c r="AC7" s="6" t="s">
        <v>33</v>
      </c>
      <c r="AD7" s="25"/>
      <c r="AE7" s="31">
        <f t="shared" si="8"/>
        <v>46048</v>
      </c>
      <c r="AF7" s="31">
        <f t="shared" si="9"/>
        <v>46078</v>
      </c>
      <c r="AG7" s="37">
        <v>30</v>
      </c>
      <c r="AH7" s="15">
        <v>46062</v>
      </c>
      <c r="AI7" s="15">
        <v>46062</v>
      </c>
      <c r="AJ7" s="34">
        <f t="shared" si="10"/>
        <v>-16</v>
      </c>
      <c r="AK7" s="394" t="s">
        <v>2644</v>
      </c>
      <c r="AL7" s="3"/>
      <c r="AM7" s="31">
        <f t="shared" si="11"/>
        <v>46079</v>
      </c>
      <c r="AN7" s="31">
        <f t="shared" si="12"/>
        <v>46094</v>
      </c>
      <c r="AO7" s="37">
        <v>15</v>
      </c>
      <c r="AP7" s="15">
        <f t="shared" si="30"/>
        <v>46077</v>
      </c>
      <c r="AQ7" s="15">
        <v>46077</v>
      </c>
      <c r="AR7" s="34">
        <f t="shared" si="13"/>
        <v>-17</v>
      </c>
      <c r="AS7" s="7"/>
      <c r="AT7" s="7"/>
      <c r="AU7" s="7"/>
      <c r="AV7" s="7"/>
      <c r="AW7" s="7"/>
      <c r="AX7" s="3"/>
      <c r="AY7" s="31">
        <f t="shared" si="14"/>
        <v>46095</v>
      </c>
      <c r="AZ7" s="31">
        <f>+BF7-1</f>
        <v>46095</v>
      </c>
      <c r="BA7" s="124"/>
      <c r="BB7" s="15">
        <f t="shared" si="15"/>
        <v>46077</v>
      </c>
      <c r="BC7" s="15"/>
      <c r="BD7" s="7">
        <f t="shared" si="16"/>
        <v>-18</v>
      </c>
      <c r="BE7" s="3"/>
      <c r="BF7" s="31">
        <f t="shared" si="17"/>
        <v>46096</v>
      </c>
      <c r="BG7" s="31">
        <f t="shared" si="18"/>
        <v>46096</v>
      </c>
      <c r="BH7" s="32">
        <v>0</v>
      </c>
      <c r="BI7" s="15">
        <f t="shared" si="19"/>
        <v>46077</v>
      </c>
      <c r="BJ7" s="15"/>
      <c r="BK7" s="34">
        <f t="shared" si="20"/>
        <v>-19</v>
      </c>
      <c r="BL7" s="3"/>
      <c r="BM7" s="31">
        <f t="shared" si="21"/>
        <v>46096</v>
      </c>
      <c r="BN7" s="31">
        <f t="shared" si="22"/>
        <v>46096</v>
      </c>
      <c r="BO7" s="32">
        <v>0</v>
      </c>
      <c r="BP7" s="15">
        <f t="shared" si="23"/>
        <v>46077</v>
      </c>
      <c r="BQ7" s="15"/>
      <c r="BR7" s="34">
        <f t="shared" si="24"/>
        <v>-19</v>
      </c>
      <c r="BS7" s="3"/>
      <c r="BT7" s="31">
        <f t="shared" si="25"/>
        <v>46096</v>
      </c>
      <c r="BU7" s="31">
        <f t="shared" si="26"/>
        <v>46096</v>
      </c>
      <c r="BV7" s="37"/>
      <c r="BW7" s="15">
        <f t="shared" si="27"/>
        <v>46077</v>
      </c>
      <c r="BX7" s="15"/>
      <c r="BY7" s="7">
        <f t="shared" si="28"/>
        <v>-19</v>
      </c>
      <c r="BZ7" s="2" t="s">
        <v>2529</v>
      </c>
      <c r="CA7" s="315">
        <v>46096</v>
      </c>
      <c r="CB7" s="7">
        <f t="shared" si="29"/>
        <v>-19</v>
      </c>
      <c r="CC7" s="2"/>
      <c r="CD7" s="2"/>
      <c r="CF7" s="18">
        <f>+_xlfn.XLOOKUP(BZ7,'Crono LB 30.09'!B:B,'Crono LB 30.09'!F:F,"No se encuentra",0,1)</f>
        <v>45989</v>
      </c>
      <c r="CG7" s="193">
        <f t="shared" si="31"/>
        <v>-107</v>
      </c>
      <c r="CI7" s="18"/>
      <c r="CJ7" s="18">
        <f t="shared" si="32"/>
        <v>46096</v>
      </c>
    </row>
    <row r="8" spans="1:88" ht="58" hidden="1" x14ac:dyDescent="0.35">
      <c r="A8" s="136" t="s">
        <v>2639</v>
      </c>
      <c r="B8" s="41" t="s">
        <v>2645</v>
      </c>
      <c r="C8" s="129" t="s">
        <v>2646</v>
      </c>
      <c r="D8" s="7" t="s">
        <v>33</v>
      </c>
      <c r="E8" s="283" t="str">
        <f>+_xlfn.XLOOKUP(B8,'Dinámica P0 RIs'!A:A,'Dinámica P0 RIs'!B:B,"",0,1)</f>
        <v/>
      </c>
      <c r="F8" s="30">
        <f t="shared" ref="F8" si="33">+L8-1</f>
        <v>46009</v>
      </c>
      <c r="G8" s="138">
        <v>46041</v>
      </c>
      <c r="H8" s="6">
        <v>46041</v>
      </c>
      <c r="I8" s="34">
        <f t="shared" ref="I8" si="34">+G8-F8</f>
        <v>32</v>
      </c>
      <c r="J8" s="309" t="s">
        <v>2641</v>
      </c>
      <c r="K8" s="3"/>
      <c r="L8" s="30">
        <f t="shared" ref="L8" si="35">+M8-N8</f>
        <v>46010</v>
      </c>
      <c r="M8" s="30">
        <f t="shared" ref="M8" si="36">+T8-1</f>
        <v>46017</v>
      </c>
      <c r="N8" s="37">
        <v>7</v>
      </c>
      <c r="O8" s="6">
        <f t="shared" ref="O8:O70" si="37">+IF(H8=0,G8,H8)+N8</f>
        <v>46048</v>
      </c>
      <c r="P8" s="6">
        <v>46048</v>
      </c>
      <c r="Q8" s="29">
        <f t="shared" ref="Q8" si="38">+O8-M8</f>
        <v>31</v>
      </c>
      <c r="R8" s="7"/>
      <c r="S8" s="3"/>
      <c r="T8" s="30">
        <f t="shared" ref="T8" si="39">+U8-V8</f>
        <v>46018</v>
      </c>
      <c r="U8" s="30">
        <f t="shared" ref="U8" si="40">+AE8-1</f>
        <v>46038</v>
      </c>
      <c r="V8" s="37">
        <v>20</v>
      </c>
      <c r="W8" s="6">
        <v>46059</v>
      </c>
      <c r="X8" s="6">
        <v>46059</v>
      </c>
      <c r="Y8" s="29">
        <f t="shared" ref="Y8" si="41">+W8-U8</f>
        <v>21</v>
      </c>
      <c r="Z8" s="3"/>
      <c r="AA8" s="31" t="s">
        <v>33</v>
      </c>
      <c r="AB8" s="7" t="s">
        <v>33</v>
      </c>
      <c r="AC8" s="6" t="s">
        <v>33</v>
      </c>
      <c r="AD8" s="25"/>
      <c r="AE8" s="31">
        <f t="shared" ref="AE8" si="42">+AF8-AG8</f>
        <v>46039</v>
      </c>
      <c r="AF8" s="31">
        <f t="shared" ref="AF8" si="43">+AM8-1</f>
        <v>46069</v>
      </c>
      <c r="AG8" s="37">
        <v>30</v>
      </c>
      <c r="AH8" s="15">
        <f t="shared" ref="AH8" si="44">+IF(X8=0,W8,X8)+AG8</f>
        <v>46089</v>
      </c>
      <c r="AI8" s="15">
        <v>46073</v>
      </c>
      <c r="AJ8" s="34">
        <f t="shared" ref="AJ8" si="45">+AH8-AF8</f>
        <v>20</v>
      </c>
      <c r="AK8" s="421" t="s">
        <v>2647</v>
      </c>
      <c r="AL8" s="422" t="s">
        <v>2648</v>
      </c>
      <c r="AM8" s="31">
        <f t="shared" ref="AM8" si="46">+AN8-AO8</f>
        <v>46070</v>
      </c>
      <c r="AN8" s="31">
        <f t="shared" ref="AN8" si="47">+AY8-1</f>
        <v>46085</v>
      </c>
      <c r="AO8" s="37">
        <v>15</v>
      </c>
      <c r="AP8" s="15">
        <f t="shared" ref="AP8" si="48">+IF(AI8=0,AH8,AI8)+AO8</f>
        <v>46088</v>
      </c>
      <c r="AQ8" s="15">
        <v>46085</v>
      </c>
      <c r="AR8" s="34">
        <f t="shared" ref="AR8" si="49">+AP8-AN8</f>
        <v>3</v>
      </c>
      <c r="AS8" s="7"/>
      <c r="AT8" s="7"/>
      <c r="AU8" s="7"/>
      <c r="AV8" s="7"/>
      <c r="AW8" s="7"/>
      <c r="AX8" s="3"/>
      <c r="AY8" s="31">
        <f t="shared" ref="AY8" si="50">+AZ8-BA8</f>
        <v>46086</v>
      </c>
      <c r="AZ8" s="31">
        <f t="shared" ref="AZ8" si="51">+BF8-1</f>
        <v>46086</v>
      </c>
      <c r="BA8" s="124"/>
      <c r="BB8" s="15">
        <f t="shared" ref="BB8" si="52">+IF(AQ8=0,AP8,AQ8)+BA8</f>
        <v>46085</v>
      </c>
      <c r="BC8" s="15"/>
      <c r="BD8" s="7">
        <f t="shared" ref="BD8" si="53">+BB8-AZ8</f>
        <v>-1</v>
      </c>
      <c r="BE8" s="3"/>
      <c r="BF8" s="31">
        <f t="shared" ref="BF8" si="54">+BG8-BH8</f>
        <v>46087</v>
      </c>
      <c r="BG8" s="31">
        <f t="shared" ref="BG8" si="55">+BM8</f>
        <v>46087</v>
      </c>
      <c r="BH8" s="32">
        <v>0</v>
      </c>
      <c r="BI8" s="15">
        <f t="shared" ref="BI8" si="56">+IF(BC8=0,BB8,BC8)+BH8</f>
        <v>46085</v>
      </c>
      <c r="BJ8" s="15"/>
      <c r="BK8" s="34">
        <f t="shared" ref="BK8" si="57">+BI8-BG8</f>
        <v>-2</v>
      </c>
      <c r="BL8" s="3"/>
      <c r="BM8" s="31">
        <f t="shared" ref="BM8" si="58">+BN8-BO8</f>
        <v>46087</v>
      </c>
      <c r="BN8" s="31">
        <f t="shared" ref="BN8" si="59">+BT8</f>
        <v>46087</v>
      </c>
      <c r="BO8" s="32">
        <v>0</v>
      </c>
      <c r="BP8" s="15">
        <f t="shared" ref="BP8" si="60">+IF(BJ8=0,BI8,BJ8)+BO8</f>
        <v>46085</v>
      </c>
      <c r="BQ8" s="15"/>
      <c r="BR8" s="34">
        <f t="shared" ref="BR8" si="61">+BP8-BN8</f>
        <v>-2</v>
      </c>
      <c r="BS8" s="3"/>
      <c r="BT8" s="31">
        <f t="shared" ref="BT8" si="62">+BU8-BV8</f>
        <v>46087</v>
      </c>
      <c r="BU8" s="31">
        <f t="shared" ref="BU8" si="63">+CA8</f>
        <v>46087</v>
      </c>
      <c r="BV8" s="37"/>
      <c r="BW8" s="15">
        <f t="shared" ref="BW8" si="64">+IF(BQ8=0,BP8,BQ8)+BV8</f>
        <v>46085</v>
      </c>
      <c r="BX8" s="15"/>
      <c r="BY8" s="7">
        <f t="shared" ref="BY8" si="65">+BW8-BU8</f>
        <v>-2</v>
      </c>
      <c r="BZ8" s="2" t="s">
        <v>2591</v>
      </c>
      <c r="CA8" s="315">
        <v>46087</v>
      </c>
      <c r="CB8" s="7">
        <f t="shared" ref="CB8" si="66">+BW8-CA8</f>
        <v>-2</v>
      </c>
      <c r="CC8" s="2"/>
      <c r="CD8" s="2"/>
      <c r="CF8" s="18" t="str">
        <f>+_xlfn.XLOOKUP(BZ8,'Crono LB 30.09'!B:B,'Crono LB 30.09'!F:F,"No se encuentra",0,1)</f>
        <v>12-Dec-25</v>
      </c>
      <c r="CG8" s="193" t="e">
        <f t="shared" si="31"/>
        <v>#VALUE!</v>
      </c>
      <c r="CI8" s="18"/>
      <c r="CJ8" s="18">
        <f t="shared" si="32"/>
        <v>46087</v>
      </c>
    </row>
    <row r="9" spans="1:88" hidden="1" x14ac:dyDescent="0.35">
      <c r="A9" s="40" t="s">
        <v>2527</v>
      </c>
      <c r="B9" s="41"/>
      <c r="C9" s="42" t="s">
        <v>2539</v>
      </c>
      <c r="D9" s="7" t="s">
        <v>33</v>
      </c>
      <c r="E9" s="283">
        <f>+_xlfn.XLOOKUP(B9,'Dinámica P0 RIs'!A:A,'Dinámica P0 RIs'!B:B,"",0,1)</f>
        <v>0</v>
      </c>
      <c r="F9" s="30">
        <f t="shared" si="0"/>
        <v>-88</v>
      </c>
      <c r="G9" s="138"/>
      <c r="H9" s="6"/>
      <c r="I9" s="34">
        <f t="shared" si="1"/>
        <v>88</v>
      </c>
      <c r="J9" s="309">
        <v>0</v>
      </c>
      <c r="K9" s="3"/>
      <c r="L9" s="30">
        <f t="shared" si="2"/>
        <v>-87</v>
      </c>
      <c r="M9" s="30">
        <f t="shared" si="3"/>
        <v>-80</v>
      </c>
      <c r="N9" s="37">
        <v>7</v>
      </c>
      <c r="O9" s="6">
        <f t="shared" si="37"/>
        <v>7</v>
      </c>
      <c r="P9" s="6"/>
      <c r="Q9" s="29">
        <f t="shared" si="4"/>
        <v>87</v>
      </c>
      <c r="R9" s="7"/>
      <c r="S9" s="3"/>
      <c r="T9" s="30">
        <f t="shared" si="5"/>
        <v>-79</v>
      </c>
      <c r="U9" s="30">
        <f t="shared" si="6"/>
        <v>-49</v>
      </c>
      <c r="V9" s="37">
        <v>30</v>
      </c>
      <c r="W9" s="6">
        <f t="shared" ref="W9:W64" si="67">+O9+V9</f>
        <v>37</v>
      </c>
      <c r="X9" s="6"/>
      <c r="Y9" s="29">
        <f t="shared" si="7"/>
        <v>86</v>
      </c>
      <c r="Z9" s="3"/>
      <c r="AA9" s="31" t="s">
        <v>33</v>
      </c>
      <c r="AB9" s="7" t="s">
        <v>33</v>
      </c>
      <c r="AC9" s="6" t="s">
        <v>33</v>
      </c>
      <c r="AD9" s="25"/>
      <c r="AE9" s="31">
        <f t="shared" si="8"/>
        <v>-48</v>
      </c>
      <c r="AF9" s="31">
        <f t="shared" si="9"/>
        <v>-18</v>
      </c>
      <c r="AG9" s="37">
        <v>30</v>
      </c>
      <c r="AH9" s="15">
        <f t="shared" ref="AH9:AH64" si="68">+IF(X9=0,W9,X9)+AG9</f>
        <v>67</v>
      </c>
      <c r="AI9" s="15"/>
      <c r="AJ9" s="34">
        <f t="shared" si="10"/>
        <v>85</v>
      </c>
      <c r="AK9" s="393"/>
      <c r="AL9" s="3"/>
      <c r="AM9" s="31">
        <f t="shared" si="11"/>
        <v>-17</v>
      </c>
      <c r="AN9" s="31">
        <f t="shared" si="12"/>
        <v>-2</v>
      </c>
      <c r="AO9" s="37">
        <v>15</v>
      </c>
      <c r="AP9" s="15">
        <f t="shared" si="30"/>
        <v>82</v>
      </c>
      <c r="AQ9" s="15"/>
      <c r="AR9" s="34">
        <f t="shared" si="13"/>
        <v>84</v>
      </c>
      <c r="AS9" s="7"/>
      <c r="AT9" s="7"/>
      <c r="AU9" s="7"/>
      <c r="AV9" s="7"/>
      <c r="AW9" s="7"/>
      <c r="AX9" s="3"/>
      <c r="AY9" s="31">
        <f t="shared" si="14"/>
        <v>-1</v>
      </c>
      <c r="AZ9" s="31">
        <f t="shared" ref="AZ9:AZ73" si="69">+BF9-1</f>
        <v>-1</v>
      </c>
      <c r="BA9" s="124"/>
      <c r="BB9" s="15">
        <f t="shared" si="15"/>
        <v>82</v>
      </c>
      <c r="BC9" s="15"/>
      <c r="BD9" s="7">
        <f t="shared" si="16"/>
        <v>83</v>
      </c>
      <c r="BE9" s="3"/>
      <c r="BF9" s="31">
        <f t="shared" si="17"/>
        <v>0</v>
      </c>
      <c r="BG9" s="31">
        <f t="shared" si="18"/>
        <v>0</v>
      </c>
      <c r="BH9" s="32">
        <v>0</v>
      </c>
      <c r="BI9" s="15">
        <f t="shared" si="19"/>
        <v>82</v>
      </c>
      <c r="BJ9" s="15"/>
      <c r="BK9" s="34">
        <f t="shared" si="20"/>
        <v>82</v>
      </c>
      <c r="BL9" s="3"/>
      <c r="BM9" s="31">
        <f t="shared" si="21"/>
        <v>0</v>
      </c>
      <c r="BN9" s="31">
        <f t="shared" si="22"/>
        <v>0</v>
      </c>
      <c r="BO9" s="32">
        <v>0</v>
      </c>
      <c r="BP9" s="15">
        <f t="shared" si="23"/>
        <v>82</v>
      </c>
      <c r="BQ9" s="15"/>
      <c r="BR9" s="34">
        <f t="shared" si="24"/>
        <v>82</v>
      </c>
      <c r="BS9" s="3"/>
      <c r="BT9" s="31">
        <f t="shared" si="25"/>
        <v>0</v>
      </c>
      <c r="BU9" s="31">
        <f t="shared" si="26"/>
        <v>0</v>
      </c>
      <c r="BV9" s="37"/>
      <c r="BW9" s="15">
        <f t="shared" si="27"/>
        <v>82</v>
      </c>
      <c r="BX9" s="15"/>
      <c r="BY9" s="7">
        <f t="shared" si="28"/>
        <v>82</v>
      </c>
      <c r="BZ9" s="2"/>
      <c r="CA9" s="130"/>
      <c r="CB9" s="7">
        <f t="shared" si="29"/>
        <v>82</v>
      </c>
      <c r="CC9" s="2"/>
      <c r="CD9" s="2"/>
      <c r="CF9" s="18" t="str">
        <f>+_xlfn.XLOOKUP(BZ9,'Crono LB 30.09'!B:B,'Crono LB 30.09'!F:F,"No se encuentra",0,1)</f>
        <v>26-Jan-28</v>
      </c>
      <c r="CG9" s="193" t="e">
        <f t="shared" si="31"/>
        <v>#VALUE!</v>
      </c>
      <c r="CI9" s="18"/>
      <c r="CJ9" s="18">
        <f t="shared" si="32"/>
        <v>0</v>
      </c>
    </row>
    <row r="10" spans="1:88" hidden="1" x14ac:dyDescent="0.35">
      <c r="A10" s="40" t="s">
        <v>2527</v>
      </c>
      <c r="B10" s="41"/>
      <c r="C10" s="42" t="s">
        <v>2542</v>
      </c>
      <c r="D10" s="7" t="s">
        <v>33</v>
      </c>
      <c r="E10" s="283">
        <f>+_xlfn.XLOOKUP(B10,'Dinámica P0 RIs'!A:A,'Dinámica P0 RIs'!B:B,"",0,1)</f>
        <v>0</v>
      </c>
      <c r="F10" s="30">
        <f>+L10-1</f>
        <v>-88</v>
      </c>
      <c r="G10" s="6"/>
      <c r="H10" s="6"/>
      <c r="I10" s="34">
        <f t="shared" si="1"/>
        <v>88</v>
      </c>
      <c r="J10" s="309">
        <v>0</v>
      </c>
      <c r="K10" s="3"/>
      <c r="L10" s="30">
        <f t="shared" si="2"/>
        <v>-87</v>
      </c>
      <c r="M10" s="30">
        <f t="shared" si="3"/>
        <v>-80</v>
      </c>
      <c r="N10" s="37">
        <v>7</v>
      </c>
      <c r="O10" s="6">
        <f t="shared" si="37"/>
        <v>7</v>
      </c>
      <c r="P10" s="6"/>
      <c r="Q10" s="29">
        <f t="shared" si="4"/>
        <v>87</v>
      </c>
      <c r="R10" s="7"/>
      <c r="S10" s="3"/>
      <c r="T10" s="30">
        <f t="shared" si="5"/>
        <v>-79</v>
      </c>
      <c r="U10" s="30">
        <f t="shared" si="6"/>
        <v>-49</v>
      </c>
      <c r="V10" s="37">
        <v>30</v>
      </c>
      <c r="W10" s="6">
        <f t="shared" si="67"/>
        <v>37</v>
      </c>
      <c r="X10" s="6"/>
      <c r="Y10" s="29">
        <f t="shared" si="7"/>
        <v>86</v>
      </c>
      <c r="Z10" s="3"/>
      <c r="AA10" s="31" t="s">
        <v>33</v>
      </c>
      <c r="AB10" s="7" t="s">
        <v>33</v>
      </c>
      <c r="AC10" s="6" t="s">
        <v>33</v>
      </c>
      <c r="AD10" s="25"/>
      <c r="AE10" s="31">
        <f t="shared" si="8"/>
        <v>-48</v>
      </c>
      <c r="AF10" s="31">
        <f t="shared" si="9"/>
        <v>-18</v>
      </c>
      <c r="AG10" s="37">
        <v>30</v>
      </c>
      <c r="AH10" s="15">
        <f t="shared" si="68"/>
        <v>67</v>
      </c>
      <c r="AI10" s="15"/>
      <c r="AJ10" s="34">
        <f t="shared" si="10"/>
        <v>85</v>
      </c>
      <c r="AK10" s="393"/>
      <c r="AL10" s="3"/>
      <c r="AM10" s="31">
        <f t="shared" si="11"/>
        <v>-17</v>
      </c>
      <c r="AN10" s="31">
        <f t="shared" si="12"/>
        <v>-2</v>
      </c>
      <c r="AO10" s="37">
        <v>15</v>
      </c>
      <c r="AP10" s="15">
        <f t="shared" si="30"/>
        <v>82</v>
      </c>
      <c r="AQ10" s="15"/>
      <c r="AR10" s="34">
        <f t="shared" si="13"/>
        <v>84</v>
      </c>
      <c r="AS10" s="7"/>
      <c r="AT10" s="7"/>
      <c r="AU10" s="7"/>
      <c r="AV10" s="7"/>
      <c r="AW10" s="7"/>
      <c r="AX10" s="3"/>
      <c r="AY10" s="31">
        <f t="shared" si="14"/>
        <v>-1</v>
      </c>
      <c r="AZ10" s="31">
        <f t="shared" si="69"/>
        <v>-1</v>
      </c>
      <c r="BA10" s="124"/>
      <c r="BB10" s="15">
        <f t="shared" si="15"/>
        <v>82</v>
      </c>
      <c r="BC10" s="15"/>
      <c r="BD10" s="7">
        <f t="shared" si="16"/>
        <v>83</v>
      </c>
      <c r="BE10" s="3"/>
      <c r="BF10" s="31">
        <f t="shared" si="17"/>
        <v>0</v>
      </c>
      <c r="BG10" s="31">
        <f t="shared" si="18"/>
        <v>0</v>
      </c>
      <c r="BH10" s="32">
        <v>0</v>
      </c>
      <c r="BI10" s="15">
        <f t="shared" si="19"/>
        <v>82</v>
      </c>
      <c r="BJ10" s="15"/>
      <c r="BK10" s="34">
        <f t="shared" si="20"/>
        <v>82</v>
      </c>
      <c r="BL10" s="3"/>
      <c r="BM10" s="31">
        <f t="shared" si="21"/>
        <v>0</v>
      </c>
      <c r="BN10" s="31">
        <f t="shared" si="22"/>
        <v>0</v>
      </c>
      <c r="BO10" s="32">
        <v>0</v>
      </c>
      <c r="BP10" s="15">
        <f t="shared" si="23"/>
        <v>82</v>
      </c>
      <c r="BQ10" s="15"/>
      <c r="BR10" s="34">
        <f t="shared" si="24"/>
        <v>82</v>
      </c>
      <c r="BS10" s="3"/>
      <c r="BT10" s="31">
        <f t="shared" si="25"/>
        <v>0</v>
      </c>
      <c r="BU10" s="31">
        <f t="shared" si="26"/>
        <v>0</v>
      </c>
      <c r="BV10" s="37"/>
      <c r="BW10" s="15">
        <f t="shared" si="27"/>
        <v>82</v>
      </c>
      <c r="BX10" s="15"/>
      <c r="BY10" s="7">
        <f t="shared" si="28"/>
        <v>82</v>
      </c>
      <c r="BZ10" s="2"/>
      <c r="CA10" s="130"/>
      <c r="CB10" s="7">
        <f t="shared" si="29"/>
        <v>82</v>
      </c>
      <c r="CC10" s="2"/>
      <c r="CD10" s="2"/>
      <c r="CF10" s="18" t="str">
        <f>+_xlfn.XLOOKUP(BZ10,'Crono LB 30.09'!B:B,'Crono LB 30.09'!F:F,"No se encuentra",0,1)</f>
        <v>26-Jan-28</v>
      </c>
      <c r="CG10" s="193" t="e">
        <f t="shared" si="31"/>
        <v>#VALUE!</v>
      </c>
      <c r="CI10" s="18"/>
      <c r="CJ10" s="18">
        <f t="shared" si="32"/>
        <v>0</v>
      </c>
    </row>
    <row r="11" spans="1:88" hidden="1" x14ac:dyDescent="0.35">
      <c r="A11" s="40" t="s">
        <v>2527</v>
      </c>
      <c r="B11" s="41"/>
      <c r="C11" s="42" t="s">
        <v>2543</v>
      </c>
      <c r="D11" s="7" t="s">
        <v>33</v>
      </c>
      <c r="E11" s="283">
        <f>+_xlfn.XLOOKUP(B11,'Dinámica P0 RIs'!A:A,'Dinámica P0 RIs'!B:B,"",0,1)</f>
        <v>0</v>
      </c>
      <c r="F11" s="30">
        <f t="shared" si="0"/>
        <v>-113</v>
      </c>
      <c r="G11" s="6"/>
      <c r="H11" s="6"/>
      <c r="I11" s="34">
        <f t="shared" si="1"/>
        <v>113</v>
      </c>
      <c r="J11" s="309">
        <v>0</v>
      </c>
      <c r="K11" s="3"/>
      <c r="L11" s="30">
        <f t="shared" si="2"/>
        <v>-112</v>
      </c>
      <c r="M11" s="30">
        <f t="shared" si="3"/>
        <v>-105</v>
      </c>
      <c r="N11" s="37">
        <v>7</v>
      </c>
      <c r="O11" s="6">
        <f t="shared" si="37"/>
        <v>7</v>
      </c>
      <c r="P11" s="6"/>
      <c r="Q11" s="29">
        <f t="shared" si="4"/>
        <v>112</v>
      </c>
      <c r="R11" s="7"/>
      <c r="S11" s="3"/>
      <c r="T11" s="30">
        <f t="shared" si="5"/>
        <v>-104</v>
      </c>
      <c r="U11" s="30">
        <f t="shared" si="6"/>
        <v>-74</v>
      </c>
      <c r="V11" s="37">
        <v>30</v>
      </c>
      <c r="W11" s="6">
        <f t="shared" si="67"/>
        <v>37</v>
      </c>
      <c r="X11" s="6"/>
      <c r="Y11" s="29">
        <f t="shared" si="7"/>
        <v>111</v>
      </c>
      <c r="Z11" s="3"/>
      <c r="AA11" s="31" t="s">
        <v>33</v>
      </c>
      <c r="AB11" s="7" t="s">
        <v>33</v>
      </c>
      <c r="AC11" s="6" t="s">
        <v>33</v>
      </c>
      <c r="AD11" s="25"/>
      <c r="AE11" s="31">
        <f t="shared" si="8"/>
        <v>-73</v>
      </c>
      <c r="AF11" s="31">
        <f t="shared" si="9"/>
        <v>-43</v>
      </c>
      <c r="AG11" s="37">
        <v>30</v>
      </c>
      <c r="AH11" s="15">
        <f t="shared" si="68"/>
        <v>67</v>
      </c>
      <c r="AI11" s="15"/>
      <c r="AJ11" s="34">
        <f t="shared" si="10"/>
        <v>110</v>
      </c>
      <c r="AK11" s="393"/>
      <c r="AL11" s="3"/>
      <c r="AM11" s="31">
        <f t="shared" si="11"/>
        <v>-42</v>
      </c>
      <c r="AN11" s="31">
        <f t="shared" si="12"/>
        <v>-2</v>
      </c>
      <c r="AO11" s="37">
        <v>40</v>
      </c>
      <c r="AP11" s="15">
        <f t="shared" si="30"/>
        <v>107</v>
      </c>
      <c r="AQ11" s="15"/>
      <c r="AR11" s="34">
        <f t="shared" si="13"/>
        <v>109</v>
      </c>
      <c r="AS11" s="7"/>
      <c r="AT11" s="7"/>
      <c r="AU11" s="7"/>
      <c r="AV11" s="7"/>
      <c r="AW11" s="7"/>
      <c r="AX11" s="3"/>
      <c r="AY11" s="31">
        <f t="shared" si="14"/>
        <v>-1</v>
      </c>
      <c r="AZ11" s="31">
        <f t="shared" si="69"/>
        <v>-1</v>
      </c>
      <c r="BA11" s="124"/>
      <c r="BB11" s="15">
        <f t="shared" si="15"/>
        <v>107</v>
      </c>
      <c r="BC11" s="15"/>
      <c r="BD11" s="7">
        <f t="shared" si="16"/>
        <v>108</v>
      </c>
      <c r="BE11" s="3"/>
      <c r="BF11" s="31">
        <f t="shared" si="17"/>
        <v>0</v>
      </c>
      <c r="BG11" s="31">
        <f t="shared" si="18"/>
        <v>0</v>
      </c>
      <c r="BH11" s="32">
        <v>0</v>
      </c>
      <c r="BI11" s="15">
        <f t="shared" si="19"/>
        <v>107</v>
      </c>
      <c r="BJ11" s="15"/>
      <c r="BK11" s="34">
        <f t="shared" si="20"/>
        <v>107</v>
      </c>
      <c r="BL11" s="3"/>
      <c r="BM11" s="31">
        <f t="shared" si="21"/>
        <v>0</v>
      </c>
      <c r="BN11" s="31">
        <f t="shared" si="22"/>
        <v>0</v>
      </c>
      <c r="BO11" s="32">
        <v>0</v>
      </c>
      <c r="BP11" s="15">
        <f t="shared" si="23"/>
        <v>107</v>
      </c>
      <c r="BQ11" s="15"/>
      <c r="BR11" s="34">
        <f t="shared" si="24"/>
        <v>107</v>
      </c>
      <c r="BS11" s="3"/>
      <c r="BT11" s="31">
        <f t="shared" si="25"/>
        <v>0</v>
      </c>
      <c r="BU11" s="31">
        <f t="shared" si="26"/>
        <v>0</v>
      </c>
      <c r="BV11" s="37"/>
      <c r="BW11" s="15">
        <f t="shared" si="27"/>
        <v>107</v>
      </c>
      <c r="BX11" s="15"/>
      <c r="BY11" s="7">
        <f t="shared" si="28"/>
        <v>107</v>
      </c>
      <c r="BZ11" s="2"/>
      <c r="CA11" s="130"/>
      <c r="CB11" s="7">
        <f t="shared" si="29"/>
        <v>107</v>
      </c>
      <c r="CC11" s="2"/>
      <c r="CD11" s="2"/>
      <c r="CF11" s="18" t="str">
        <f>+_xlfn.XLOOKUP(BZ11,'Crono LB 30.09'!B:B,'Crono LB 30.09'!F:F,"No se encuentra",0,1)</f>
        <v>26-Jan-28</v>
      </c>
      <c r="CG11" s="193" t="e">
        <f t="shared" si="31"/>
        <v>#VALUE!</v>
      </c>
      <c r="CI11" s="18"/>
      <c r="CJ11" s="18">
        <f t="shared" si="32"/>
        <v>0</v>
      </c>
    </row>
    <row r="12" spans="1:88" hidden="1" x14ac:dyDescent="0.35">
      <c r="A12" s="40" t="s">
        <v>2527</v>
      </c>
      <c r="B12" s="41"/>
      <c r="C12" s="42" t="s">
        <v>2544</v>
      </c>
      <c r="D12" s="7" t="s">
        <v>33</v>
      </c>
      <c r="E12" s="283">
        <f>+_xlfn.XLOOKUP(B12,'Dinámica P0 RIs'!A:A,'Dinámica P0 RIs'!B:B,"",0,1)</f>
        <v>0</v>
      </c>
      <c r="F12" s="30">
        <f t="shared" si="0"/>
        <v>-113</v>
      </c>
      <c r="G12" s="6"/>
      <c r="H12" s="6"/>
      <c r="I12" s="34">
        <f t="shared" si="1"/>
        <v>113</v>
      </c>
      <c r="J12" s="309">
        <v>0</v>
      </c>
      <c r="K12" s="3"/>
      <c r="L12" s="30">
        <f t="shared" si="2"/>
        <v>-112</v>
      </c>
      <c r="M12" s="30">
        <f t="shared" si="3"/>
        <v>-105</v>
      </c>
      <c r="N12" s="37">
        <v>7</v>
      </c>
      <c r="O12" s="6">
        <f t="shared" si="37"/>
        <v>7</v>
      </c>
      <c r="P12" s="6"/>
      <c r="Q12" s="29">
        <f t="shared" si="4"/>
        <v>112</v>
      </c>
      <c r="R12" s="7"/>
      <c r="S12" s="3"/>
      <c r="T12" s="30">
        <f t="shared" si="5"/>
        <v>-104</v>
      </c>
      <c r="U12" s="30">
        <f t="shared" si="6"/>
        <v>-74</v>
      </c>
      <c r="V12" s="37">
        <v>30</v>
      </c>
      <c r="W12" s="6">
        <f t="shared" si="67"/>
        <v>37</v>
      </c>
      <c r="X12" s="6"/>
      <c r="Y12" s="29">
        <f t="shared" si="7"/>
        <v>111</v>
      </c>
      <c r="Z12" s="3"/>
      <c r="AA12" s="31" t="s">
        <v>33</v>
      </c>
      <c r="AB12" s="7" t="s">
        <v>33</v>
      </c>
      <c r="AC12" s="6" t="s">
        <v>33</v>
      </c>
      <c r="AD12" s="25"/>
      <c r="AE12" s="31">
        <f t="shared" si="8"/>
        <v>-73</v>
      </c>
      <c r="AF12" s="31">
        <f t="shared" si="9"/>
        <v>-43</v>
      </c>
      <c r="AG12" s="37">
        <v>30</v>
      </c>
      <c r="AH12" s="15">
        <f t="shared" si="68"/>
        <v>67</v>
      </c>
      <c r="AI12" s="15"/>
      <c r="AJ12" s="34">
        <f t="shared" si="10"/>
        <v>110</v>
      </c>
      <c r="AK12" s="393"/>
      <c r="AL12" s="3"/>
      <c r="AM12" s="31">
        <f t="shared" si="11"/>
        <v>-42</v>
      </c>
      <c r="AN12" s="31">
        <f t="shared" si="12"/>
        <v>-2</v>
      </c>
      <c r="AO12" s="37">
        <v>40</v>
      </c>
      <c r="AP12" s="15">
        <f t="shared" si="30"/>
        <v>107</v>
      </c>
      <c r="AQ12" s="15"/>
      <c r="AR12" s="34">
        <f t="shared" si="13"/>
        <v>109</v>
      </c>
      <c r="AS12" s="7"/>
      <c r="AT12" s="7"/>
      <c r="AU12" s="7"/>
      <c r="AV12" s="7"/>
      <c r="AW12" s="7"/>
      <c r="AX12" s="3"/>
      <c r="AY12" s="31">
        <f t="shared" si="14"/>
        <v>-1</v>
      </c>
      <c r="AZ12" s="31">
        <f t="shared" si="69"/>
        <v>-1</v>
      </c>
      <c r="BA12" s="124"/>
      <c r="BB12" s="15">
        <f t="shared" si="15"/>
        <v>107</v>
      </c>
      <c r="BC12" s="15"/>
      <c r="BD12" s="7">
        <f t="shared" si="16"/>
        <v>108</v>
      </c>
      <c r="BE12" s="3"/>
      <c r="BF12" s="31">
        <f t="shared" si="17"/>
        <v>0</v>
      </c>
      <c r="BG12" s="31">
        <f t="shared" si="18"/>
        <v>0</v>
      </c>
      <c r="BH12" s="32">
        <v>0</v>
      </c>
      <c r="BI12" s="15">
        <f t="shared" si="19"/>
        <v>107</v>
      </c>
      <c r="BJ12" s="15"/>
      <c r="BK12" s="34">
        <f t="shared" si="20"/>
        <v>107</v>
      </c>
      <c r="BL12" s="3"/>
      <c r="BM12" s="31">
        <f t="shared" si="21"/>
        <v>0</v>
      </c>
      <c r="BN12" s="31">
        <f t="shared" si="22"/>
        <v>0</v>
      </c>
      <c r="BO12" s="32">
        <v>0</v>
      </c>
      <c r="BP12" s="15">
        <f t="shared" si="23"/>
        <v>107</v>
      </c>
      <c r="BQ12" s="15"/>
      <c r="BR12" s="34">
        <f t="shared" si="24"/>
        <v>107</v>
      </c>
      <c r="BS12" s="3"/>
      <c r="BT12" s="31">
        <f t="shared" si="25"/>
        <v>0</v>
      </c>
      <c r="BU12" s="31">
        <f t="shared" si="26"/>
        <v>0</v>
      </c>
      <c r="BV12" s="37"/>
      <c r="BW12" s="15">
        <f t="shared" si="27"/>
        <v>107</v>
      </c>
      <c r="BX12" s="15"/>
      <c r="BY12" s="7">
        <f t="shared" si="28"/>
        <v>107</v>
      </c>
      <c r="BZ12" s="2"/>
      <c r="CA12" s="130"/>
      <c r="CB12" s="7">
        <f t="shared" si="29"/>
        <v>107</v>
      </c>
      <c r="CC12" s="2"/>
      <c r="CD12" s="2"/>
      <c r="CF12" s="18" t="str">
        <f>+_xlfn.XLOOKUP(BZ12,'Crono LB 30.09'!B:B,'Crono LB 30.09'!F:F,"No se encuentra",0,1)</f>
        <v>No se encuentra</v>
      </c>
      <c r="CG12" s="193" t="e">
        <f t="shared" si="31"/>
        <v>#VALUE!</v>
      </c>
      <c r="CI12" s="18"/>
      <c r="CJ12" s="18">
        <f t="shared" si="32"/>
        <v>0</v>
      </c>
    </row>
    <row r="13" spans="1:88" ht="181.5" hidden="1" customHeight="1" x14ac:dyDescent="0.35">
      <c r="A13" s="40" t="s">
        <v>246</v>
      </c>
      <c r="B13" s="41" t="s">
        <v>2649</v>
      </c>
      <c r="C13" s="42" t="s">
        <v>624</v>
      </c>
      <c r="D13" s="7"/>
      <c r="E13" s="283">
        <f>+_xlfn.XLOOKUP(B13,'Dinámica P0 RIs'!A:A,'Dinámica P0 RIs'!B:B,"",0,1)</f>
        <v>125.58750000000001</v>
      </c>
      <c r="F13" s="30">
        <f t="shared" ref="F13" si="70">+L13-1</f>
        <v>46209</v>
      </c>
      <c r="G13" s="6">
        <v>46153</v>
      </c>
      <c r="H13" s="6">
        <v>46122</v>
      </c>
      <c r="I13" s="34">
        <f t="shared" ref="I13" si="71">+G13-F13</f>
        <v>-56</v>
      </c>
      <c r="J13" s="309">
        <v>46153</v>
      </c>
      <c r="K13" s="3"/>
      <c r="L13" s="30">
        <f t="shared" ref="L13" si="72">+M13-N13</f>
        <v>46210</v>
      </c>
      <c r="M13" s="30">
        <f t="shared" ref="M13" si="73">+T13-1</f>
        <v>46217</v>
      </c>
      <c r="N13" s="37">
        <v>7</v>
      </c>
      <c r="O13" s="6">
        <v>46132</v>
      </c>
      <c r="P13" s="6">
        <v>46133</v>
      </c>
      <c r="Q13" s="29">
        <f t="shared" ref="Q13" si="74">+O13-M13</f>
        <v>-85</v>
      </c>
      <c r="R13" s="7">
        <v>23345868</v>
      </c>
      <c r="S13" s="3"/>
      <c r="T13" s="30">
        <f t="shared" ref="T13" si="75">+U13-V13</f>
        <v>46218</v>
      </c>
      <c r="U13" s="30">
        <f t="shared" ref="U13" si="76">+AE13-1</f>
        <v>46248</v>
      </c>
      <c r="V13" s="37">
        <v>30</v>
      </c>
      <c r="W13" s="6">
        <f t="shared" ref="W13" si="77">+O13+V13</f>
        <v>46162</v>
      </c>
      <c r="X13" s="6">
        <v>46142</v>
      </c>
      <c r="Y13" s="29">
        <f t="shared" ref="Y13" si="78">+W13-U13</f>
        <v>-86</v>
      </c>
      <c r="Z13" s="3"/>
      <c r="AA13" s="31"/>
      <c r="AB13" s="7"/>
      <c r="AC13" s="6"/>
      <c r="AD13" s="25"/>
      <c r="AE13" s="31">
        <f t="shared" ref="AE13" si="79">+AF13-AG13</f>
        <v>46249</v>
      </c>
      <c r="AF13" s="31">
        <f t="shared" ref="AF13" si="80">+AM13-1</f>
        <v>46294</v>
      </c>
      <c r="AG13" s="37">
        <v>45</v>
      </c>
      <c r="AH13" s="15">
        <f t="shared" ref="AH13" si="81">+IF(X13=0,W13,X13)+AG13</f>
        <v>46187</v>
      </c>
      <c r="AI13" s="15"/>
      <c r="AJ13" s="34">
        <f t="shared" ref="AJ13" si="82">+AH13-AF13</f>
        <v>-107</v>
      </c>
      <c r="AK13" s="468" t="s">
        <v>2650</v>
      </c>
      <c r="AL13" s="3" t="s">
        <v>2651</v>
      </c>
      <c r="AM13" s="31">
        <f t="shared" ref="AM13" si="83">+AN13-AO13</f>
        <v>46295</v>
      </c>
      <c r="AN13" s="31">
        <f t="shared" ref="AN13" si="84">+AY13-1</f>
        <v>46315</v>
      </c>
      <c r="AO13" s="37">
        <v>20</v>
      </c>
      <c r="AP13" s="15">
        <f t="shared" ref="AP13" si="85">+IF(AI13=0,AH13,AI13)+AO13</f>
        <v>46207</v>
      </c>
      <c r="AQ13" s="15">
        <v>46211</v>
      </c>
      <c r="AR13" s="34">
        <f t="shared" ref="AR13" si="86">+AP13-AN13</f>
        <v>-108</v>
      </c>
      <c r="AS13" s="7"/>
      <c r="AT13" s="7"/>
      <c r="AU13" s="7"/>
      <c r="AV13" s="7"/>
      <c r="AW13" s="7"/>
      <c r="AX13" s="3"/>
      <c r="AY13" s="31">
        <f t="shared" ref="AY13" si="87">+AZ13-BA13</f>
        <v>46316</v>
      </c>
      <c r="AZ13" s="31">
        <f t="shared" ref="AZ13" si="88">+BF13-1</f>
        <v>46516</v>
      </c>
      <c r="BA13" s="124">
        <v>200</v>
      </c>
      <c r="BB13" s="15">
        <f t="shared" ref="BB13" si="89">+IF(AQ13=0,AP13,AQ13)+BA13</f>
        <v>46411</v>
      </c>
      <c r="BC13" s="15"/>
      <c r="BD13" s="7">
        <f t="shared" ref="BD13" si="90">+BB13-AZ13</f>
        <v>-105</v>
      </c>
      <c r="BE13" s="3"/>
      <c r="BF13" s="31">
        <f t="shared" ref="BF13" si="91">+BG13-BH13</f>
        <v>46517</v>
      </c>
      <c r="BG13" s="31">
        <f t="shared" ref="BG13" si="92">+BM13</f>
        <v>46517</v>
      </c>
      <c r="BH13" s="32">
        <v>0</v>
      </c>
      <c r="BI13" s="15">
        <f t="shared" ref="BI13" si="93">+IF(BC13=0,BB13,BC13)+BH13</f>
        <v>46411</v>
      </c>
      <c r="BJ13" s="15"/>
      <c r="BK13" s="34">
        <f t="shared" ref="BK13" si="94">+BI13-BG13</f>
        <v>-106</v>
      </c>
      <c r="BL13" s="3"/>
      <c r="BM13" s="31">
        <f t="shared" ref="BM13" si="95">+BN13-BO13</f>
        <v>46517</v>
      </c>
      <c r="BN13" s="31">
        <f t="shared" ref="BN13" si="96">+BT13</f>
        <v>46517</v>
      </c>
      <c r="BO13" s="32">
        <v>0</v>
      </c>
      <c r="BP13" s="15">
        <f t="shared" ref="BP13" si="97">+IF(BJ13=0,BI13,BJ13)+BO13</f>
        <v>46411</v>
      </c>
      <c r="BQ13" s="15"/>
      <c r="BR13" s="34">
        <f t="shared" ref="BR13" si="98">+BP13-BN13</f>
        <v>-106</v>
      </c>
      <c r="BS13" s="3"/>
      <c r="BT13" s="31">
        <f t="shared" ref="BT13" si="99">+BU13-BV13</f>
        <v>46517</v>
      </c>
      <c r="BU13" s="31">
        <f t="shared" ref="BU13" si="100">+CA13</f>
        <v>46524</v>
      </c>
      <c r="BV13" s="37">
        <v>7</v>
      </c>
      <c r="BW13" s="15">
        <f t="shared" ref="BW13" si="101">+IF(BQ13=0,BP13,BQ13)+BV13</f>
        <v>46418</v>
      </c>
      <c r="BX13" s="15"/>
      <c r="BY13" s="7">
        <f t="shared" ref="BY13" si="102">+BW13-BU13</f>
        <v>-106</v>
      </c>
      <c r="BZ13" s="2" t="s">
        <v>2545</v>
      </c>
      <c r="CA13" s="315">
        <v>46524</v>
      </c>
      <c r="CB13" s="7">
        <f t="shared" ref="CB13" si="103">+BW13-CA13</f>
        <v>-106</v>
      </c>
      <c r="CC13" s="2"/>
      <c r="CD13" s="2"/>
      <c r="CE13" t="s">
        <v>2546</v>
      </c>
      <c r="CF13" s="18">
        <f>+_xlfn.XLOOKUP(BZ13,'Crono LB 30.09'!B:B,'Crono LB 30.09'!F:F,"No se encuentra",0,1)</f>
        <v>46469</v>
      </c>
      <c r="CG13" s="193">
        <f t="shared" si="31"/>
        <v>-55</v>
      </c>
      <c r="CI13" s="18">
        <f>+_xlfn.XLOOKUP(B13,'REM-Nuevo'!B:B,'REM-Nuevo'!O:O,"",0,1)</f>
        <v>46524</v>
      </c>
      <c r="CJ13" s="18">
        <f t="shared" si="32"/>
        <v>46524</v>
      </c>
    </row>
    <row r="14" spans="1:88" ht="160.5" hidden="1" customHeight="1" x14ac:dyDescent="0.35">
      <c r="A14" s="40" t="s">
        <v>246</v>
      </c>
      <c r="B14" s="41" t="s">
        <v>2652</v>
      </c>
      <c r="C14" s="42" t="s">
        <v>622</v>
      </c>
      <c r="D14" s="7"/>
      <c r="E14" s="283">
        <f>+_xlfn.XLOOKUP(B14,'Dinámica P0 RIs'!A:A,'Dinámica P0 RIs'!B:B,"",0,1)</f>
        <v>125.58750000000001</v>
      </c>
      <c r="F14" s="30">
        <f t="shared" si="0"/>
        <v>46209</v>
      </c>
      <c r="G14" s="6">
        <v>46153</v>
      </c>
      <c r="H14" s="6">
        <v>46122</v>
      </c>
      <c r="I14" s="34">
        <f t="shared" si="1"/>
        <v>-56</v>
      </c>
      <c r="J14" s="309">
        <v>46153</v>
      </c>
      <c r="K14" s="3"/>
      <c r="L14" s="30">
        <f t="shared" si="2"/>
        <v>46210</v>
      </c>
      <c r="M14" s="30">
        <f t="shared" si="3"/>
        <v>46217</v>
      </c>
      <c r="N14" s="37">
        <v>7</v>
      </c>
      <c r="O14" s="6">
        <v>46132</v>
      </c>
      <c r="P14" s="6">
        <v>46133</v>
      </c>
      <c r="Q14" s="29">
        <f t="shared" si="4"/>
        <v>-85</v>
      </c>
      <c r="R14" s="7">
        <v>23345869</v>
      </c>
      <c r="S14" s="3"/>
      <c r="T14" s="30">
        <f t="shared" si="5"/>
        <v>46218</v>
      </c>
      <c r="U14" s="30">
        <f t="shared" si="6"/>
        <v>46248</v>
      </c>
      <c r="V14" s="37">
        <v>30</v>
      </c>
      <c r="W14" s="6">
        <f t="shared" si="67"/>
        <v>46162</v>
      </c>
      <c r="X14" s="6">
        <v>46142</v>
      </c>
      <c r="Y14" s="29">
        <f t="shared" si="7"/>
        <v>-86</v>
      </c>
      <c r="Z14" s="3"/>
      <c r="AA14" s="31"/>
      <c r="AB14" s="7"/>
      <c r="AC14" s="6"/>
      <c r="AD14" s="25"/>
      <c r="AE14" s="31">
        <f t="shared" si="8"/>
        <v>46249</v>
      </c>
      <c r="AF14" s="31">
        <f t="shared" si="9"/>
        <v>46294</v>
      </c>
      <c r="AG14" s="37">
        <v>45</v>
      </c>
      <c r="AH14" s="15">
        <f t="shared" si="68"/>
        <v>46187</v>
      </c>
      <c r="AI14" s="15"/>
      <c r="AJ14" s="34">
        <f t="shared" si="10"/>
        <v>-107</v>
      </c>
      <c r="AK14" s="468" t="s">
        <v>2653</v>
      </c>
      <c r="AL14" s="3" t="s">
        <v>2651</v>
      </c>
      <c r="AM14" s="31">
        <f t="shared" si="11"/>
        <v>46295</v>
      </c>
      <c r="AN14" s="31">
        <f t="shared" si="12"/>
        <v>46315</v>
      </c>
      <c r="AO14" s="37">
        <v>20</v>
      </c>
      <c r="AP14" s="15">
        <f t="shared" si="30"/>
        <v>46207</v>
      </c>
      <c r="AQ14" s="15">
        <v>46211</v>
      </c>
      <c r="AR14" s="34">
        <f t="shared" si="13"/>
        <v>-108</v>
      </c>
      <c r="AS14" s="7"/>
      <c r="AT14" s="7"/>
      <c r="AU14" s="7"/>
      <c r="AV14" s="7"/>
      <c r="AW14" s="7"/>
      <c r="AX14" s="3"/>
      <c r="AY14" s="31">
        <f t="shared" si="14"/>
        <v>46316</v>
      </c>
      <c r="AZ14" s="31">
        <f t="shared" si="69"/>
        <v>46516</v>
      </c>
      <c r="BA14" s="124">
        <v>200</v>
      </c>
      <c r="BB14" s="15">
        <f t="shared" si="15"/>
        <v>46411</v>
      </c>
      <c r="BC14" s="15"/>
      <c r="BD14" s="7">
        <f t="shared" si="16"/>
        <v>-105</v>
      </c>
      <c r="BE14" s="3"/>
      <c r="BF14" s="31">
        <f t="shared" si="17"/>
        <v>46517</v>
      </c>
      <c r="BG14" s="31">
        <f t="shared" si="18"/>
        <v>46517</v>
      </c>
      <c r="BH14" s="32">
        <v>0</v>
      </c>
      <c r="BI14" s="15">
        <f t="shared" si="19"/>
        <v>46411</v>
      </c>
      <c r="BJ14" s="15"/>
      <c r="BK14" s="34">
        <f t="shared" si="20"/>
        <v>-106</v>
      </c>
      <c r="BL14" s="3"/>
      <c r="BM14" s="31">
        <f t="shared" si="21"/>
        <v>46517</v>
      </c>
      <c r="BN14" s="31">
        <f t="shared" si="22"/>
        <v>46517</v>
      </c>
      <c r="BO14" s="32">
        <v>0</v>
      </c>
      <c r="BP14" s="15">
        <f t="shared" si="23"/>
        <v>46411</v>
      </c>
      <c r="BQ14" s="15"/>
      <c r="BR14" s="34">
        <f t="shared" si="24"/>
        <v>-106</v>
      </c>
      <c r="BS14" s="3"/>
      <c r="BT14" s="31">
        <f t="shared" si="25"/>
        <v>46517</v>
      </c>
      <c r="BU14" s="31">
        <f t="shared" si="26"/>
        <v>46524</v>
      </c>
      <c r="BV14" s="37">
        <v>7</v>
      </c>
      <c r="BW14" s="15">
        <f t="shared" si="27"/>
        <v>46418</v>
      </c>
      <c r="BX14" s="15"/>
      <c r="BY14" s="7">
        <f t="shared" si="28"/>
        <v>-106</v>
      </c>
      <c r="BZ14" s="2" t="s">
        <v>2545</v>
      </c>
      <c r="CA14" s="315">
        <v>46524</v>
      </c>
      <c r="CB14" s="7">
        <f t="shared" si="29"/>
        <v>-106</v>
      </c>
      <c r="CC14" s="2"/>
      <c r="CD14" s="2"/>
      <c r="CE14" t="s">
        <v>2546</v>
      </c>
      <c r="CF14" s="18">
        <f>+_xlfn.XLOOKUP(BZ14,'Crono LB 30.09'!B:B,'Crono LB 30.09'!F:F,"No se encuentra",0,1)</f>
        <v>46469</v>
      </c>
      <c r="CG14" s="193">
        <f t="shared" si="31"/>
        <v>-55</v>
      </c>
      <c r="CI14" s="18">
        <f>+_xlfn.XLOOKUP(B14,'REM-Nuevo'!B:B,'REM-Nuevo'!O:O,"",0,1)</f>
        <v>46524</v>
      </c>
      <c r="CJ14" s="18">
        <f t="shared" si="32"/>
        <v>46524</v>
      </c>
    </row>
    <row r="15" spans="1:88" ht="29" hidden="1" x14ac:dyDescent="0.35">
      <c r="A15" s="40" t="s">
        <v>246</v>
      </c>
      <c r="B15" s="41" t="s">
        <v>2654</v>
      </c>
      <c r="C15" s="42" t="s">
        <v>626</v>
      </c>
      <c r="D15" s="7"/>
      <c r="E15" s="283">
        <f>+_xlfn.XLOOKUP(B15,'Dinámica P0 RIs'!A:A,'Dinámica P0 RIs'!B:B,"",0,1)</f>
        <v>381.05306830000001</v>
      </c>
      <c r="F15" s="30">
        <f t="shared" si="0"/>
        <v>46208</v>
      </c>
      <c r="G15" s="6">
        <v>46185</v>
      </c>
      <c r="H15" s="6">
        <v>46190</v>
      </c>
      <c r="I15" s="34">
        <f t="shared" si="1"/>
        <v>-23</v>
      </c>
      <c r="J15" s="309">
        <v>46185</v>
      </c>
      <c r="K15" s="3"/>
      <c r="L15" s="30">
        <f t="shared" si="2"/>
        <v>46209</v>
      </c>
      <c r="M15" s="30">
        <f t="shared" si="3"/>
        <v>46216</v>
      </c>
      <c r="N15" s="37">
        <v>7</v>
      </c>
      <c r="O15" s="6">
        <v>46203</v>
      </c>
      <c r="P15" s="6"/>
      <c r="Q15" s="29">
        <f t="shared" si="4"/>
        <v>-13</v>
      </c>
      <c r="R15" s="7"/>
      <c r="S15" s="3"/>
      <c r="T15" s="30">
        <f t="shared" si="5"/>
        <v>46217</v>
      </c>
      <c r="U15" s="30">
        <f t="shared" si="6"/>
        <v>46247</v>
      </c>
      <c r="V15" s="37">
        <v>30</v>
      </c>
      <c r="W15" s="6">
        <f t="shared" si="67"/>
        <v>46233</v>
      </c>
      <c r="X15" s="6">
        <v>46226</v>
      </c>
      <c r="Y15" s="29">
        <f t="shared" si="7"/>
        <v>-14</v>
      </c>
      <c r="Z15" s="3"/>
      <c r="AA15" s="31"/>
      <c r="AB15" s="7"/>
      <c r="AC15" s="6"/>
      <c r="AD15" s="25"/>
      <c r="AE15" s="31">
        <f t="shared" si="8"/>
        <v>46248</v>
      </c>
      <c r="AF15" s="31">
        <f t="shared" si="9"/>
        <v>46293</v>
      </c>
      <c r="AG15" s="37">
        <v>45</v>
      </c>
      <c r="AH15" s="15">
        <f t="shared" si="68"/>
        <v>46271</v>
      </c>
      <c r="AI15" s="15"/>
      <c r="AJ15" s="34">
        <f t="shared" si="10"/>
        <v>-22</v>
      </c>
      <c r="AK15" s="468" t="s">
        <v>5430</v>
      </c>
      <c r="AL15" s="3" t="s">
        <v>2479</v>
      </c>
      <c r="AM15" s="31">
        <f t="shared" si="11"/>
        <v>46294</v>
      </c>
      <c r="AN15" s="31">
        <f t="shared" si="12"/>
        <v>46314</v>
      </c>
      <c r="AO15" s="37">
        <v>20</v>
      </c>
      <c r="AP15" s="15">
        <f t="shared" si="30"/>
        <v>46291</v>
      </c>
      <c r="AQ15" s="15"/>
      <c r="AR15" s="34">
        <f t="shared" si="13"/>
        <v>-23</v>
      </c>
      <c r="AS15" s="7"/>
      <c r="AT15" s="7"/>
      <c r="AU15" s="7"/>
      <c r="AV15" s="7"/>
      <c r="AW15" s="7"/>
      <c r="AX15" s="3"/>
      <c r="AY15" s="31">
        <f t="shared" si="14"/>
        <v>46315</v>
      </c>
      <c r="AZ15" s="31">
        <f t="shared" si="69"/>
        <v>46435</v>
      </c>
      <c r="BA15" s="124">
        <v>120</v>
      </c>
      <c r="BB15" s="15">
        <f t="shared" si="15"/>
        <v>46411</v>
      </c>
      <c r="BC15" s="15"/>
      <c r="BD15" s="7">
        <f t="shared" si="16"/>
        <v>-24</v>
      </c>
      <c r="BE15" s="3"/>
      <c r="BF15" s="31">
        <f t="shared" si="17"/>
        <v>46436</v>
      </c>
      <c r="BG15" s="31">
        <f t="shared" si="18"/>
        <v>46436</v>
      </c>
      <c r="BH15" s="32">
        <v>0</v>
      </c>
      <c r="BI15" s="15">
        <f t="shared" si="19"/>
        <v>46411</v>
      </c>
      <c r="BJ15" s="15"/>
      <c r="BK15" s="34">
        <f t="shared" si="20"/>
        <v>-25</v>
      </c>
      <c r="BL15" s="3"/>
      <c r="BM15" s="31">
        <f t="shared" si="21"/>
        <v>46436</v>
      </c>
      <c r="BN15" s="31">
        <f t="shared" si="22"/>
        <v>46436</v>
      </c>
      <c r="BO15" s="32">
        <v>0</v>
      </c>
      <c r="BP15" s="15">
        <f t="shared" si="23"/>
        <v>46411</v>
      </c>
      <c r="BQ15" s="15"/>
      <c r="BR15" s="34">
        <f t="shared" si="24"/>
        <v>-25</v>
      </c>
      <c r="BS15" s="3"/>
      <c r="BT15" s="31">
        <f t="shared" si="25"/>
        <v>46436</v>
      </c>
      <c r="BU15" s="31">
        <f t="shared" si="26"/>
        <v>46443</v>
      </c>
      <c r="BV15" s="37">
        <v>7</v>
      </c>
      <c r="BW15" s="15">
        <f t="shared" si="27"/>
        <v>46418</v>
      </c>
      <c r="BX15" s="15"/>
      <c r="BY15" s="7">
        <f t="shared" si="28"/>
        <v>-25</v>
      </c>
      <c r="BZ15" s="2" t="s">
        <v>2547</v>
      </c>
      <c r="CA15" s="315">
        <v>46443</v>
      </c>
      <c r="CB15" s="7">
        <f t="shared" si="29"/>
        <v>-25</v>
      </c>
      <c r="CC15" s="2"/>
      <c r="CD15" s="2"/>
      <c r="CE15" t="s">
        <v>2548</v>
      </c>
      <c r="CF15" s="18">
        <f>+_xlfn.XLOOKUP(BZ15,'Crono LB 30.09'!B:B,'Crono LB 30.09'!F:F,"No se encuentra",0,1)</f>
        <v>46322</v>
      </c>
      <c r="CG15" s="193">
        <f t="shared" si="31"/>
        <v>-121</v>
      </c>
      <c r="CI15" s="18">
        <f>+_xlfn.XLOOKUP(B15,'REM-Nuevo'!B:B,'REM-Nuevo'!O:O,"",0,1)</f>
        <v>46443</v>
      </c>
      <c r="CJ15" s="18">
        <f t="shared" si="32"/>
        <v>46443</v>
      </c>
    </row>
    <row r="16" spans="1:88" ht="99" hidden="1" customHeight="1" x14ac:dyDescent="0.35">
      <c r="A16" s="40" t="s">
        <v>246</v>
      </c>
      <c r="B16" s="316" t="s">
        <v>2655</v>
      </c>
      <c r="C16" s="475" t="s">
        <v>2656</v>
      </c>
      <c r="D16" s="7"/>
      <c r="E16" s="283" t="str">
        <f>+_xlfn.XLOOKUP(B16,'Dinámica P0 RIs'!A:A,'Dinámica P0 RIs'!B:B,"",0,1)</f>
        <v/>
      </c>
      <c r="F16" s="30">
        <f t="shared" si="0"/>
        <v>46173</v>
      </c>
      <c r="G16" s="6">
        <v>46031</v>
      </c>
      <c r="H16" s="6">
        <v>46031</v>
      </c>
      <c r="I16" s="34">
        <f t="shared" si="1"/>
        <v>-142</v>
      </c>
      <c r="J16" s="309">
        <v>46031</v>
      </c>
      <c r="K16" s="3"/>
      <c r="L16" s="30">
        <f t="shared" si="2"/>
        <v>46174</v>
      </c>
      <c r="M16" s="30">
        <f t="shared" si="3"/>
        <v>46181</v>
      </c>
      <c r="N16" s="37">
        <v>7</v>
      </c>
      <c r="O16" s="6">
        <f t="shared" si="37"/>
        <v>46038</v>
      </c>
      <c r="P16" s="6">
        <v>46038</v>
      </c>
      <c r="Q16" s="29">
        <f t="shared" si="4"/>
        <v>-143</v>
      </c>
      <c r="R16" s="150" t="s">
        <v>2657</v>
      </c>
      <c r="S16" s="3"/>
      <c r="T16" s="30">
        <f t="shared" si="5"/>
        <v>46182</v>
      </c>
      <c r="U16" s="30">
        <f t="shared" si="6"/>
        <v>46212</v>
      </c>
      <c r="V16" s="37">
        <v>30</v>
      </c>
      <c r="W16" s="6">
        <v>46055</v>
      </c>
      <c r="X16" s="6">
        <v>46055</v>
      </c>
      <c r="Y16" s="29">
        <f t="shared" si="7"/>
        <v>-157</v>
      </c>
      <c r="Z16" s="3"/>
      <c r="AA16" s="31"/>
      <c r="AB16" s="7"/>
      <c r="AC16" s="6"/>
      <c r="AD16" s="25"/>
      <c r="AE16" s="31">
        <f t="shared" si="8"/>
        <v>46213</v>
      </c>
      <c r="AF16" s="31">
        <f t="shared" si="9"/>
        <v>46233</v>
      </c>
      <c r="AG16" s="37">
        <v>20</v>
      </c>
      <c r="AH16" s="15">
        <v>46071</v>
      </c>
      <c r="AI16" s="15">
        <v>46071</v>
      </c>
      <c r="AJ16" s="34">
        <f t="shared" si="10"/>
        <v>-162</v>
      </c>
      <c r="AK16" s="423" t="s">
        <v>2658</v>
      </c>
      <c r="AL16" s="422" t="s">
        <v>2479</v>
      </c>
      <c r="AM16" s="31">
        <f t="shared" si="11"/>
        <v>46234</v>
      </c>
      <c r="AN16" s="31">
        <f t="shared" si="12"/>
        <v>46254</v>
      </c>
      <c r="AO16" s="37">
        <v>20</v>
      </c>
      <c r="AP16" s="15">
        <v>46112</v>
      </c>
      <c r="AQ16" s="15">
        <v>46107</v>
      </c>
      <c r="AR16" s="34">
        <f t="shared" si="13"/>
        <v>-142</v>
      </c>
      <c r="AS16" s="7"/>
      <c r="AT16" s="7"/>
      <c r="AU16" s="7"/>
      <c r="AV16" s="7"/>
      <c r="AW16" s="7"/>
      <c r="AX16" s="3"/>
      <c r="AY16" s="31">
        <f t="shared" si="14"/>
        <v>46255</v>
      </c>
      <c r="AZ16" s="31">
        <f t="shared" si="69"/>
        <v>46435</v>
      </c>
      <c r="BA16" s="124">
        <v>180</v>
      </c>
      <c r="BB16" s="15">
        <f t="shared" si="15"/>
        <v>46287</v>
      </c>
      <c r="BC16" s="15"/>
      <c r="BD16" s="7">
        <f t="shared" si="16"/>
        <v>-148</v>
      </c>
      <c r="BE16" s="3"/>
      <c r="BF16" s="31">
        <f t="shared" si="17"/>
        <v>46436</v>
      </c>
      <c r="BG16" s="31">
        <f t="shared" si="18"/>
        <v>46436</v>
      </c>
      <c r="BH16" s="32">
        <v>0</v>
      </c>
      <c r="BI16" s="15">
        <f t="shared" si="19"/>
        <v>46287</v>
      </c>
      <c r="BJ16" s="15"/>
      <c r="BK16" s="34">
        <f t="shared" si="20"/>
        <v>-149</v>
      </c>
      <c r="BL16" s="3"/>
      <c r="BM16" s="31">
        <f t="shared" si="21"/>
        <v>46436</v>
      </c>
      <c r="BN16" s="31">
        <f t="shared" si="22"/>
        <v>46436</v>
      </c>
      <c r="BO16" s="32">
        <v>0</v>
      </c>
      <c r="BP16" s="15">
        <f t="shared" si="23"/>
        <v>46287</v>
      </c>
      <c r="BQ16" s="15"/>
      <c r="BR16" s="34">
        <f t="shared" si="24"/>
        <v>-149</v>
      </c>
      <c r="BS16" s="3"/>
      <c r="BT16" s="31">
        <f t="shared" si="25"/>
        <v>46436</v>
      </c>
      <c r="BU16" s="31">
        <f t="shared" si="26"/>
        <v>46443</v>
      </c>
      <c r="BV16" s="37">
        <v>7</v>
      </c>
      <c r="BW16" s="15">
        <f t="shared" si="27"/>
        <v>46294</v>
      </c>
      <c r="BX16" s="15"/>
      <c r="BY16" s="7">
        <f t="shared" si="28"/>
        <v>-149</v>
      </c>
      <c r="BZ16" s="2" t="s">
        <v>2549</v>
      </c>
      <c r="CA16" s="15">
        <v>46443</v>
      </c>
      <c r="CB16" s="7">
        <f t="shared" si="29"/>
        <v>-149</v>
      </c>
      <c r="CC16" s="2"/>
      <c r="CD16" s="2"/>
      <c r="CE16" t="s">
        <v>2550</v>
      </c>
      <c r="CF16" s="18" t="str">
        <f>+_xlfn.XLOOKUP(BZ16,'Crono LB 30.09'!B:B,'Crono LB 30.09'!F:F,"No se encuentra",0,1)</f>
        <v>11-Jan-27</v>
      </c>
      <c r="CG16" s="193" t="e">
        <f t="shared" si="31"/>
        <v>#VALUE!</v>
      </c>
      <c r="CI16" s="18">
        <f>+_xlfn.XLOOKUP(B16,'REM-Nuevo'!B:B,'REM-Nuevo'!O:O,"",0,1)</f>
        <v>46443</v>
      </c>
      <c r="CJ16" s="18">
        <f t="shared" si="32"/>
        <v>46443</v>
      </c>
    </row>
    <row r="17" spans="1:88" ht="150" hidden="1" customHeight="1" x14ac:dyDescent="0.35">
      <c r="A17" s="40" t="s">
        <v>246</v>
      </c>
      <c r="B17" s="41" t="s">
        <v>2659</v>
      </c>
      <c r="C17" s="42" t="s">
        <v>628</v>
      </c>
      <c r="D17" s="7"/>
      <c r="E17" s="283">
        <f>+_xlfn.XLOOKUP(B17,'Dinámica P0 RIs'!A:A,'Dinámica P0 RIs'!B:B,"",0,1)</f>
        <v>412.03800000000001</v>
      </c>
      <c r="F17" s="30">
        <f t="shared" si="0"/>
        <v>46229</v>
      </c>
      <c r="G17" s="6">
        <v>46146</v>
      </c>
      <c r="H17" s="6">
        <v>46142</v>
      </c>
      <c r="I17" s="34">
        <f t="shared" si="1"/>
        <v>-83</v>
      </c>
      <c r="J17" s="309">
        <v>46146</v>
      </c>
      <c r="K17" s="3"/>
      <c r="L17" s="30">
        <f t="shared" si="2"/>
        <v>46230</v>
      </c>
      <c r="M17" s="30">
        <f t="shared" si="3"/>
        <v>46237</v>
      </c>
      <c r="N17" s="37">
        <v>7</v>
      </c>
      <c r="O17" s="6">
        <f t="shared" si="37"/>
        <v>46149</v>
      </c>
      <c r="P17" s="6">
        <v>46154</v>
      </c>
      <c r="Q17" s="29">
        <f t="shared" si="4"/>
        <v>-88</v>
      </c>
      <c r="R17" s="7">
        <v>23377406</v>
      </c>
      <c r="S17" s="3"/>
      <c r="T17" s="30">
        <f t="shared" si="5"/>
        <v>46238</v>
      </c>
      <c r="U17" s="30">
        <f t="shared" si="6"/>
        <v>46268</v>
      </c>
      <c r="V17" s="37">
        <v>30</v>
      </c>
      <c r="W17" s="6">
        <v>46190</v>
      </c>
      <c r="X17" s="6">
        <v>46191</v>
      </c>
      <c r="Y17" s="29">
        <f t="shared" si="7"/>
        <v>-78</v>
      </c>
      <c r="Z17" s="3"/>
      <c r="AA17" s="31"/>
      <c r="AB17" s="7"/>
      <c r="AC17" s="6"/>
      <c r="AD17" s="25"/>
      <c r="AE17" s="31">
        <f t="shared" si="8"/>
        <v>46269</v>
      </c>
      <c r="AF17" s="31">
        <f t="shared" si="9"/>
        <v>46314</v>
      </c>
      <c r="AG17" s="37">
        <v>45</v>
      </c>
      <c r="AH17" s="15">
        <f t="shared" si="68"/>
        <v>46236</v>
      </c>
      <c r="AI17" s="15"/>
      <c r="AJ17" s="34">
        <f t="shared" si="10"/>
        <v>-78</v>
      </c>
      <c r="AK17" s="468" t="s">
        <v>2660</v>
      </c>
      <c r="AL17" s="3" t="s">
        <v>2648</v>
      </c>
      <c r="AM17" s="31">
        <f t="shared" si="11"/>
        <v>46315</v>
      </c>
      <c r="AN17" s="31">
        <f t="shared" si="12"/>
        <v>46335</v>
      </c>
      <c r="AO17" s="37">
        <v>20</v>
      </c>
      <c r="AP17" s="15">
        <f t="shared" si="30"/>
        <v>46256</v>
      </c>
      <c r="AQ17" s="15"/>
      <c r="AR17" s="34">
        <f t="shared" si="13"/>
        <v>-79</v>
      </c>
      <c r="AS17" s="7"/>
      <c r="AT17" s="7"/>
      <c r="AU17" s="7"/>
      <c r="AV17" s="7"/>
      <c r="AW17" s="7"/>
      <c r="AX17" s="3"/>
      <c r="AY17" s="31">
        <f t="shared" si="14"/>
        <v>46336</v>
      </c>
      <c r="AZ17" s="31">
        <f t="shared" si="69"/>
        <v>46516</v>
      </c>
      <c r="BA17" s="124">
        <v>180</v>
      </c>
      <c r="BB17" s="15">
        <f t="shared" si="15"/>
        <v>46436</v>
      </c>
      <c r="BC17" s="15"/>
      <c r="BD17" s="7">
        <f t="shared" si="16"/>
        <v>-80</v>
      </c>
      <c r="BE17" s="3"/>
      <c r="BF17" s="31">
        <f t="shared" si="17"/>
        <v>46517</v>
      </c>
      <c r="BG17" s="31">
        <f t="shared" si="18"/>
        <v>46517</v>
      </c>
      <c r="BH17" s="32">
        <v>0</v>
      </c>
      <c r="BI17" s="15">
        <f t="shared" si="19"/>
        <v>46436</v>
      </c>
      <c r="BJ17" s="15"/>
      <c r="BK17" s="34">
        <f t="shared" si="20"/>
        <v>-81</v>
      </c>
      <c r="BL17" s="3"/>
      <c r="BM17" s="31">
        <f t="shared" si="21"/>
        <v>46517</v>
      </c>
      <c r="BN17" s="31">
        <f t="shared" si="22"/>
        <v>46517</v>
      </c>
      <c r="BO17" s="32">
        <v>0</v>
      </c>
      <c r="BP17" s="15">
        <f t="shared" si="23"/>
        <v>46436</v>
      </c>
      <c r="BQ17" s="15"/>
      <c r="BR17" s="34">
        <f t="shared" si="24"/>
        <v>-81</v>
      </c>
      <c r="BS17" s="3"/>
      <c r="BT17" s="31">
        <f t="shared" si="25"/>
        <v>46517</v>
      </c>
      <c r="BU17" s="31">
        <f t="shared" si="26"/>
        <v>46524</v>
      </c>
      <c r="BV17" s="37">
        <v>7</v>
      </c>
      <c r="BW17" s="15">
        <f t="shared" si="27"/>
        <v>46443</v>
      </c>
      <c r="BX17" s="15"/>
      <c r="BY17" s="7">
        <f t="shared" si="28"/>
        <v>-81</v>
      </c>
      <c r="BZ17" s="2" t="s">
        <v>2549</v>
      </c>
      <c r="CA17" s="15">
        <v>46524</v>
      </c>
      <c r="CB17" s="7">
        <f t="shared" si="29"/>
        <v>-81</v>
      </c>
      <c r="CC17" s="2"/>
      <c r="CD17" s="2"/>
      <c r="CE17" t="s">
        <v>2550</v>
      </c>
      <c r="CF17" s="18" t="str">
        <f>+_xlfn.XLOOKUP(BZ17,'Crono LB 30.09'!B:B,'Crono LB 30.09'!F:F,"No se encuentra",0,1)</f>
        <v>11-Jan-27</v>
      </c>
      <c r="CG17" s="193" t="e">
        <f t="shared" si="31"/>
        <v>#VALUE!</v>
      </c>
      <c r="CI17" s="18">
        <f>+_xlfn.XLOOKUP(B17,'REM-Nuevo'!B:B,'REM-Nuevo'!O:O,"",0,1)</f>
        <v>46524</v>
      </c>
      <c r="CJ17" s="18">
        <f t="shared" si="32"/>
        <v>46524</v>
      </c>
    </row>
    <row r="18" spans="1:88" ht="124.5" hidden="1" customHeight="1" x14ac:dyDescent="0.35">
      <c r="A18" s="40" t="s">
        <v>246</v>
      </c>
      <c r="B18" s="41" t="s">
        <v>2661</v>
      </c>
      <c r="C18" s="42" t="s">
        <v>629</v>
      </c>
      <c r="D18" s="7"/>
      <c r="E18" s="283">
        <f>+_xlfn.XLOOKUP(B18,'Dinámica P0 RIs'!A:A,'Dinámica P0 RIs'!B:B,"",0,1)</f>
        <v>207.49526156800002</v>
      </c>
      <c r="F18" s="30">
        <f t="shared" si="0"/>
        <v>46012</v>
      </c>
      <c r="G18" s="6">
        <v>46030</v>
      </c>
      <c r="H18" s="6">
        <v>46030</v>
      </c>
      <c r="I18" s="34">
        <f t="shared" si="1"/>
        <v>18</v>
      </c>
      <c r="J18" s="309">
        <v>46029</v>
      </c>
      <c r="K18" s="3"/>
      <c r="L18" s="30">
        <f t="shared" si="2"/>
        <v>46013</v>
      </c>
      <c r="M18" s="30">
        <f t="shared" si="3"/>
        <v>46020</v>
      </c>
      <c r="N18" s="37">
        <v>7</v>
      </c>
      <c r="O18" s="6">
        <v>46038</v>
      </c>
      <c r="P18" s="6">
        <v>46038</v>
      </c>
      <c r="Q18" s="29">
        <f t="shared" si="4"/>
        <v>18</v>
      </c>
      <c r="R18" s="7"/>
      <c r="S18" s="3"/>
      <c r="T18" s="30">
        <f t="shared" si="5"/>
        <v>46021</v>
      </c>
      <c r="U18" s="30">
        <f t="shared" si="6"/>
        <v>46036</v>
      </c>
      <c r="V18" s="37">
        <v>15</v>
      </c>
      <c r="W18" s="6">
        <f t="shared" si="67"/>
        <v>46053</v>
      </c>
      <c r="X18" s="6">
        <v>46053</v>
      </c>
      <c r="Y18" s="29">
        <f t="shared" si="7"/>
        <v>17</v>
      </c>
      <c r="Z18" s="3"/>
      <c r="AA18" s="31"/>
      <c r="AB18" s="7"/>
      <c r="AC18" s="6"/>
      <c r="AD18" s="25"/>
      <c r="AE18" s="31">
        <f t="shared" si="8"/>
        <v>46037</v>
      </c>
      <c r="AF18" s="31">
        <f t="shared" si="9"/>
        <v>46052</v>
      </c>
      <c r="AG18" s="37">
        <v>15</v>
      </c>
      <c r="AH18" s="15">
        <v>46071</v>
      </c>
      <c r="AI18" s="15">
        <v>46071</v>
      </c>
      <c r="AJ18" s="34">
        <f t="shared" si="10"/>
        <v>19</v>
      </c>
      <c r="AK18" s="423" t="s">
        <v>2662</v>
      </c>
      <c r="AL18" s="422" t="s">
        <v>2663</v>
      </c>
      <c r="AM18" s="31">
        <f t="shared" si="11"/>
        <v>46053</v>
      </c>
      <c r="AN18" s="31">
        <f t="shared" si="12"/>
        <v>46063</v>
      </c>
      <c r="AO18" s="37">
        <v>10</v>
      </c>
      <c r="AP18" s="15">
        <v>46112</v>
      </c>
      <c r="AQ18" s="15">
        <v>46134</v>
      </c>
      <c r="AR18" s="34">
        <f t="shared" si="13"/>
        <v>49</v>
      </c>
      <c r="AS18" s="7"/>
      <c r="AT18" s="7"/>
      <c r="AU18" s="7"/>
      <c r="AV18" s="7"/>
      <c r="AW18" s="7"/>
      <c r="AX18" s="3"/>
      <c r="AY18" s="31">
        <f t="shared" si="14"/>
        <v>46064</v>
      </c>
      <c r="AZ18" s="31">
        <f t="shared" si="69"/>
        <v>46124</v>
      </c>
      <c r="BA18" s="124">
        <v>60</v>
      </c>
      <c r="BB18" s="15">
        <f t="shared" si="15"/>
        <v>46194</v>
      </c>
      <c r="BC18" s="15"/>
      <c r="BD18" s="7">
        <f t="shared" si="16"/>
        <v>70</v>
      </c>
      <c r="BE18" s="3"/>
      <c r="BF18" s="31">
        <f t="shared" si="17"/>
        <v>46125</v>
      </c>
      <c r="BG18" s="31">
        <f t="shared" si="18"/>
        <v>46125</v>
      </c>
      <c r="BH18" s="32">
        <v>0</v>
      </c>
      <c r="BI18" s="15">
        <f t="shared" si="19"/>
        <v>46194</v>
      </c>
      <c r="BJ18" s="15"/>
      <c r="BK18" s="34">
        <f t="shared" si="20"/>
        <v>69</v>
      </c>
      <c r="BL18" s="3"/>
      <c r="BM18" s="31">
        <f t="shared" si="21"/>
        <v>46125</v>
      </c>
      <c r="BN18" s="31">
        <f t="shared" si="22"/>
        <v>46125</v>
      </c>
      <c r="BO18" s="32">
        <v>0</v>
      </c>
      <c r="BP18" s="15">
        <f t="shared" si="23"/>
        <v>46194</v>
      </c>
      <c r="BQ18" s="15"/>
      <c r="BR18" s="34">
        <f t="shared" si="24"/>
        <v>69</v>
      </c>
      <c r="BS18" s="3"/>
      <c r="BT18" s="31">
        <f t="shared" si="25"/>
        <v>46125</v>
      </c>
      <c r="BU18" s="31">
        <f t="shared" si="26"/>
        <v>46132</v>
      </c>
      <c r="BV18" s="37">
        <v>7</v>
      </c>
      <c r="BW18" s="15">
        <f t="shared" si="27"/>
        <v>46201</v>
      </c>
      <c r="BX18" s="15"/>
      <c r="BY18" s="7">
        <f t="shared" si="28"/>
        <v>69</v>
      </c>
      <c r="BZ18" s="2" t="s">
        <v>2664</v>
      </c>
      <c r="CA18" s="315">
        <v>46132</v>
      </c>
      <c r="CB18" s="7">
        <f t="shared" si="29"/>
        <v>69</v>
      </c>
      <c r="CC18" s="2"/>
      <c r="CD18" s="2"/>
      <c r="CE18" t="s">
        <v>2555</v>
      </c>
      <c r="CF18" s="18" t="str">
        <f>+_xlfn.XLOOKUP(BZ18,'Crono LB 30.09'!B:B,'Crono LB 30.09'!F:F,"No se encuentra",0,1)</f>
        <v>25-Apr-26</v>
      </c>
      <c r="CG18" s="193" t="e">
        <f t="shared" si="31"/>
        <v>#VALUE!</v>
      </c>
      <c r="CI18" s="18">
        <f>+_xlfn.XLOOKUP(B18,'REM-Nuevo'!B:B,'REM-Nuevo'!O:O,"",0,1)</f>
        <v>46132</v>
      </c>
      <c r="CJ18" s="18">
        <f t="shared" si="32"/>
        <v>46132</v>
      </c>
    </row>
    <row r="19" spans="1:88" ht="104.25" hidden="1" customHeight="1" x14ac:dyDescent="0.35">
      <c r="A19" s="40" t="s">
        <v>246</v>
      </c>
      <c r="B19" s="41" t="s">
        <v>2665</v>
      </c>
      <c r="C19" s="42" t="s">
        <v>630</v>
      </c>
      <c r="D19" s="7"/>
      <c r="E19" s="283">
        <f>+_xlfn.XLOOKUP(B19,'Dinámica P0 RIs'!A:A,'Dinámica P0 RIs'!B:B,"",0,1)</f>
        <v>950.5233472000001</v>
      </c>
      <c r="F19" s="30">
        <f t="shared" si="0"/>
        <v>46119</v>
      </c>
      <c r="G19" s="6">
        <v>46189</v>
      </c>
      <c r="H19" s="6">
        <v>46056</v>
      </c>
      <c r="I19" s="34">
        <f t="shared" si="1"/>
        <v>70</v>
      </c>
      <c r="J19" s="309">
        <v>46189</v>
      </c>
      <c r="K19" s="3"/>
      <c r="L19" s="30">
        <f t="shared" si="2"/>
        <v>46120</v>
      </c>
      <c r="M19" s="30">
        <f t="shared" si="3"/>
        <v>46127</v>
      </c>
      <c r="N19" s="37">
        <v>7</v>
      </c>
      <c r="O19" s="6">
        <v>46071</v>
      </c>
      <c r="P19" s="6">
        <v>46071</v>
      </c>
      <c r="Q19" s="29">
        <f t="shared" si="4"/>
        <v>-56</v>
      </c>
      <c r="R19" s="7">
        <v>23254576</v>
      </c>
      <c r="S19" s="3"/>
      <c r="T19" s="30">
        <f t="shared" si="5"/>
        <v>46128</v>
      </c>
      <c r="U19" s="30">
        <f t="shared" si="6"/>
        <v>46158</v>
      </c>
      <c r="V19" s="37">
        <v>30</v>
      </c>
      <c r="W19" s="6">
        <f t="shared" si="67"/>
        <v>46101</v>
      </c>
      <c r="X19" s="6">
        <v>46092</v>
      </c>
      <c r="Y19" s="29">
        <f t="shared" si="7"/>
        <v>-57</v>
      </c>
      <c r="Z19" s="3"/>
      <c r="AA19" s="31"/>
      <c r="AB19" s="7"/>
      <c r="AC19" s="6"/>
      <c r="AD19" s="25"/>
      <c r="AE19" s="31">
        <f t="shared" si="8"/>
        <v>46159</v>
      </c>
      <c r="AF19" s="31">
        <f t="shared" si="9"/>
        <v>46204</v>
      </c>
      <c r="AG19" s="37">
        <v>45</v>
      </c>
      <c r="AH19" s="15">
        <f t="shared" si="68"/>
        <v>46137</v>
      </c>
      <c r="AI19" s="15">
        <v>46122</v>
      </c>
      <c r="AJ19" s="34">
        <f t="shared" si="10"/>
        <v>-67</v>
      </c>
      <c r="AK19" s="425" t="s">
        <v>2666</v>
      </c>
      <c r="AL19" s="422" t="s">
        <v>2648</v>
      </c>
      <c r="AM19" s="31">
        <f t="shared" si="11"/>
        <v>46205</v>
      </c>
      <c r="AN19" s="31">
        <f t="shared" si="12"/>
        <v>46225</v>
      </c>
      <c r="AO19" s="37">
        <v>20</v>
      </c>
      <c r="AP19" s="15">
        <f t="shared" si="30"/>
        <v>46142</v>
      </c>
      <c r="AQ19" s="15">
        <v>46127</v>
      </c>
      <c r="AR19" s="34">
        <f t="shared" si="13"/>
        <v>-83</v>
      </c>
      <c r="AS19" s="7"/>
      <c r="AT19" s="7"/>
      <c r="AU19" s="7"/>
      <c r="AV19" s="7"/>
      <c r="AW19" s="7"/>
      <c r="AX19" s="3"/>
      <c r="AY19" s="31">
        <f t="shared" si="14"/>
        <v>46226</v>
      </c>
      <c r="AZ19" s="31">
        <f t="shared" si="69"/>
        <v>46376</v>
      </c>
      <c r="BA19" s="124">
        <v>150</v>
      </c>
      <c r="BB19" s="15">
        <f t="shared" si="15"/>
        <v>46277</v>
      </c>
      <c r="BC19" s="15"/>
      <c r="BD19" s="7">
        <f t="shared" si="16"/>
        <v>-99</v>
      </c>
      <c r="BE19" s="3"/>
      <c r="BF19" s="31">
        <f t="shared" si="17"/>
        <v>46377</v>
      </c>
      <c r="BG19" s="31">
        <f t="shared" si="18"/>
        <v>46377</v>
      </c>
      <c r="BH19" s="32">
        <v>0</v>
      </c>
      <c r="BI19" s="15">
        <f t="shared" si="19"/>
        <v>46277</v>
      </c>
      <c r="BJ19" s="15"/>
      <c r="BK19" s="34">
        <f t="shared" si="20"/>
        <v>-100</v>
      </c>
      <c r="BL19" s="3"/>
      <c r="BM19" s="31">
        <f t="shared" si="21"/>
        <v>46377</v>
      </c>
      <c r="BN19" s="31">
        <f t="shared" si="22"/>
        <v>46377</v>
      </c>
      <c r="BO19" s="32">
        <v>0</v>
      </c>
      <c r="BP19" s="15">
        <f t="shared" si="23"/>
        <v>46277</v>
      </c>
      <c r="BQ19" s="15"/>
      <c r="BR19" s="34">
        <f t="shared" si="24"/>
        <v>-100</v>
      </c>
      <c r="BS19" s="3"/>
      <c r="BT19" s="31">
        <f t="shared" si="25"/>
        <v>46377</v>
      </c>
      <c r="BU19" s="31">
        <f t="shared" si="26"/>
        <v>46384</v>
      </c>
      <c r="BV19" s="37">
        <v>7</v>
      </c>
      <c r="BW19" s="15">
        <f t="shared" si="27"/>
        <v>46284</v>
      </c>
      <c r="BX19" s="15"/>
      <c r="BY19" s="7">
        <f t="shared" si="28"/>
        <v>-100</v>
      </c>
      <c r="BZ19" s="2" t="s">
        <v>2556</v>
      </c>
      <c r="CA19" s="315">
        <v>46384</v>
      </c>
      <c r="CB19" s="7">
        <f t="shared" si="29"/>
        <v>-100</v>
      </c>
      <c r="CC19" s="2"/>
      <c r="CD19" s="2"/>
      <c r="CE19" t="s">
        <v>2557</v>
      </c>
      <c r="CF19" s="18">
        <f>+_xlfn.XLOOKUP(BZ19,'Crono LB 30.09'!B:B,'Crono LB 30.09'!F:F,"No se encuentra",0,1)</f>
        <v>46425</v>
      </c>
      <c r="CG19" s="193">
        <f t="shared" si="31"/>
        <v>41</v>
      </c>
      <c r="CI19" s="18">
        <f>+_xlfn.XLOOKUP(B19,'REM-Nuevo'!B:B,'REM-Nuevo'!O:O,"",0,1)</f>
        <v>46384</v>
      </c>
      <c r="CJ19" s="18">
        <f t="shared" si="32"/>
        <v>46384</v>
      </c>
    </row>
    <row r="20" spans="1:88" ht="150" hidden="1" customHeight="1" x14ac:dyDescent="0.35">
      <c r="A20" s="40" t="s">
        <v>246</v>
      </c>
      <c r="B20" s="41" t="s">
        <v>2667</v>
      </c>
      <c r="C20" s="42" t="s">
        <v>630</v>
      </c>
      <c r="D20" s="7"/>
      <c r="E20" s="283" t="str">
        <f>+_xlfn.XLOOKUP(B20,'Dinámica P0 RIs'!A:A,'Dinámica P0 RIs'!B:B,"",0,1)</f>
        <v/>
      </c>
      <c r="F20" s="30">
        <f t="shared" ref="F20" si="104">+L20-1</f>
        <v>46119</v>
      </c>
      <c r="G20" s="6">
        <v>46132</v>
      </c>
      <c r="H20" s="6">
        <v>46132</v>
      </c>
      <c r="I20" s="34">
        <f t="shared" ref="I20" si="105">+G20-F20</f>
        <v>13</v>
      </c>
      <c r="J20" s="309">
        <v>46189</v>
      </c>
      <c r="K20" s="3"/>
      <c r="L20" s="30">
        <f t="shared" ref="L20" si="106">+M20-N20</f>
        <v>46120</v>
      </c>
      <c r="M20" s="30">
        <f t="shared" ref="M20" si="107">+T20-1</f>
        <v>46127</v>
      </c>
      <c r="N20" s="37">
        <v>7</v>
      </c>
      <c r="O20" s="6">
        <f t="shared" si="37"/>
        <v>46139</v>
      </c>
      <c r="P20" s="6">
        <v>46147</v>
      </c>
      <c r="Q20" s="29">
        <f t="shared" ref="Q20" si="108">+O20-M20</f>
        <v>12</v>
      </c>
      <c r="R20" s="7" t="s">
        <v>2668</v>
      </c>
      <c r="S20" s="3"/>
      <c r="T20" s="30">
        <f t="shared" ref="T20" si="109">+U20-V20</f>
        <v>46128</v>
      </c>
      <c r="U20" s="30">
        <f t="shared" ref="U20" si="110">+AE20-1</f>
        <v>46158</v>
      </c>
      <c r="V20" s="37">
        <v>30</v>
      </c>
      <c r="W20" s="6">
        <v>46190</v>
      </c>
      <c r="X20" s="6">
        <v>46191</v>
      </c>
      <c r="Y20" s="29">
        <f t="shared" ref="Y20" si="111">+W20-U20</f>
        <v>32</v>
      </c>
      <c r="Z20" s="3"/>
      <c r="AA20" s="31"/>
      <c r="AB20" s="7"/>
      <c r="AC20" s="6"/>
      <c r="AD20" s="25"/>
      <c r="AE20" s="31">
        <f t="shared" ref="AE20" si="112">+AF20-AG20</f>
        <v>46159</v>
      </c>
      <c r="AF20" s="31">
        <f t="shared" ref="AF20" si="113">+AM20-1</f>
        <v>46204</v>
      </c>
      <c r="AG20" s="37">
        <v>45</v>
      </c>
      <c r="AH20" s="15">
        <f t="shared" ref="AH20" si="114">+IF(X20=0,W20,X20)+AG20</f>
        <v>46236</v>
      </c>
      <c r="AI20" s="15"/>
      <c r="AJ20" s="34">
        <f t="shared" ref="AJ20" si="115">+AH20-AF20</f>
        <v>32</v>
      </c>
      <c r="AK20" s="425" t="s">
        <v>2669</v>
      </c>
      <c r="AL20" s="422" t="s">
        <v>2648</v>
      </c>
      <c r="AM20" s="31">
        <f t="shared" ref="AM20" si="116">+AN20-AO20</f>
        <v>46205</v>
      </c>
      <c r="AN20" s="31">
        <f t="shared" ref="AN20" si="117">+AY20-1</f>
        <v>46225</v>
      </c>
      <c r="AO20" s="37">
        <v>20</v>
      </c>
      <c r="AP20" s="15">
        <f t="shared" ref="AP20" si="118">+IF(AI20=0,AH20,AI20)+AO20</f>
        <v>46256</v>
      </c>
      <c r="AQ20" s="15"/>
      <c r="AR20" s="34">
        <f t="shared" ref="AR20" si="119">+AP20-AN20</f>
        <v>31</v>
      </c>
      <c r="AS20" s="7"/>
      <c r="AT20" s="7"/>
      <c r="AU20" s="7"/>
      <c r="AV20" s="7"/>
      <c r="AW20" s="7"/>
      <c r="AX20" s="3"/>
      <c r="AY20" s="31">
        <f t="shared" ref="AY20" si="120">+AZ20-BA20</f>
        <v>46226</v>
      </c>
      <c r="AZ20" s="31">
        <f t="shared" ref="AZ20" si="121">+BF20-1</f>
        <v>46376</v>
      </c>
      <c r="BA20" s="124">
        <v>150</v>
      </c>
      <c r="BB20" s="15">
        <f t="shared" ref="BB20" si="122">+IF(AQ20=0,AP20,AQ20)+BA20</f>
        <v>46406</v>
      </c>
      <c r="BC20" s="15"/>
      <c r="BD20" s="7">
        <f t="shared" ref="BD20" si="123">+BB20-AZ20</f>
        <v>30</v>
      </c>
      <c r="BE20" s="3"/>
      <c r="BF20" s="31">
        <f t="shared" ref="BF20" si="124">+BG20-BH20</f>
        <v>46377</v>
      </c>
      <c r="BG20" s="31">
        <f t="shared" ref="BG20" si="125">+BM20</f>
        <v>46377</v>
      </c>
      <c r="BH20" s="32">
        <v>0</v>
      </c>
      <c r="BI20" s="15">
        <f t="shared" ref="BI20" si="126">+IF(BC20=0,BB20,BC20)+BH20</f>
        <v>46406</v>
      </c>
      <c r="BJ20" s="15"/>
      <c r="BK20" s="34">
        <f t="shared" ref="BK20" si="127">+BI20-BG20</f>
        <v>29</v>
      </c>
      <c r="BL20" s="3"/>
      <c r="BM20" s="31">
        <f t="shared" ref="BM20" si="128">+BN20-BO20</f>
        <v>46377</v>
      </c>
      <c r="BN20" s="31">
        <f t="shared" ref="BN20" si="129">+BT20</f>
        <v>46377</v>
      </c>
      <c r="BO20" s="32">
        <v>0</v>
      </c>
      <c r="BP20" s="15">
        <f t="shared" ref="BP20" si="130">+IF(BJ20=0,BI20,BJ20)+BO20</f>
        <v>46406</v>
      </c>
      <c r="BQ20" s="15"/>
      <c r="BR20" s="34">
        <f t="shared" ref="BR20" si="131">+BP20-BN20</f>
        <v>29</v>
      </c>
      <c r="BS20" s="3"/>
      <c r="BT20" s="31">
        <f t="shared" ref="BT20" si="132">+BU20-BV20</f>
        <v>46377</v>
      </c>
      <c r="BU20" s="31">
        <f t="shared" ref="BU20" si="133">+CA20</f>
        <v>46384</v>
      </c>
      <c r="BV20" s="37">
        <v>7</v>
      </c>
      <c r="BW20" s="15">
        <f t="shared" ref="BW20" si="134">+IF(BQ20=0,BP20,BQ20)+BV20</f>
        <v>46413</v>
      </c>
      <c r="BX20" s="15"/>
      <c r="BY20" s="7">
        <f t="shared" ref="BY20" si="135">+BW20-BU20</f>
        <v>29</v>
      </c>
      <c r="BZ20" s="2" t="s">
        <v>2556</v>
      </c>
      <c r="CA20" s="315">
        <v>46384</v>
      </c>
      <c r="CB20" s="7">
        <f t="shared" ref="CB20" si="136">+BW20-CA20</f>
        <v>29</v>
      </c>
      <c r="CC20" s="2"/>
      <c r="CD20" s="2"/>
      <c r="CE20" t="s">
        <v>2557</v>
      </c>
      <c r="CF20" s="18">
        <f>+_xlfn.XLOOKUP(BZ20,'Crono LB 30.09'!B:B,'Crono LB 30.09'!F:F,"No se encuentra",0,1)</f>
        <v>46425</v>
      </c>
      <c r="CG20" s="193">
        <f t="shared" ref="CG20" si="137">+CF20-CA20</f>
        <v>41</v>
      </c>
      <c r="CI20" s="18">
        <f>+_xlfn.XLOOKUP(B20,'REM-Nuevo'!B:B,'REM-Nuevo'!O:O,"",0,1)</f>
        <v>46384</v>
      </c>
      <c r="CJ20" s="18">
        <f t="shared" ref="CJ20" si="138">+IF(CI20="",CA20,CI20)</f>
        <v>46384</v>
      </c>
    </row>
    <row r="21" spans="1:88" hidden="1" x14ac:dyDescent="0.35">
      <c r="A21" s="40" t="s">
        <v>246</v>
      </c>
      <c r="B21" s="41" t="s">
        <v>2670</v>
      </c>
      <c r="C21" s="42" t="s">
        <v>631</v>
      </c>
      <c r="D21" s="7"/>
      <c r="E21" s="283">
        <f>+_xlfn.XLOOKUP(B21,'Dinámica P0 RIs'!A:A,'Dinámica P0 RIs'!B:B,"",0,1)</f>
        <v>331.82243726399997</v>
      </c>
      <c r="F21" s="30">
        <f t="shared" si="0"/>
        <v>46240</v>
      </c>
      <c r="G21" s="6">
        <v>46246</v>
      </c>
      <c r="H21" s="6"/>
      <c r="I21" s="34">
        <f t="shared" si="1"/>
        <v>6</v>
      </c>
      <c r="J21" s="309">
        <v>46246</v>
      </c>
      <c r="K21" s="3"/>
      <c r="L21" s="30">
        <f t="shared" si="2"/>
        <v>46241</v>
      </c>
      <c r="M21" s="30">
        <f t="shared" si="3"/>
        <v>46248</v>
      </c>
      <c r="N21" s="37">
        <v>7</v>
      </c>
      <c r="O21" s="6">
        <f t="shared" si="37"/>
        <v>46253</v>
      </c>
      <c r="P21" s="6"/>
      <c r="Q21" s="29">
        <f t="shared" si="4"/>
        <v>5</v>
      </c>
      <c r="R21" s="7"/>
      <c r="S21" s="3"/>
      <c r="T21" s="30">
        <f t="shared" si="5"/>
        <v>46249</v>
      </c>
      <c r="U21" s="30">
        <f t="shared" si="6"/>
        <v>46279</v>
      </c>
      <c r="V21" s="37">
        <v>30</v>
      </c>
      <c r="W21" s="6">
        <f t="shared" si="67"/>
        <v>46283</v>
      </c>
      <c r="X21" s="6"/>
      <c r="Y21" s="29">
        <f t="shared" si="7"/>
        <v>4</v>
      </c>
      <c r="Z21" s="3"/>
      <c r="AA21" s="31"/>
      <c r="AB21" s="7"/>
      <c r="AC21" s="6"/>
      <c r="AD21" s="25"/>
      <c r="AE21" s="31">
        <f t="shared" si="8"/>
        <v>46280</v>
      </c>
      <c r="AF21" s="31">
        <f t="shared" si="9"/>
        <v>46325</v>
      </c>
      <c r="AG21" s="37">
        <v>45</v>
      </c>
      <c r="AH21" s="15">
        <f t="shared" si="68"/>
        <v>46328</v>
      </c>
      <c r="AI21" s="15"/>
      <c r="AJ21" s="34">
        <f t="shared" si="10"/>
        <v>3</v>
      </c>
      <c r="AK21" s="393"/>
      <c r="AL21" s="3"/>
      <c r="AM21" s="31">
        <f t="shared" si="11"/>
        <v>46326</v>
      </c>
      <c r="AN21" s="31">
        <f t="shared" si="12"/>
        <v>46346</v>
      </c>
      <c r="AO21" s="37">
        <v>20</v>
      </c>
      <c r="AP21" s="15">
        <f t="shared" si="30"/>
        <v>46348</v>
      </c>
      <c r="AQ21" s="15"/>
      <c r="AR21" s="34">
        <f t="shared" si="13"/>
        <v>2</v>
      </c>
      <c r="AS21" s="7"/>
      <c r="AT21" s="7"/>
      <c r="AU21" s="7"/>
      <c r="AV21" s="7"/>
      <c r="AW21" s="7"/>
      <c r="AX21" s="3"/>
      <c r="AY21" s="31">
        <f t="shared" si="14"/>
        <v>46347</v>
      </c>
      <c r="AZ21" s="31">
        <f t="shared" si="69"/>
        <v>46467</v>
      </c>
      <c r="BA21" s="124">
        <v>120</v>
      </c>
      <c r="BB21" s="15">
        <f t="shared" si="15"/>
        <v>46468</v>
      </c>
      <c r="BC21" s="15"/>
      <c r="BD21" s="7">
        <f t="shared" si="16"/>
        <v>1</v>
      </c>
      <c r="BE21" s="3"/>
      <c r="BF21" s="31">
        <f t="shared" si="17"/>
        <v>46468</v>
      </c>
      <c r="BG21" s="31">
        <f t="shared" si="18"/>
        <v>46468</v>
      </c>
      <c r="BH21" s="32">
        <v>0</v>
      </c>
      <c r="BI21" s="15">
        <f t="shared" si="19"/>
        <v>46468</v>
      </c>
      <c r="BJ21" s="15"/>
      <c r="BK21" s="34">
        <f t="shared" si="20"/>
        <v>0</v>
      </c>
      <c r="BL21" s="3"/>
      <c r="BM21" s="31">
        <f t="shared" si="21"/>
        <v>46468</v>
      </c>
      <c r="BN21" s="31">
        <f t="shared" si="22"/>
        <v>46468</v>
      </c>
      <c r="BO21" s="32">
        <v>0</v>
      </c>
      <c r="BP21" s="15">
        <f t="shared" si="23"/>
        <v>46468</v>
      </c>
      <c r="BQ21" s="15"/>
      <c r="BR21" s="34">
        <f t="shared" si="24"/>
        <v>0</v>
      </c>
      <c r="BS21" s="3"/>
      <c r="BT21" s="31">
        <f t="shared" si="25"/>
        <v>46468</v>
      </c>
      <c r="BU21" s="31">
        <f t="shared" si="26"/>
        <v>46475</v>
      </c>
      <c r="BV21" s="37">
        <v>7</v>
      </c>
      <c r="BW21" s="15">
        <f t="shared" si="27"/>
        <v>46475</v>
      </c>
      <c r="BX21" s="15"/>
      <c r="BY21" s="7">
        <f t="shared" si="28"/>
        <v>0</v>
      </c>
      <c r="BZ21" s="2" t="s">
        <v>2558</v>
      </c>
      <c r="CA21" s="315">
        <v>46475</v>
      </c>
      <c r="CB21" s="7">
        <f t="shared" si="29"/>
        <v>0</v>
      </c>
      <c r="CC21" s="2"/>
      <c r="CD21" s="2"/>
      <c r="CE21" t="s">
        <v>2559</v>
      </c>
      <c r="CF21" s="18">
        <f>+_xlfn.XLOOKUP(BZ21,'Crono LB 30.09'!B:B,'Crono LB 30.09'!F:F,"No se encuentra",0,1)</f>
        <v>46657</v>
      </c>
      <c r="CG21" s="193">
        <f t="shared" si="31"/>
        <v>182</v>
      </c>
      <c r="CI21" s="18">
        <f>+_xlfn.XLOOKUP(B21,'REM-Nuevo'!B:B,'REM-Nuevo'!O:O,"",0,1)</f>
        <v>46475</v>
      </c>
      <c r="CJ21" s="18">
        <f t="shared" si="32"/>
        <v>46475</v>
      </c>
    </row>
    <row r="22" spans="1:88" ht="130.5" hidden="1" x14ac:dyDescent="0.35">
      <c r="A22" s="40" t="s">
        <v>246</v>
      </c>
      <c r="B22" s="41" t="s">
        <v>2671</v>
      </c>
      <c r="C22" s="42" t="s">
        <v>632</v>
      </c>
      <c r="D22" s="7"/>
      <c r="E22" s="283">
        <f>+_xlfn.XLOOKUP(B22,'Dinámica P0 RIs'!A:A,'Dinámica P0 RIs'!B:B,"",0,1)</f>
        <v>224.76115847999998</v>
      </c>
      <c r="F22" s="30">
        <f t="shared" si="0"/>
        <v>46208</v>
      </c>
      <c r="G22" s="6">
        <v>46136</v>
      </c>
      <c r="H22" s="6">
        <v>46148</v>
      </c>
      <c r="I22" s="34">
        <f t="shared" si="1"/>
        <v>-72</v>
      </c>
      <c r="J22" s="309">
        <v>46122</v>
      </c>
      <c r="K22" s="3"/>
      <c r="L22" s="30">
        <f t="shared" si="2"/>
        <v>46209</v>
      </c>
      <c r="M22" s="30">
        <f t="shared" si="3"/>
        <v>46216</v>
      </c>
      <c r="N22" s="37">
        <v>7</v>
      </c>
      <c r="O22" s="6">
        <v>46172</v>
      </c>
      <c r="P22" s="6">
        <v>46171</v>
      </c>
      <c r="Q22" s="29">
        <f t="shared" si="4"/>
        <v>-44</v>
      </c>
      <c r="R22" s="7">
        <v>23393366</v>
      </c>
      <c r="S22" s="3"/>
      <c r="T22" s="30">
        <f t="shared" si="5"/>
        <v>46217</v>
      </c>
      <c r="U22" s="30">
        <f t="shared" si="6"/>
        <v>46247</v>
      </c>
      <c r="V22" s="37">
        <v>30</v>
      </c>
      <c r="W22" s="6">
        <f t="shared" si="67"/>
        <v>46202</v>
      </c>
      <c r="X22" s="6">
        <v>46189</v>
      </c>
      <c r="Y22" s="29">
        <f t="shared" si="7"/>
        <v>-45</v>
      </c>
      <c r="Z22" s="3"/>
      <c r="AA22" s="31"/>
      <c r="AB22" s="7"/>
      <c r="AC22" s="6"/>
      <c r="AD22" s="25"/>
      <c r="AE22" s="31">
        <f t="shared" si="8"/>
        <v>46248</v>
      </c>
      <c r="AF22" s="31">
        <f t="shared" si="9"/>
        <v>46293</v>
      </c>
      <c r="AG22" s="37">
        <v>45</v>
      </c>
      <c r="AH22" s="15">
        <f t="shared" si="68"/>
        <v>46234</v>
      </c>
      <c r="AI22" s="15"/>
      <c r="AJ22" s="34">
        <f t="shared" si="10"/>
        <v>-59</v>
      </c>
      <c r="AK22" s="468" t="s">
        <v>5396</v>
      </c>
      <c r="AL22" s="3" t="s">
        <v>2672</v>
      </c>
      <c r="AM22" s="31">
        <f t="shared" si="11"/>
        <v>46294</v>
      </c>
      <c r="AN22" s="31">
        <f t="shared" si="12"/>
        <v>46314</v>
      </c>
      <c r="AO22" s="37">
        <v>20</v>
      </c>
      <c r="AP22" s="15">
        <f t="shared" si="30"/>
        <v>46254</v>
      </c>
      <c r="AQ22" s="15"/>
      <c r="AR22" s="34">
        <f t="shared" si="13"/>
        <v>-60</v>
      </c>
      <c r="AS22" s="7"/>
      <c r="AT22" s="7"/>
      <c r="AU22" s="7"/>
      <c r="AV22" s="7"/>
      <c r="AW22" s="7"/>
      <c r="AX22" s="3"/>
      <c r="AY22" s="31">
        <f t="shared" si="14"/>
        <v>46315</v>
      </c>
      <c r="AZ22" s="31">
        <f t="shared" si="69"/>
        <v>46435</v>
      </c>
      <c r="BA22" s="124">
        <v>120</v>
      </c>
      <c r="BB22" s="15">
        <f t="shared" si="15"/>
        <v>46374</v>
      </c>
      <c r="BC22" s="15"/>
      <c r="BD22" s="7">
        <f t="shared" si="16"/>
        <v>-61</v>
      </c>
      <c r="BE22" s="3"/>
      <c r="BF22" s="31">
        <f t="shared" si="17"/>
        <v>46436</v>
      </c>
      <c r="BG22" s="31">
        <f t="shared" si="18"/>
        <v>46436</v>
      </c>
      <c r="BH22" s="32">
        <v>0</v>
      </c>
      <c r="BI22" s="15">
        <f t="shared" si="19"/>
        <v>46374</v>
      </c>
      <c r="BJ22" s="15"/>
      <c r="BK22" s="34">
        <f t="shared" si="20"/>
        <v>-62</v>
      </c>
      <c r="BL22" s="3"/>
      <c r="BM22" s="31">
        <f t="shared" si="21"/>
        <v>46436</v>
      </c>
      <c r="BN22" s="31">
        <f t="shared" si="22"/>
        <v>46436</v>
      </c>
      <c r="BO22" s="32">
        <v>0</v>
      </c>
      <c r="BP22" s="15">
        <f t="shared" si="23"/>
        <v>46374</v>
      </c>
      <c r="BQ22" s="15"/>
      <c r="BR22" s="34">
        <f t="shared" si="24"/>
        <v>-62</v>
      </c>
      <c r="BS22" s="3"/>
      <c r="BT22" s="31">
        <f t="shared" si="25"/>
        <v>46436</v>
      </c>
      <c r="BU22" s="31">
        <f t="shared" si="26"/>
        <v>46443</v>
      </c>
      <c r="BV22" s="37">
        <v>7</v>
      </c>
      <c r="BW22" s="15">
        <f t="shared" si="27"/>
        <v>46381</v>
      </c>
      <c r="BX22" s="15"/>
      <c r="BY22" s="7">
        <f t="shared" si="28"/>
        <v>-62</v>
      </c>
      <c r="BZ22" s="2" t="s">
        <v>2673</v>
      </c>
      <c r="CA22" s="315">
        <v>46443</v>
      </c>
      <c r="CB22" s="7">
        <f t="shared" si="29"/>
        <v>-62</v>
      </c>
      <c r="CC22" s="2"/>
      <c r="CD22" s="2"/>
      <c r="CE22" t="s">
        <v>2560</v>
      </c>
      <c r="CF22" s="18">
        <f>+_xlfn.XLOOKUP(BZ22,'Crono LB 30.09'!B:B,'Crono LB 30.09'!F:F,"No se encuentra",0,1)</f>
        <v>46511</v>
      </c>
      <c r="CG22" s="193">
        <f t="shared" si="31"/>
        <v>68</v>
      </c>
      <c r="CI22" s="18">
        <f>+_xlfn.XLOOKUP(B22,'REM-Nuevo'!B:B,'REM-Nuevo'!O:O,"",0,1)</f>
        <v>46443</v>
      </c>
      <c r="CJ22" s="18">
        <f t="shared" si="32"/>
        <v>46443</v>
      </c>
    </row>
    <row r="23" spans="1:88" ht="58" hidden="1" x14ac:dyDescent="0.35">
      <c r="A23" s="136" t="s">
        <v>246</v>
      </c>
      <c r="B23" s="41" t="s">
        <v>2674</v>
      </c>
      <c r="C23" s="42" t="s">
        <v>633</v>
      </c>
      <c r="D23" s="7"/>
      <c r="E23" s="283">
        <f>+_xlfn.XLOOKUP(B23,'Dinámica P0 RIs'!A:A,'Dinámica P0 RIs'!B:B,"",0,1)</f>
        <v>2691.9437125999998</v>
      </c>
      <c r="F23" s="30">
        <f t="shared" si="0"/>
        <v>46238</v>
      </c>
      <c r="G23" s="6">
        <v>46184</v>
      </c>
      <c r="H23" s="6">
        <v>46185</v>
      </c>
      <c r="I23" s="34">
        <f t="shared" si="1"/>
        <v>-54</v>
      </c>
      <c r="J23" s="309">
        <v>46184</v>
      </c>
      <c r="K23" s="3"/>
      <c r="L23" s="30">
        <f t="shared" si="2"/>
        <v>46239</v>
      </c>
      <c r="M23" s="30">
        <f t="shared" si="3"/>
        <v>46246</v>
      </c>
      <c r="N23" s="37">
        <v>7</v>
      </c>
      <c r="O23" s="6">
        <v>46203</v>
      </c>
      <c r="P23" s="6"/>
      <c r="Q23" s="29">
        <f t="shared" si="4"/>
        <v>-43</v>
      </c>
      <c r="R23" s="7" t="s">
        <v>2675</v>
      </c>
      <c r="S23" s="3"/>
      <c r="T23" s="30">
        <f t="shared" si="5"/>
        <v>46247</v>
      </c>
      <c r="U23" s="30">
        <f t="shared" si="6"/>
        <v>46277</v>
      </c>
      <c r="V23" s="37">
        <v>30</v>
      </c>
      <c r="W23" s="6">
        <f t="shared" si="67"/>
        <v>46233</v>
      </c>
      <c r="X23" s="6">
        <v>46223</v>
      </c>
      <c r="Y23" s="29">
        <f t="shared" si="7"/>
        <v>-44</v>
      </c>
      <c r="Z23" s="3"/>
      <c r="AA23" s="31"/>
      <c r="AB23" s="7"/>
      <c r="AC23" s="6"/>
      <c r="AD23" s="25"/>
      <c r="AE23" s="31">
        <f t="shared" si="8"/>
        <v>46278</v>
      </c>
      <c r="AF23" s="31">
        <f t="shared" si="9"/>
        <v>46323</v>
      </c>
      <c r="AG23" s="37">
        <v>45</v>
      </c>
      <c r="AH23" s="15">
        <f t="shared" si="68"/>
        <v>46268</v>
      </c>
      <c r="AI23" s="15"/>
      <c r="AJ23" s="34">
        <f t="shared" si="10"/>
        <v>-55</v>
      </c>
      <c r="AK23" s="468" t="s">
        <v>5395</v>
      </c>
      <c r="AL23" s="3" t="s">
        <v>2479</v>
      </c>
      <c r="AM23" s="31">
        <f t="shared" si="11"/>
        <v>46324</v>
      </c>
      <c r="AN23" s="31">
        <f t="shared" si="12"/>
        <v>46344</v>
      </c>
      <c r="AO23" s="37">
        <v>20</v>
      </c>
      <c r="AP23" s="15">
        <f t="shared" si="30"/>
        <v>46288</v>
      </c>
      <c r="AQ23" s="15"/>
      <c r="AR23" s="34">
        <f t="shared" si="13"/>
        <v>-56</v>
      </c>
      <c r="AS23" s="7"/>
      <c r="AT23" s="7"/>
      <c r="AU23" s="7"/>
      <c r="AV23" s="7"/>
      <c r="AW23" s="7"/>
      <c r="AX23" s="3"/>
      <c r="AY23" s="31">
        <f t="shared" si="14"/>
        <v>46345</v>
      </c>
      <c r="AZ23" s="31">
        <f t="shared" si="69"/>
        <v>46495</v>
      </c>
      <c r="BA23" s="124">
        <v>150</v>
      </c>
      <c r="BB23" s="15">
        <f t="shared" si="15"/>
        <v>46438</v>
      </c>
      <c r="BC23" s="15"/>
      <c r="BD23" s="7">
        <f t="shared" si="16"/>
        <v>-57</v>
      </c>
      <c r="BE23" s="3"/>
      <c r="BF23" s="31">
        <f t="shared" si="17"/>
        <v>46496</v>
      </c>
      <c r="BG23" s="31">
        <f t="shared" si="18"/>
        <v>46496</v>
      </c>
      <c r="BH23" s="32">
        <v>0</v>
      </c>
      <c r="BI23" s="15">
        <f t="shared" si="19"/>
        <v>46438</v>
      </c>
      <c r="BJ23" s="15"/>
      <c r="BK23" s="34">
        <f t="shared" si="20"/>
        <v>-58</v>
      </c>
      <c r="BL23" s="3"/>
      <c r="BM23" s="31">
        <f t="shared" si="21"/>
        <v>46496</v>
      </c>
      <c r="BN23" s="31">
        <f t="shared" si="22"/>
        <v>46496</v>
      </c>
      <c r="BO23" s="32">
        <v>0</v>
      </c>
      <c r="BP23" s="15">
        <f t="shared" si="23"/>
        <v>46438</v>
      </c>
      <c r="BQ23" s="15"/>
      <c r="BR23" s="34">
        <f t="shared" si="24"/>
        <v>-58</v>
      </c>
      <c r="BS23" s="3"/>
      <c r="BT23" s="31">
        <f t="shared" si="25"/>
        <v>46496</v>
      </c>
      <c r="BU23" s="31">
        <f t="shared" si="26"/>
        <v>46503</v>
      </c>
      <c r="BV23" s="37">
        <v>7</v>
      </c>
      <c r="BW23" s="15">
        <f t="shared" si="27"/>
        <v>46445</v>
      </c>
      <c r="BX23" s="15"/>
      <c r="BY23" s="7">
        <f t="shared" si="28"/>
        <v>-58</v>
      </c>
      <c r="BZ23" s="2" t="s">
        <v>2676</v>
      </c>
      <c r="CA23" s="315">
        <v>46503</v>
      </c>
      <c r="CB23" s="7">
        <f t="shared" si="29"/>
        <v>-58</v>
      </c>
      <c r="CC23" s="2"/>
      <c r="CD23" s="2"/>
      <c r="CE23" t="s">
        <v>2563</v>
      </c>
      <c r="CF23" s="18" t="str">
        <f>+_xlfn.XLOOKUP(BZ23,'Crono LB 30.09'!B:B,'Crono LB 30.09'!F:F,"No se encuentra",0,1)</f>
        <v>26-Dec-26</v>
      </c>
      <c r="CG23" s="193" t="e">
        <f t="shared" si="31"/>
        <v>#VALUE!</v>
      </c>
      <c r="CI23" s="18">
        <f>+_xlfn.XLOOKUP(B23,'REM-Nuevo'!B:B,'REM-Nuevo'!O:O,"",0,1)</f>
        <v>46503</v>
      </c>
      <c r="CJ23" s="18">
        <f t="shared" si="32"/>
        <v>46503</v>
      </c>
    </row>
    <row r="24" spans="1:88" hidden="1" x14ac:dyDescent="0.35">
      <c r="A24" s="136" t="s">
        <v>246</v>
      </c>
      <c r="B24" s="41" t="s">
        <v>2677</v>
      </c>
      <c r="C24" s="42" t="s">
        <v>633</v>
      </c>
      <c r="D24" s="7"/>
      <c r="E24" s="283" t="str">
        <f>+_xlfn.XLOOKUP(B24,'Dinámica P0 RIs'!A:A,'Dinámica P0 RIs'!B:B,"",0,1)</f>
        <v/>
      </c>
      <c r="F24" s="30">
        <f t="shared" ref="F24" si="139">+L24-1</f>
        <v>46303</v>
      </c>
      <c r="G24" s="6">
        <v>46295</v>
      </c>
      <c r="H24" s="6"/>
      <c r="I24" s="34">
        <f t="shared" ref="I24" si="140">+G24-F24</f>
        <v>-8</v>
      </c>
      <c r="J24" s="309">
        <v>46184</v>
      </c>
      <c r="K24" s="3"/>
      <c r="L24" s="30">
        <f t="shared" ref="L24" si="141">+M24-N24</f>
        <v>46304</v>
      </c>
      <c r="M24" s="30">
        <f t="shared" ref="M24" si="142">+T24-1</f>
        <v>46311</v>
      </c>
      <c r="N24" s="37">
        <v>7</v>
      </c>
      <c r="O24" s="6">
        <f t="shared" ref="O24" si="143">+IF(H24=0,G24,H24)+N24</f>
        <v>46302</v>
      </c>
      <c r="P24" s="6"/>
      <c r="Q24" s="29">
        <f t="shared" ref="Q24" si="144">+O24-M24</f>
        <v>-9</v>
      </c>
      <c r="R24" s="7"/>
      <c r="S24" s="3"/>
      <c r="T24" s="30">
        <f t="shared" ref="T24" si="145">+U24-V24</f>
        <v>46312</v>
      </c>
      <c r="U24" s="30">
        <f t="shared" ref="U24" si="146">+AE24-1</f>
        <v>46342</v>
      </c>
      <c r="V24" s="37">
        <v>30</v>
      </c>
      <c r="W24" s="6">
        <f t="shared" ref="W24" si="147">+O24+V24</f>
        <v>46332</v>
      </c>
      <c r="X24" s="6"/>
      <c r="Y24" s="29">
        <f t="shared" ref="Y24" si="148">+W24-U24</f>
        <v>-10</v>
      </c>
      <c r="Z24" s="3"/>
      <c r="AA24" s="31"/>
      <c r="AB24" s="7"/>
      <c r="AC24" s="6"/>
      <c r="AD24" s="25"/>
      <c r="AE24" s="31">
        <f t="shared" ref="AE24" si="149">+AF24-AG24</f>
        <v>46343</v>
      </c>
      <c r="AF24" s="31">
        <f t="shared" ref="AF24" si="150">+AM24-1</f>
        <v>46388</v>
      </c>
      <c r="AG24" s="37">
        <v>45</v>
      </c>
      <c r="AH24" s="15">
        <f t="shared" ref="AH24" si="151">+IF(X24=0,W24,X24)+AG24</f>
        <v>46377</v>
      </c>
      <c r="AI24" s="15"/>
      <c r="AJ24" s="34">
        <f t="shared" ref="AJ24" si="152">+AH24-AF24</f>
        <v>-11</v>
      </c>
      <c r="AK24" s="393"/>
      <c r="AL24" s="3"/>
      <c r="AM24" s="31">
        <f t="shared" ref="AM24" si="153">+AN24-AO24</f>
        <v>46389</v>
      </c>
      <c r="AN24" s="31">
        <f t="shared" ref="AN24" si="154">+AY24-1</f>
        <v>46409</v>
      </c>
      <c r="AO24" s="37">
        <v>20</v>
      </c>
      <c r="AP24" s="15">
        <f t="shared" ref="AP24" si="155">+IF(AI24=0,AH24,AI24)+AO24</f>
        <v>46397</v>
      </c>
      <c r="AQ24" s="15"/>
      <c r="AR24" s="34">
        <f t="shared" ref="AR24" si="156">+AP24-AN24</f>
        <v>-12</v>
      </c>
      <c r="AS24" s="7"/>
      <c r="AT24" s="7"/>
      <c r="AU24" s="7"/>
      <c r="AV24" s="7"/>
      <c r="AW24" s="7"/>
      <c r="AX24" s="3"/>
      <c r="AY24" s="31">
        <f t="shared" ref="AY24" si="157">+AZ24-BA24</f>
        <v>46410</v>
      </c>
      <c r="AZ24" s="31">
        <f t="shared" ref="AZ24" si="158">+BF24-1</f>
        <v>46560</v>
      </c>
      <c r="BA24" s="124">
        <v>150</v>
      </c>
      <c r="BB24" s="15">
        <f t="shared" ref="BB24" si="159">+IF(AQ24=0,AP24,AQ24)+BA24</f>
        <v>46547</v>
      </c>
      <c r="BC24" s="15"/>
      <c r="BD24" s="7">
        <f t="shared" ref="BD24" si="160">+BB24-AZ24</f>
        <v>-13</v>
      </c>
      <c r="BE24" s="3"/>
      <c r="BF24" s="31">
        <f t="shared" ref="BF24" si="161">+BG24-BH24</f>
        <v>46561</v>
      </c>
      <c r="BG24" s="31">
        <f t="shared" ref="BG24" si="162">+BM24</f>
        <v>46561</v>
      </c>
      <c r="BH24" s="32">
        <v>0</v>
      </c>
      <c r="BI24" s="15">
        <f t="shared" ref="BI24" si="163">+IF(BC24=0,BB24,BC24)+BH24</f>
        <v>46547</v>
      </c>
      <c r="BJ24" s="15"/>
      <c r="BK24" s="34">
        <f t="shared" ref="BK24" si="164">+BI24-BG24</f>
        <v>-14</v>
      </c>
      <c r="BL24" s="3"/>
      <c r="BM24" s="31">
        <f t="shared" ref="BM24" si="165">+BN24-BO24</f>
        <v>46561</v>
      </c>
      <c r="BN24" s="31">
        <f t="shared" ref="BN24" si="166">+BT24</f>
        <v>46561</v>
      </c>
      <c r="BO24" s="32">
        <v>0</v>
      </c>
      <c r="BP24" s="15">
        <f t="shared" ref="BP24" si="167">+IF(BJ24=0,BI24,BJ24)+BO24</f>
        <v>46547</v>
      </c>
      <c r="BQ24" s="15"/>
      <c r="BR24" s="34">
        <f t="shared" ref="BR24" si="168">+BP24-BN24</f>
        <v>-14</v>
      </c>
      <c r="BS24" s="3"/>
      <c r="BT24" s="31">
        <f t="shared" ref="BT24" si="169">+BU24-BV24</f>
        <v>46561</v>
      </c>
      <c r="BU24" s="31">
        <f t="shared" ref="BU24" si="170">+CA24</f>
        <v>46568</v>
      </c>
      <c r="BV24" s="37">
        <v>7</v>
      </c>
      <c r="BW24" s="15">
        <f t="shared" ref="BW24" si="171">+IF(BQ24=0,BP24,BQ24)+BV24</f>
        <v>46554</v>
      </c>
      <c r="BX24" s="15"/>
      <c r="BY24" s="7">
        <f t="shared" ref="BY24" si="172">+BW24-BU24</f>
        <v>-14</v>
      </c>
      <c r="BZ24" s="2" t="s">
        <v>2676</v>
      </c>
      <c r="CA24" s="315">
        <v>46568</v>
      </c>
      <c r="CB24" s="7">
        <f t="shared" ref="CB24" si="173">+BW24-CA24</f>
        <v>-14</v>
      </c>
      <c r="CC24" s="2"/>
      <c r="CD24" s="2"/>
      <c r="CE24" t="s">
        <v>2563</v>
      </c>
      <c r="CF24" s="18" t="str">
        <f>+_xlfn.XLOOKUP(BZ24,'Crono LB 30.09'!B:B,'Crono LB 30.09'!F:F,"No se encuentra",0,1)</f>
        <v>26-Dec-26</v>
      </c>
      <c r="CG24" s="193" t="e">
        <f t="shared" ref="CG24" si="174">+CF24-CA24</f>
        <v>#VALUE!</v>
      </c>
      <c r="CI24" s="18">
        <f>+_xlfn.XLOOKUP(B24,'REM-Nuevo'!B:B,'REM-Nuevo'!O:O,"",0,1)</f>
        <v>46568</v>
      </c>
      <c r="CJ24" s="18">
        <f t="shared" si="32"/>
        <v>46568</v>
      </c>
    </row>
    <row r="25" spans="1:88" ht="43.5" hidden="1" x14ac:dyDescent="0.35">
      <c r="A25" s="40" t="s">
        <v>246</v>
      </c>
      <c r="B25" s="41" t="s">
        <v>2678</v>
      </c>
      <c r="C25" s="42" t="s">
        <v>634</v>
      </c>
      <c r="D25" s="7"/>
      <c r="E25" s="283">
        <f>+_xlfn.XLOOKUP(B25,'Dinámica P0 RIs'!A:A,'Dinámica P0 RIs'!B:B,"",0,1)</f>
        <v>1084.862533133333</v>
      </c>
      <c r="F25" s="30">
        <f t="shared" si="0"/>
        <v>46208</v>
      </c>
      <c r="G25" s="6">
        <v>46185</v>
      </c>
      <c r="H25" s="6">
        <v>46185</v>
      </c>
      <c r="I25" s="34">
        <f t="shared" si="1"/>
        <v>-23</v>
      </c>
      <c r="J25" s="309">
        <v>46185</v>
      </c>
      <c r="K25" s="3"/>
      <c r="L25" s="30">
        <f t="shared" si="2"/>
        <v>46209</v>
      </c>
      <c r="M25" s="30">
        <f t="shared" si="3"/>
        <v>46216</v>
      </c>
      <c r="N25" s="37">
        <v>7</v>
      </c>
      <c r="O25" s="6">
        <v>46203</v>
      </c>
      <c r="P25" s="6"/>
      <c r="Q25" s="29">
        <f t="shared" si="4"/>
        <v>-13</v>
      </c>
      <c r="R25" s="7">
        <v>23432139</v>
      </c>
      <c r="S25" s="3"/>
      <c r="T25" s="30">
        <f t="shared" si="5"/>
        <v>46217</v>
      </c>
      <c r="U25" s="30">
        <f t="shared" si="6"/>
        <v>46247</v>
      </c>
      <c r="V25" s="37">
        <v>30</v>
      </c>
      <c r="W25" s="6">
        <f t="shared" si="67"/>
        <v>46233</v>
      </c>
      <c r="X25" s="6">
        <v>46227</v>
      </c>
      <c r="Y25" s="29">
        <f t="shared" si="7"/>
        <v>-14</v>
      </c>
      <c r="Z25" s="3"/>
      <c r="AA25" s="31"/>
      <c r="AB25" s="7"/>
      <c r="AC25" s="6"/>
      <c r="AD25" s="25"/>
      <c r="AE25" s="31">
        <f t="shared" si="8"/>
        <v>46248</v>
      </c>
      <c r="AF25" s="31">
        <f t="shared" si="9"/>
        <v>46293</v>
      </c>
      <c r="AG25" s="37">
        <v>45</v>
      </c>
      <c r="AH25" s="15">
        <f t="shared" si="68"/>
        <v>46272</v>
      </c>
      <c r="AI25" s="15"/>
      <c r="AJ25" s="34">
        <f t="shared" si="10"/>
        <v>-21</v>
      </c>
      <c r="AK25" s="468" t="s">
        <v>5397</v>
      </c>
      <c r="AL25" s="3" t="s">
        <v>2679</v>
      </c>
      <c r="AM25" s="31">
        <f t="shared" si="11"/>
        <v>46294</v>
      </c>
      <c r="AN25" s="31">
        <f t="shared" si="12"/>
        <v>46314</v>
      </c>
      <c r="AO25" s="37">
        <v>20</v>
      </c>
      <c r="AP25" s="15">
        <f t="shared" si="30"/>
        <v>46292</v>
      </c>
      <c r="AQ25" s="15"/>
      <c r="AR25" s="34">
        <f t="shared" si="13"/>
        <v>-22</v>
      </c>
      <c r="AS25" s="7"/>
      <c r="AT25" s="7"/>
      <c r="AU25" s="7"/>
      <c r="AV25" s="7"/>
      <c r="AW25" s="7"/>
      <c r="AX25" s="3"/>
      <c r="AY25" s="31">
        <f t="shared" si="14"/>
        <v>46315</v>
      </c>
      <c r="AZ25" s="31">
        <f t="shared" si="69"/>
        <v>46435</v>
      </c>
      <c r="BA25" s="124">
        <v>120</v>
      </c>
      <c r="BB25" s="15">
        <f t="shared" si="15"/>
        <v>46412</v>
      </c>
      <c r="BC25" s="15"/>
      <c r="BD25" s="7">
        <f t="shared" si="16"/>
        <v>-23</v>
      </c>
      <c r="BE25" s="3"/>
      <c r="BF25" s="31">
        <f t="shared" si="17"/>
        <v>46436</v>
      </c>
      <c r="BG25" s="31">
        <f t="shared" si="18"/>
        <v>46436</v>
      </c>
      <c r="BH25" s="32">
        <v>0</v>
      </c>
      <c r="BI25" s="15">
        <f t="shared" si="19"/>
        <v>46412</v>
      </c>
      <c r="BJ25" s="15"/>
      <c r="BK25" s="34">
        <f t="shared" si="20"/>
        <v>-24</v>
      </c>
      <c r="BL25" s="3"/>
      <c r="BM25" s="31">
        <f t="shared" si="21"/>
        <v>46436</v>
      </c>
      <c r="BN25" s="31">
        <f t="shared" si="22"/>
        <v>46436</v>
      </c>
      <c r="BO25" s="32">
        <v>0</v>
      </c>
      <c r="BP25" s="15">
        <f t="shared" si="23"/>
        <v>46412</v>
      </c>
      <c r="BQ25" s="15"/>
      <c r="BR25" s="34">
        <f t="shared" si="24"/>
        <v>-24</v>
      </c>
      <c r="BS25" s="3"/>
      <c r="BT25" s="31">
        <f t="shared" si="25"/>
        <v>46436</v>
      </c>
      <c r="BU25" s="31">
        <f t="shared" si="26"/>
        <v>46443</v>
      </c>
      <c r="BV25" s="37">
        <v>7</v>
      </c>
      <c r="BW25" s="15">
        <f t="shared" si="27"/>
        <v>46419</v>
      </c>
      <c r="BX25" s="15"/>
      <c r="BY25" s="7">
        <f t="shared" si="28"/>
        <v>-24</v>
      </c>
      <c r="BZ25" s="2" t="s">
        <v>2547</v>
      </c>
      <c r="CA25" s="315">
        <v>46443</v>
      </c>
      <c r="CB25" s="7">
        <f t="shared" si="29"/>
        <v>-24</v>
      </c>
      <c r="CC25" s="2"/>
      <c r="CD25" s="2"/>
      <c r="CE25" t="s">
        <v>2548</v>
      </c>
      <c r="CF25" s="18">
        <f>+_xlfn.XLOOKUP(BZ25,'Crono LB 30.09'!B:B,'Crono LB 30.09'!F:F,"No se encuentra",0,1)</f>
        <v>46322</v>
      </c>
      <c r="CG25" s="193">
        <f t="shared" si="31"/>
        <v>-121</v>
      </c>
      <c r="CI25" s="18">
        <f>+_xlfn.XLOOKUP(B25,'REM-Nuevo'!B:B,'REM-Nuevo'!O:O,"",0,1)</f>
        <v>46443</v>
      </c>
      <c r="CJ25" s="18">
        <f t="shared" si="32"/>
        <v>46443</v>
      </c>
    </row>
    <row r="26" spans="1:88" hidden="1" x14ac:dyDescent="0.35">
      <c r="A26" s="40" t="s">
        <v>246</v>
      </c>
      <c r="B26" s="41" t="s">
        <v>2680</v>
      </c>
      <c r="C26" s="42" t="s">
        <v>635</v>
      </c>
      <c r="D26" s="7"/>
      <c r="E26" s="283">
        <f>+_xlfn.XLOOKUP(B26,'Dinámica P0 RIs'!A:A,'Dinámica P0 RIs'!B:B,"",0,1)</f>
        <v>14.994</v>
      </c>
      <c r="F26" s="30">
        <f t="shared" si="0"/>
        <v>46301</v>
      </c>
      <c r="G26" s="6">
        <v>46338</v>
      </c>
      <c r="H26" s="6"/>
      <c r="I26" s="34">
        <f t="shared" si="1"/>
        <v>37</v>
      </c>
      <c r="J26" s="309">
        <v>46338</v>
      </c>
      <c r="K26" s="3"/>
      <c r="L26" s="30">
        <f t="shared" si="2"/>
        <v>46302</v>
      </c>
      <c r="M26" s="30">
        <f t="shared" si="3"/>
        <v>46309</v>
      </c>
      <c r="N26" s="37">
        <v>7</v>
      </c>
      <c r="O26" s="6">
        <f t="shared" si="37"/>
        <v>46345</v>
      </c>
      <c r="P26" s="6"/>
      <c r="Q26" s="29">
        <f t="shared" si="4"/>
        <v>36</v>
      </c>
      <c r="R26" s="7"/>
      <c r="S26" s="3"/>
      <c r="T26" s="30">
        <f t="shared" si="5"/>
        <v>46310</v>
      </c>
      <c r="U26" s="30">
        <f t="shared" si="6"/>
        <v>46340</v>
      </c>
      <c r="V26" s="37">
        <v>30</v>
      </c>
      <c r="W26" s="6">
        <f t="shared" si="67"/>
        <v>46375</v>
      </c>
      <c r="X26" s="6"/>
      <c r="Y26" s="29">
        <f t="shared" si="7"/>
        <v>35</v>
      </c>
      <c r="Z26" s="3"/>
      <c r="AA26" s="31"/>
      <c r="AB26" s="7"/>
      <c r="AC26" s="6"/>
      <c r="AD26" s="25"/>
      <c r="AE26" s="31">
        <f t="shared" si="8"/>
        <v>46341</v>
      </c>
      <c r="AF26" s="31">
        <f t="shared" si="9"/>
        <v>46386</v>
      </c>
      <c r="AG26" s="37">
        <v>45</v>
      </c>
      <c r="AH26" s="15">
        <f t="shared" si="68"/>
        <v>46420</v>
      </c>
      <c r="AI26" s="15"/>
      <c r="AJ26" s="34">
        <f t="shared" si="10"/>
        <v>34</v>
      </c>
      <c r="AK26" s="393"/>
      <c r="AL26" s="3"/>
      <c r="AM26" s="31">
        <f t="shared" si="11"/>
        <v>46387</v>
      </c>
      <c r="AN26" s="31">
        <f t="shared" si="12"/>
        <v>46407</v>
      </c>
      <c r="AO26" s="37">
        <v>20</v>
      </c>
      <c r="AP26" s="15">
        <f t="shared" si="30"/>
        <v>46440</v>
      </c>
      <c r="AQ26" s="15"/>
      <c r="AR26" s="34">
        <f t="shared" si="13"/>
        <v>33</v>
      </c>
      <c r="AS26" s="7"/>
      <c r="AT26" s="7"/>
      <c r="AU26" s="7"/>
      <c r="AV26" s="7"/>
      <c r="AW26" s="7"/>
      <c r="AX26" s="3"/>
      <c r="AY26" s="31">
        <f t="shared" si="14"/>
        <v>46408</v>
      </c>
      <c r="AZ26" s="31">
        <f t="shared" si="69"/>
        <v>46498</v>
      </c>
      <c r="BA26" s="124">
        <v>90</v>
      </c>
      <c r="BB26" s="15">
        <f t="shared" si="15"/>
        <v>46530</v>
      </c>
      <c r="BC26" s="15"/>
      <c r="BD26" s="7">
        <f t="shared" si="16"/>
        <v>32</v>
      </c>
      <c r="BE26" s="3"/>
      <c r="BF26" s="31">
        <f t="shared" si="17"/>
        <v>46499</v>
      </c>
      <c r="BG26" s="31">
        <f t="shared" si="18"/>
        <v>46499</v>
      </c>
      <c r="BH26" s="32">
        <v>0</v>
      </c>
      <c r="BI26" s="15">
        <f t="shared" si="19"/>
        <v>46530</v>
      </c>
      <c r="BJ26" s="15"/>
      <c r="BK26" s="34">
        <f t="shared" si="20"/>
        <v>31</v>
      </c>
      <c r="BL26" s="3"/>
      <c r="BM26" s="31">
        <f t="shared" si="21"/>
        <v>46499</v>
      </c>
      <c r="BN26" s="31">
        <f t="shared" si="22"/>
        <v>46499</v>
      </c>
      <c r="BO26" s="32">
        <v>0</v>
      </c>
      <c r="BP26" s="15">
        <f t="shared" si="23"/>
        <v>46530</v>
      </c>
      <c r="BQ26" s="15"/>
      <c r="BR26" s="34">
        <f t="shared" si="24"/>
        <v>31</v>
      </c>
      <c r="BS26" s="3"/>
      <c r="BT26" s="31">
        <f t="shared" si="25"/>
        <v>46499</v>
      </c>
      <c r="BU26" s="31">
        <f t="shared" si="26"/>
        <v>46506</v>
      </c>
      <c r="BV26" s="37">
        <v>7</v>
      </c>
      <c r="BW26" s="15">
        <f t="shared" si="27"/>
        <v>46537</v>
      </c>
      <c r="BX26" s="15"/>
      <c r="BY26" s="7">
        <f t="shared" si="28"/>
        <v>31</v>
      </c>
      <c r="BZ26" s="2" t="s">
        <v>2676</v>
      </c>
      <c r="CA26" s="315">
        <v>46506</v>
      </c>
      <c r="CB26" s="7">
        <f t="shared" si="29"/>
        <v>31</v>
      </c>
      <c r="CC26" s="2"/>
      <c r="CD26" s="2"/>
      <c r="CE26" t="s">
        <v>2560</v>
      </c>
      <c r="CF26" s="18" t="str">
        <f>+_xlfn.XLOOKUP(BZ26,'Crono LB 30.09'!B:B,'Crono LB 30.09'!F:F,"No se encuentra",0,1)</f>
        <v>26-Dec-26</v>
      </c>
      <c r="CG26" s="193" t="e">
        <f t="shared" si="31"/>
        <v>#VALUE!</v>
      </c>
      <c r="CI26" s="18">
        <f>+_xlfn.XLOOKUP(B26,'REM-Nuevo'!B:B,'REM-Nuevo'!O:O,"",0,1)</f>
        <v>46506</v>
      </c>
      <c r="CJ26" s="18">
        <f t="shared" si="32"/>
        <v>46506</v>
      </c>
    </row>
    <row r="27" spans="1:88" ht="75.75" hidden="1" customHeight="1" x14ac:dyDescent="0.35">
      <c r="A27" s="40" t="s">
        <v>246</v>
      </c>
      <c r="B27" s="41" t="s">
        <v>2681</v>
      </c>
      <c r="C27" s="42" t="s">
        <v>636</v>
      </c>
      <c r="D27" s="7"/>
      <c r="E27" s="283">
        <f>+_xlfn.XLOOKUP(B27,'Dinámica P0 RIs'!A:A,'Dinámica P0 RIs'!B:B,"",0,1)</f>
        <v>59.975999999999999</v>
      </c>
      <c r="F27" s="30">
        <f t="shared" si="0"/>
        <v>46268</v>
      </c>
      <c r="G27" s="6">
        <v>46248</v>
      </c>
      <c r="H27" s="6"/>
      <c r="I27" s="34">
        <f t="shared" si="1"/>
        <v>-20</v>
      </c>
      <c r="J27" s="309">
        <v>46248</v>
      </c>
      <c r="K27" s="3"/>
      <c r="L27" s="30">
        <f t="shared" si="2"/>
        <v>46269</v>
      </c>
      <c r="M27" s="30">
        <f t="shared" si="3"/>
        <v>46276</v>
      </c>
      <c r="N27" s="37">
        <v>7</v>
      </c>
      <c r="O27" s="6">
        <f t="shared" si="37"/>
        <v>46255</v>
      </c>
      <c r="P27" s="6"/>
      <c r="Q27" s="29">
        <f t="shared" si="4"/>
        <v>-21</v>
      </c>
      <c r="R27" s="7"/>
      <c r="S27" s="3"/>
      <c r="T27" s="30">
        <f t="shared" si="5"/>
        <v>46277</v>
      </c>
      <c r="U27" s="30">
        <f t="shared" si="6"/>
        <v>46307</v>
      </c>
      <c r="V27" s="37">
        <v>30</v>
      </c>
      <c r="W27" s="6">
        <f t="shared" si="67"/>
        <v>46285</v>
      </c>
      <c r="X27" s="6"/>
      <c r="Y27" s="29">
        <f t="shared" si="7"/>
        <v>-22</v>
      </c>
      <c r="Z27" s="3"/>
      <c r="AA27" s="31"/>
      <c r="AB27" s="7"/>
      <c r="AC27" s="6"/>
      <c r="AD27" s="25"/>
      <c r="AE27" s="31">
        <f t="shared" si="8"/>
        <v>46308</v>
      </c>
      <c r="AF27" s="31">
        <f t="shared" si="9"/>
        <v>46353</v>
      </c>
      <c r="AG27" s="37">
        <v>45</v>
      </c>
      <c r="AH27" s="15">
        <f t="shared" si="68"/>
        <v>46330</v>
      </c>
      <c r="AI27" s="15"/>
      <c r="AJ27" s="34">
        <f t="shared" si="10"/>
        <v>-23</v>
      </c>
      <c r="AK27" s="393"/>
      <c r="AL27" s="3"/>
      <c r="AM27" s="31">
        <f t="shared" si="11"/>
        <v>46354</v>
      </c>
      <c r="AN27" s="31">
        <f t="shared" si="12"/>
        <v>46374</v>
      </c>
      <c r="AO27" s="37">
        <v>20</v>
      </c>
      <c r="AP27" s="15">
        <f t="shared" si="30"/>
        <v>46350</v>
      </c>
      <c r="AQ27" s="15"/>
      <c r="AR27" s="34">
        <f t="shared" si="13"/>
        <v>-24</v>
      </c>
      <c r="AS27" s="7"/>
      <c r="AT27" s="7"/>
      <c r="AU27" s="7"/>
      <c r="AV27" s="7"/>
      <c r="AW27" s="7"/>
      <c r="AX27" s="3"/>
      <c r="AY27" s="31">
        <f t="shared" si="14"/>
        <v>46375</v>
      </c>
      <c r="AZ27" s="31">
        <f t="shared" si="69"/>
        <v>46495</v>
      </c>
      <c r="BA27" s="124">
        <v>120</v>
      </c>
      <c r="BB27" s="15">
        <f t="shared" si="15"/>
        <v>46470</v>
      </c>
      <c r="BC27" s="15"/>
      <c r="BD27" s="7">
        <f t="shared" si="16"/>
        <v>-25</v>
      </c>
      <c r="BE27" s="3"/>
      <c r="BF27" s="31">
        <f t="shared" si="17"/>
        <v>46496</v>
      </c>
      <c r="BG27" s="31">
        <f t="shared" si="18"/>
        <v>46496</v>
      </c>
      <c r="BH27" s="32">
        <v>0</v>
      </c>
      <c r="BI27" s="15">
        <f t="shared" si="19"/>
        <v>46470</v>
      </c>
      <c r="BJ27" s="15"/>
      <c r="BK27" s="34">
        <f t="shared" si="20"/>
        <v>-26</v>
      </c>
      <c r="BL27" s="3"/>
      <c r="BM27" s="31">
        <f t="shared" si="21"/>
        <v>46496</v>
      </c>
      <c r="BN27" s="31">
        <f t="shared" si="22"/>
        <v>46496</v>
      </c>
      <c r="BO27" s="32">
        <v>0</v>
      </c>
      <c r="BP27" s="15">
        <f t="shared" si="23"/>
        <v>46470</v>
      </c>
      <c r="BQ27" s="15"/>
      <c r="BR27" s="34">
        <f t="shared" si="24"/>
        <v>-26</v>
      </c>
      <c r="BS27" s="3"/>
      <c r="BT27" s="31">
        <f t="shared" si="25"/>
        <v>46496</v>
      </c>
      <c r="BU27" s="31">
        <f t="shared" si="26"/>
        <v>46503</v>
      </c>
      <c r="BV27" s="37">
        <v>7</v>
      </c>
      <c r="BW27" s="15">
        <f t="shared" si="27"/>
        <v>46477</v>
      </c>
      <c r="BX27" s="15"/>
      <c r="BY27" s="7">
        <f t="shared" si="28"/>
        <v>-26</v>
      </c>
      <c r="BZ27" s="2" t="s">
        <v>2676</v>
      </c>
      <c r="CA27" s="315">
        <v>46503</v>
      </c>
      <c r="CB27" s="7">
        <f t="shared" si="29"/>
        <v>-26</v>
      </c>
      <c r="CC27" s="2"/>
      <c r="CD27" s="2"/>
      <c r="CE27" t="s">
        <v>2560</v>
      </c>
      <c r="CF27" s="18" t="str">
        <f>+_xlfn.XLOOKUP(BZ27,'Crono LB 30.09'!B:B,'Crono LB 30.09'!F:F,"No se encuentra",0,1)</f>
        <v>26-Dec-26</v>
      </c>
      <c r="CG27" s="193" t="e">
        <f t="shared" si="31"/>
        <v>#VALUE!</v>
      </c>
      <c r="CI27" s="18">
        <f>+_xlfn.XLOOKUP(B27,'REM-Nuevo'!B:B,'REM-Nuevo'!O:O,"",0,1)</f>
        <v>46503</v>
      </c>
      <c r="CJ27" s="18">
        <f t="shared" si="32"/>
        <v>46503</v>
      </c>
    </row>
    <row r="28" spans="1:88" ht="108.75" hidden="1" customHeight="1" x14ac:dyDescent="0.35">
      <c r="A28" s="40" t="s">
        <v>246</v>
      </c>
      <c r="B28" s="41" t="s">
        <v>2682</v>
      </c>
      <c r="C28" s="42" t="s">
        <v>637</v>
      </c>
      <c r="D28" s="7"/>
      <c r="E28" s="283">
        <f>+_xlfn.XLOOKUP(B28,'Dinámica P0 RIs'!A:A,'Dinámica P0 RIs'!B:B,"",0,1)</f>
        <v>228.40799999999999</v>
      </c>
      <c r="F28" s="30">
        <f t="shared" si="0"/>
        <v>46151</v>
      </c>
      <c r="G28" s="6">
        <v>46157</v>
      </c>
      <c r="H28" s="6">
        <v>46157</v>
      </c>
      <c r="I28" s="34">
        <f t="shared" si="1"/>
        <v>6</v>
      </c>
      <c r="J28" s="309">
        <v>46157</v>
      </c>
      <c r="K28" s="3"/>
      <c r="L28" s="30">
        <f t="shared" si="2"/>
        <v>46152</v>
      </c>
      <c r="M28" s="30">
        <f t="shared" si="3"/>
        <v>46159</v>
      </c>
      <c r="N28" s="37">
        <v>7</v>
      </c>
      <c r="O28" s="6">
        <v>46172</v>
      </c>
      <c r="P28" s="6">
        <v>46172</v>
      </c>
      <c r="Q28" s="29">
        <f t="shared" si="4"/>
        <v>13</v>
      </c>
      <c r="R28" s="7">
        <v>23393848</v>
      </c>
      <c r="S28" s="3"/>
      <c r="T28" s="30">
        <f t="shared" si="5"/>
        <v>46160</v>
      </c>
      <c r="U28" s="30">
        <f t="shared" si="6"/>
        <v>46190</v>
      </c>
      <c r="V28" s="37">
        <v>30</v>
      </c>
      <c r="W28" s="6">
        <f t="shared" si="67"/>
        <v>46202</v>
      </c>
      <c r="X28" s="6">
        <v>46205</v>
      </c>
      <c r="Y28" s="29">
        <f t="shared" si="7"/>
        <v>12</v>
      </c>
      <c r="Z28" s="3"/>
      <c r="AA28" s="31"/>
      <c r="AB28" s="7"/>
      <c r="AC28" s="6"/>
      <c r="AD28" s="25"/>
      <c r="AE28" s="31">
        <f t="shared" si="8"/>
        <v>46191</v>
      </c>
      <c r="AF28" s="31">
        <f t="shared" si="9"/>
        <v>46236</v>
      </c>
      <c r="AG28" s="37">
        <v>45</v>
      </c>
      <c r="AH28" s="15">
        <f t="shared" si="68"/>
        <v>46250</v>
      </c>
      <c r="AI28" s="15"/>
      <c r="AJ28" s="34">
        <f t="shared" si="10"/>
        <v>14</v>
      </c>
      <c r="AK28" s="468" t="s">
        <v>2683</v>
      </c>
      <c r="AL28" s="3" t="s">
        <v>2651</v>
      </c>
      <c r="AM28" s="31">
        <f t="shared" si="11"/>
        <v>46237</v>
      </c>
      <c r="AN28" s="31">
        <f t="shared" si="12"/>
        <v>46257</v>
      </c>
      <c r="AO28" s="37">
        <v>20</v>
      </c>
      <c r="AP28" s="15">
        <f t="shared" si="30"/>
        <v>46270</v>
      </c>
      <c r="AQ28" s="15"/>
      <c r="AR28" s="34">
        <f t="shared" si="13"/>
        <v>13</v>
      </c>
      <c r="AS28" s="7"/>
      <c r="AT28" s="7"/>
      <c r="AU28" s="7"/>
      <c r="AV28" s="7"/>
      <c r="AW28" s="7"/>
      <c r="AX28" s="3"/>
      <c r="AY28" s="31">
        <f t="shared" si="14"/>
        <v>46258</v>
      </c>
      <c r="AZ28" s="31">
        <f t="shared" si="69"/>
        <v>46498</v>
      </c>
      <c r="BA28" s="124">
        <v>240</v>
      </c>
      <c r="BB28" s="15">
        <f t="shared" si="15"/>
        <v>46510</v>
      </c>
      <c r="BC28" s="15"/>
      <c r="BD28" s="7">
        <f t="shared" si="16"/>
        <v>12</v>
      </c>
      <c r="BE28" s="3"/>
      <c r="BF28" s="31">
        <f t="shared" si="17"/>
        <v>46499</v>
      </c>
      <c r="BG28" s="31">
        <f t="shared" si="18"/>
        <v>46499</v>
      </c>
      <c r="BH28" s="32">
        <v>0</v>
      </c>
      <c r="BI28" s="15">
        <f t="shared" si="19"/>
        <v>46510</v>
      </c>
      <c r="BJ28" s="15"/>
      <c r="BK28" s="34">
        <f t="shared" si="20"/>
        <v>11</v>
      </c>
      <c r="BL28" s="3"/>
      <c r="BM28" s="31">
        <f t="shared" si="21"/>
        <v>46499</v>
      </c>
      <c r="BN28" s="31">
        <f t="shared" si="22"/>
        <v>46499</v>
      </c>
      <c r="BO28" s="32">
        <v>0</v>
      </c>
      <c r="BP28" s="15">
        <f t="shared" si="23"/>
        <v>46510</v>
      </c>
      <c r="BQ28" s="15"/>
      <c r="BR28" s="34">
        <f t="shared" si="24"/>
        <v>11</v>
      </c>
      <c r="BS28" s="3"/>
      <c r="BT28" s="31">
        <f t="shared" si="25"/>
        <v>46499</v>
      </c>
      <c r="BU28" s="31">
        <f t="shared" si="26"/>
        <v>46506</v>
      </c>
      <c r="BV28" s="37">
        <v>7</v>
      </c>
      <c r="BW28" s="15">
        <f t="shared" si="27"/>
        <v>46517</v>
      </c>
      <c r="BX28" s="15"/>
      <c r="BY28" s="7">
        <f t="shared" si="28"/>
        <v>11</v>
      </c>
      <c r="BZ28" s="2" t="s">
        <v>2570</v>
      </c>
      <c r="CA28" s="315">
        <v>46506</v>
      </c>
      <c r="CB28" s="7">
        <f t="shared" si="29"/>
        <v>11</v>
      </c>
      <c r="CC28" s="2"/>
      <c r="CD28" s="2"/>
      <c r="CE28" t="s">
        <v>2568</v>
      </c>
      <c r="CF28" s="18">
        <f>+_xlfn.XLOOKUP(BZ28,'Crono LB 30.09'!B:B,'Crono LB 30.09'!F:F,"No se encuentra",0,1)</f>
        <v>46429</v>
      </c>
      <c r="CG28" s="193">
        <f t="shared" si="31"/>
        <v>-77</v>
      </c>
      <c r="CI28" s="18">
        <f>+_xlfn.XLOOKUP(B28,'REM-Nuevo'!B:B,'REM-Nuevo'!O:O,"",0,1)</f>
        <v>46506</v>
      </c>
      <c r="CJ28" s="18">
        <f t="shared" si="32"/>
        <v>46506</v>
      </c>
    </row>
    <row r="29" spans="1:88" ht="161.25" hidden="1" customHeight="1" x14ac:dyDescent="0.35">
      <c r="A29" s="40" t="s">
        <v>246</v>
      </c>
      <c r="B29" s="481" t="s">
        <v>2684</v>
      </c>
      <c r="C29" s="319" t="s">
        <v>2685</v>
      </c>
      <c r="D29" s="7"/>
      <c r="E29" s="283">
        <f>+_xlfn.XLOOKUP(B29,'Dinámica P0 RIs'!A:A,'Dinámica P0 RIs'!B:B,"",0,1)</f>
        <v>5400.0119599999998</v>
      </c>
      <c r="F29" s="30">
        <f t="shared" si="0"/>
        <v>46051</v>
      </c>
      <c r="G29" s="6">
        <v>46031</v>
      </c>
      <c r="H29" s="6">
        <v>46031</v>
      </c>
      <c r="I29" s="34">
        <f t="shared" si="1"/>
        <v>-20</v>
      </c>
      <c r="J29" s="309">
        <v>46030</v>
      </c>
      <c r="K29" s="3"/>
      <c r="L29" s="30">
        <f t="shared" si="2"/>
        <v>46052</v>
      </c>
      <c r="M29" s="30">
        <f t="shared" si="3"/>
        <v>46059</v>
      </c>
      <c r="N29" s="37">
        <v>7</v>
      </c>
      <c r="O29" s="6">
        <v>46043</v>
      </c>
      <c r="P29" s="6">
        <v>46043</v>
      </c>
      <c r="Q29" s="29">
        <f t="shared" si="4"/>
        <v>-16</v>
      </c>
      <c r="R29" s="7"/>
      <c r="S29" s="3"/>
      <c r="T29" s="30">
        <f t="shared" si="5"/>
        <v>46060</v>
      </c>
      <c r="U29" s="30">
        <f t="shared" si="6"/>
        <v>46090</v>
      </c>
      <c r="V29" s="37">
        <v>30</v>
      </c>
      <c r="W29" s="6">
        <v>46062</v>
      </c>
      <c r="X29" s="6">
        <v>46062</v>
      </c>
      <c r="Y29" s="29">
        <f t="shared" si="7"/>
        <v>-28</v>
      </c>
      <c r="Z29" s="3"/>
      <c r="AA29" s="31"/>
      <c r="AB29" s="7"/>
      <c r="AC29" s="6"/>
      <c r="AD29" s="25"/>
      <c r="AE29" s="31">
        <f t="shared" si="8"/>
        <v>46091</v>
      </c>
      <c r="AF29" s="31">
        <f t="shared" si="9"/>
        <v>46131</v>
      </c>
      <c r="AG29" s="37">
        <v>40</v>
      </c>
      <c r="AH29" s="15">
        <f t="shared" si="68"/>
        <v>46102</v>
      </c>
      <c r="AI29" s="15">
        <v>46094</v>
      </c>
      <c r="AJ29" s="34">
        <f t="shared" si="10"/>
        <v>-29</v>
      </c>
      <c r="AK29" s="425" t="s">
        <v>2686</v>
      </c>
      <c r="AL29" s="422" t="s">
        <v>2643</v>
      </c>
      <c r="AM29" s="31">
        <f t="shared" si="11"/>
        <v>46132</v>
      </c>
      <c r="AN29" s="31">
        <f t="shared" si="12"/>
        <v>46162</v>
      </c>
      <c r="AO29" s="37">
        <v>30</v>
      </c>
      <c r="AP29" s="15">
        <v>46147</v>
      </c>
      <c r="AQ29" s="15">
        <v>46150</v>
      </c>
      <c r="AR29" s="34">
        <f t="shared" si="13"/>
        <v>-15</v>
      </c>
      <c r="AS29" s="7"/>
      <c r="AT29" s="7"/>
      <c r="AU29" s="7"/>
      <c r="AV29" s="7"/>
      <c r="AW29" s="7"/>
      <c r="AX29" s="3"/>
      <c r="AY29" s="31">
        <f t="shared" si="14"/>
        <v>46163</v>
      </c>
      <c r="AZ29" s="31">
        <f t="shared" si="69"/>
        <v>46553</v>
      </c>
      <c r="BA29" s="124">
        <v>390</v>
      </c>
      <c r="BB29" s="15">
        <f t="shared" si="15"/>
        <v>46540</v>
      </c>
      <c r="BC29" s="15"/>
      <c r="BD29" s="7">
        <f t="shared" si="16"/>
        <v>-13</v>
      </c>
      <c r="BE29" s="3"/>
      <c r="BF29" s="31">
        <f t="shared" si="17"/>
        <v>46554</v>
      </c>
      <c r="BG29" s="31">
        <f t="shared" si="18"/>
        <v>46554</v>
      </c>
      <c r="BH29" s="32">
        <v>0</v>
      </c>
      <c r="BI29" s="15">
        <f t="shared" si="19"/>
        <v>46540</v>
      </c>
      <c r="BJ29" s="15"/>
      <c r="BK29" s="34">
        <f t="shared" si="20"/>
        <v>-14</v>
      </c>
      <c r="BL29" s="3"/>
      <c r="BM29" s="31">
        <f t="shared" si="21"/>
        <v>46554</v>
      </c>
      <c r="BN29" s="31">
        <f t="shared" si="22"/>
        <v>46554</v>
      </c>
      <c r="BO29" s="32">
        <v>0</v>
      </c>
      <c r="BP29" s="15">
        <f t="shared" si="23"/>
        <v>46540</v>
      </c>
      <c r="BQ29" s="15"/>
      <c r="BR29" s="34">
        <f t="shared" si="24"/>
        <v>-14</v>
      </c>
      <c r="BS29" s="3"/>
      <c r="BT29" s="31">
        <f t="shared" si="25"/>
        <v>46554</v>
      </c>
      <c r="BU29" s="31">
        <f t="shared" si="26"/>
        <v>46561</v>
      </c>
      <c r="BV29" s="37">
        <v>7</v>
      </c>
      <c r="BW29" s="15">
        <f t="shared" si="27"/>
        <v>46547</v>
      </c>
      <c r="BX29" s="15"/>
      <c r="BY29" s="7">
        <f t="shared" si="28"/>
        <v>-14</v>
      </c>
      <c r="BZ29" s="2" t="s">
        <v>2570</v>
      </c>
      <c r="CA29" s="315">
        <v>46561</v>
      </c>
      <c r="CB29" s="7">
        <f t="shared" si="29"/>
        <v>-14</v>
      </c>
      <c r="CC29" s="2"/>
      <c r="CD29" s="2">
        <v>27</v>
      </c>
      <c r="CE29" t="s">
        <v>2569</v>
      </c>
      <c r="CF29" s="18">
        <f>+_xlfn.XLOOKUP(BZ29,'Crono LB 30.09'!B:B,'Crono LB 30.09'!F:F,"No se encuentra",0,1)</f>
        <v>46429</v>
      </c>
      <c r="CG29" s="193">
        <f t="shared" si="31"/>
        <v>-132</v>
      </c>
      <c r="CI29" s="18">
        <f>+_xlfn.XLOOKUP(B29,'REM-Nuevo'!B:B,'REM-Nuevo'!O:O,"",0,1)</f>
        <v>46561</v>
      </c>
      <c r="CJ29" s="18">
        <f t="shared" si="32"/>
        <v>46561</v>
      </c>
    </row>
    <row r="30" spans="1:88" ht="20" hidden="1" x14ac:dyDescent="0.35">
      <c r="A30" s="40" t="s">
        <v>246</v>
      </c>
      <c r="B30" s="41" t="s">
        <v>2687</v>
      </c>
      <c r="C30" s="221" t="s">
        <v>2688</v>
      </c>
      <c r="D30" s="7"/>
      <c r="E30" s="283">
        <f>+_xlfn.XLOOKUP(B30,'Dinámica P0 RIs'!A:A,'Dinámica P0 RIs'!B:B,"",0,1)</f>
        <v>6854.8306000000002</v>
      </c>
      <c r="F30" s="30">
        <f t="shared" si="0"/>
        <v>46051</v>
      </c>
      <c r="G30" s="6">
        <v>46031</v>
      </c>
      <c r="H30" s="6">
        <v>46031</v>
      </c>
      <c r="I30" s="34">
        <f t="shared" si="1"/>
        <v>-20</v>
      </c>
      <c r="J30" s="309">
        <v>46032</v>
      </c>
      <c r="K30" s="3"/>
      <c r="L30" s="30">
        <f t="shared" si="2"/>
        <v>46052</v>
      </c>
      <c r="M30" s="30">
        <f t="shared" si="3"/>
        <v>46059</v>
      </c>
      <c r="N30" s="37">
        <v>7</v>
      </c>
      <c r="O30" s="6">
        <v>46043</v>
      </c>
      <c r="P30" s="6">
        <v>46043</v>
      </c>
      <c r="Q30" s="29">
        <f t="shared" si="4"/>
        <v>-16</v>
      </c>
      <c r="R30" s="7"/>
      <c r="S30" s="3"/>
      <c r="T30" s="30">
        <f t="shared" si="5"/>
        <v>46060</v>
      </c>
      <c r="U30" s="30">
        <f t="shared" si="6"/>
        <v>46090</v>
      </c>
      <c r="V30" s="37">
        <v>30</v>
      </c>
      <c r="W30" s="6">
        <v>46062</v>
      </c>
      <c r="X30" s="6">
        <v>46062</v>
      </c>
      <c r="Y30" s="29">
        <f t="shared" si="7"/>
        <v>-28</v>
      </c>
      <c r="Z30" s="3"/>
      <c r="AA30" s="31"/>
      <c r="AB30" s="7"/>
      <c r="AC30" s="6"/>
      <c r="AD30" s="25"/>
      <c r="AE30" s="31">
        <f t="shared" si="8"/>
        <v>46091</v>
      </c>
      <c r="AF30" s="31">
        <f t="shared" si="9"/>
        <v>46131</v>
      </c>
      <c r="AG30" s="37">
        <v>40</v>
      </c>
      <c r="AH30" s="15">
        <f t="shared" si="68"/>
        <v>46102</v>
      </c>
      <c r="AI30" s="15">
        <v>46094</v>
      </c>
      <c r="AJ30" s="34">
        <f t="shared" si="10"/>
        <v>-29</v>
      </c>
      <c r="AK30" s="480" t="s">
        <v>2689</v>
      </c>
      <c r="AL30" s="422" t="s">
        <v>2643</v>
      </c>
      <c r="AM30" s="31">
        <f t="shared" si="11"/>
        <v>46132</v>
      </c>
      <c r="AN30" s="31">
        <f t="shared" si="12"/>
        <v>46162</v>
      </c>
      <c r="AO30" s="37">
        <v>30</v>
      </c>
      <c r="AP30" s="15">
        <v>46147</v>
      </c>
      <c r="AQ30" s="15">
        <v>46150</v>
      </c>
      <c r="AR30" s="34">
        <f t="shared" si="13"/>
        <v>-15</v>
      </c>
      <c r="AS30" s="7"/>
      <c r="AT30" s="7"/>
      <c r="AU30" s="7"/>
      <c r="AV30" s="7"/>
      <c r="AW30" s="7"/>
      <c r="AX30" s="3"/>
      <c r="AY30" s="31">
        <f t="shared" si="14"/>
        <v>46163</v>
      </c>
      <c r="AZ30" s="31">
        <f t="shared" si="69"/>
        <v>46523</v>
      </c>
      <c r="BA30" s="124">
        <v>360</v>
      </c>
      <c r="BB30" s="15">
        <f t="shared" si="15"/>
        <v>46510</v>
      </c>
      <c r="BC30" s="15"/>
      <c r="BD30" s="7">
        <f t="shared" si="16"/>
        <v>-13</v>
      </c>
      <c r="BE30" s="3"/>
      <c r="BF30" s="31">
        <f t="shared" si="17"/>
        <v>46524</v>
      </c>
      <c r="BG30" s="31">
        <f t="shared" si="18"/>
        <v>46524</v>
      </c>
      <c r="BH30" s="32">
        <v>0</v>
      </c>
      <c r="BI30" s="15">
        <f t="shared" si="19"/>
        <v>46510</v>
      </c>
      <c r="BJ30" s="15"/>
      <c r="BK30" s="34">
        <f t="shared" si="20"/>
        <v>-14</v>
      </c>
      <c r="BL30" s="3"/>
      <c r="BM30" s="31">
        <f t="shared" si="21"/>
        <v>46524</v>
      </c>
      <c r="BN30" s="31">
        <f t="shared" si="22"/>
        <v>46524</v>
      </c>
      <c r="BO30" s="32">
        <v>0</v>
      </c>
      <c r="BP30" s="15">
        <f t="shared" si="23"/>
        <v>46510</v>
      </c>
      <c r="BQ30" s="15"/>
      <c r="BR30" s="34">
        <f t="shared" si="24"/>
        <v>-14</v>
      </c>
      <c r="BS30" s="3"/>
      <c r="BT30" s="31">
        <f t="shared" si="25"/>
        <v>46524</v>
      </c>
      <c r="BU30" s="31">
        <f t="shared" si="26"/>
        <v>46531</v>
      </c>
      <c r="BV30" s="37">
        <v>7</v>
      </c>
      <c r="BW30" s="15">
        <f t="shared" si="27"/>
        <v>46517</v>
      </c>
      <c r="BX30" s="15"/>
      <c r="BY30" s="7">
        <f t="shared" si="28"/>
        <v>-14</v>
      </c>
      <c r="BZ30" s="2" t="s">
        <v>2549</v>
      </c>
      <c r="CA30" s="15">
        <v>46531</v>
      </c>
      <c r="CB30" s="7">
        <f t="shared" si="29"/>
        <v>-14</v>
      </c>
      <c r="CC30" s="2"/>
      <c r="CD30" s="2">
        <v>59</v>
      </c>
      <c r="CE30" t="s">
        <v>2569</v>
      </c>
      <c r="CF30" s="18" t="str">
        <f>+_xlfn.XLOOKUP(BZ30,'Crono LB 30.09'!B:B,'Crono LB 30.09'!F:F,"No se encuentra",0,1)</f>
        <v>11-Jan-27</v>
      </c>
      <c r="CG30" s="193" t="e">
        <f t="shared" si="31"/>
        <v>#VALUE!</v>
      </c>
      <c r="CI30" s="18">
        <f>+_xlfn.XLOOKUP(B30,'REM-Nuevo'!B:B,'REM-Nuevo'!O:O,"",0,1)</f>
        <v>46531</v>
      </c>
      <c r="CJ30" s="18">
        <f t="shared" si="32"/>
        <v>46531</v>
      </c>
    </row>
    <row r="31" spans="1:88" hidden="1" x14ac:dyDescent="0.35">
      <c r="A31" s="40" t="s">
        <v>246</v>
      </c>
      <c r="B31" s="41" t="s">
        <v>2690</v>
      </c>
      <c r="C31" s="221" t="s">
        <v>2691</v>
      </c>
      <c r="D31" s="7"/>
      <c r="E31" s="283">
        <f>+_xlfn.XLOOKUP(B31,'Dinámica P0 RIs'!A:A,'Dinámica P0 RIs'!B:B,"",0,1)</f>
        <v>83.262</v>
      </c>
      <c r="F31" s="30">
        <f t="shared" ref="F31" si="175">+L31-1</f>
        <v>46060</v>
      </c>
      <c r="G31" s="6">
        <v>46031</v>
      </c>
      <c r="H31" s="6">
        <v>46031</v>
      </c>
      <c r="I31" s="34">
        <f t="shared" ref="I31" si="176">+G31-F31</f>
        <v>-29</v>
      </c>
      <c r="J31" s="309">
        <v>46032</v>
      </c>
      <c r="K31" s="3"/>
      <c r="L31" s="30">
        <f t="shared" ref="L31" si="177">+M31-N31</f>
        <v>46061</v>
      </c>
      <c r="M31" s="30">
        <f t="shared" ref="M31" si="178">+T31-1</f>
        <v>46068</v>
      </c>
      <c r="N31" s="37">
        <v>7</v>
      </c>
      <c r="O31" s="6">
        <v>46043</v>
      </c>
      <c r="P31" s="6">
        <v>46043</v>
      </c>
      <c r="Q31" s="29">
        <f t="shared" ref="Q31" si="179">+O31-M31</f>
        <v>-25</v>
      </c>
      <c r="R31" s="7"/>
      <c r="S31" s="3"/>
      <c r="T31" s="30">
        <f t="shared" ref="T31" si="180">+U31-V31</f>
        <v>46069</v>
      </c>
      <c r="U31" s="30">
        <f t="shared" ref="U31" si="181">+AE31-1</f>
        <v>46099</v>
      </c>
      <c r="V31" s="37">
        <v>30</v>
      </c>
      <c r="W31" s="6">
        <v>46062</v>
      </c>
      <c r="X31" s="6">
        <v>46062</v>
      </c>
      <c r="Y31" s="29">
        <f t="shared" ref="Y31" si="182">+W31-U31</f>
        <v>-37</v>
      </c>
      <c r="Z31" s="3"/>
      <c r="AA31" s="31"/>
      <c r="AB31" s="7"/>
      <c r="AC31" s="6"/>
      <c r="AD31" s="25"/>
      <c r="AE31" s="31">
        <f t="shared" ref="AE31" si="183">+AF31-AG31</f>
        <v>46100</v>
      </c>
      <c r="AF31" s="31">
        <f t="shared" ref="AF31" si="184">+AM31-1</f>
        <v>46140</v>
      </c>
      <c r="AG31" s="37">
        <v>40</v>
      </c>
      <c r="AH31" s="15">
        <f t="shared" ref="AH31" si="185">+IF(X31=0,W31,X31)+AG31</f>
        <v>46102</v>
      </c>
      <c r="AI31" s="15">
        <v>46094</v>
      </c>
      <c r="AJ31" s="34">
        <f t="shared" ref="AJ31" si="186">+AH31-AF31</f>
        <v>-38</v>
      </c>
      <c r="AK31" s="480" t="s">
        <v>2689</v>
      </c>
      <c r="AL31" s="469" t="s">
        <v>2643</v>
      </c>
      <c r="AM31" s="31">
        <f t="shared" ref="AM31" si="187">+AN31-AO31</f>
        <v>46141</v>
      </c>
      <c r="AN31" s="31">
        <f t="shared" ref="AN31" si="188">+AY31-1</f>
        <v>46171</v>
      </c>
      <c r="AO31" s="37">
        <v>30</v>
      </c>
      <c r="AP31" s="15">
        <v>46147</v>
      </c>
      <c r="AQ31" s="15">
        <v>46150</v>
      </c>
      <c r="AR31" s="34">
        <f t="shared" ref="AR31" si="189">+AP31-AN31</f>
        <v>-24</v>
      </c>
      <c r="AS31" s="7"/>
      <c r="AT31" s="7"/>
      <c r="AU31" s="7"/>
      <c r="AV31" s="7"/>
      <c r="AW31" s="7"/>
      <c r="AX31" s="3"/>
      <c r="AY31" s="31">
        <f t="shared" ref="AY31" si="190">+AZ31-BA31</f>
        <v>46172</v>
      </c>
      <c r="AZ31" s="31">
        <f t="shared" ref="AZ31" si="191">+BF31-1</f>
        <v>46532</v>
      </c>
      <c r="BA31" s="124">
        <v>360</v>
      </c>
      <c r="BB31" s="15">
        <f t="shared" ref="BB31" si="192">+IF(AQ31=0,AP31,AQ31)+BA31</f>
        <v>46510</v>
      </c>
      <c r="BC31" s="15"/>
      <c r="BD31" s="7">
        <f t="shared" ref="BD31" si="193">+BB31-AZ31</f>
        <v>-22</v>
      </c>
      <c r="BE31" s="3"/>
      <c r="BF31" s="31">
        <f t="shared" ref="BF31" si="194">+BG31-BH31</f>
        <v>46533</v>
      </c>
      <c r="BG31" s="31">
        <f t="shared" ref="BG31" si="195">+BM31</f>
        <v>46533</v>
      </c>
      <c r="BH31" s="32">
        <v>0</v>
      </c>
      <c r="BI31" s="15">
        <f t="shared" ref="BI31" si="196">+IF(BC31=0,BB31,BC31)+BH31</f>
        <v>46510</v>
      </c>
      <c r="BJ31" s="15"/>
      <c r="BK31" s="34">
        <f t="shared" ref="BK31" si="197">+BI31-BG31</f>
        <v>-23</v>
      </c>
      <c r="BL31" s="3"/>
      <c r="BM31" s="31">
        <f t="shared" ref="BM31" si="198">+BN31-BO31</f>
        <v>46533</v>
      </c>
      <c r="BN31" s="31">
        <f t="shared" ref="BN31" si="199">+BT31</f>
        <v>46533</v>
      </c>
      <c r="BO31" s="32">
        <v>0</v>
      </c>
      <c r="BP31" s="15">
        <f t="shared" ref="BP31" si="200">+IF(BJ31=0,BI31,BJ31)+BO31</f>
        <v>46510</v>
      </c>
      <c r="BQ31" s="15"/>
      <c r="BR31" s="34">
        <f t="shared" ref="BR31" si="201">+BP31-BN31</f>
        <v>-23</v>
      </c>
      <c r="BS31" s="3"/>
      <c r="BT31" s="31">
        <f t="shared" ref="BT31" si="202">+BU31-BV31</f>
        <v>46533</v>
      </c>
      <c r="BU31" s="31">
        <f t="shared" ref="BU31" si="203">+CA31</f>
        <v>46540</v>
      </c>
      <c r="BV31" s="37">
        <v>7</v>
      </c>
      <c r="BW31" s="15">
        <f t="shared" ref="BW31" si="204">+IF(BQ31=0,BP31,BQ31)+BV31</f>
        <v>46517</v>
      </c>
      <c r="BX31" s="15"/>
      <c r="BY31" s="7">
        <f t="shared" ref="BY31" si="205">+BW31-BU31</f>
        <v>-23</v>
      </c>
      <c r="BZ31" s="2" t="s">
        <v>2692</v>
      </c>
      <c r="CA31" s="315">
        <v>46540</v>
      </c>
      <c r="CB31" s="7">
        <f t="shared" ref="CB31" si="206">+BW31-CA31</f>
        <v>-23</v>
      </c>
      <c r="CC31" s="2"/>
      <c r="CD31" s="2">
        <v>30</v>
      </c>
      <c r="CE31" t="s">
        <v>2569</v>
      </c>
      <c r="CF31" s="18" t="str">
        <f>+_xlfn.XLOOKUP(BZ31,'Crono LB 30.09'!B:B,'Crono LB 30.09'!F:F,"No se encuentra",0,1)</f>
        <v>25-Jan-27</v>
      </c>
      <c r="CG31" s="193" t="e">
        <f t="shared" si="31"/>
        <v>#VALUE!</v>
      </c>
      <c r="CI31" s="18">
        <f>+_xlfn.XLOOKUP(B31,'REM-Nuevo'!B:B,'REM-Nuevo'!O:O,"",0,1)</f>
        <v>46540</v>
      </c>
      <c r="CJ31" s="18">
        <f t="shared" si="32"/>
        <v>46540</v>
      </c>
    </row>
    <row r="32" spans="1:88" ht="236.25" hidden="1" customHeight="1" x14ac:dyDescent="0.35">
      <c r="A32" s="136" t="s">
        <v>640</v>
      </c>
      <c r="B32" s="41" t="s">
        <v>2693</v>
      </c>
      <c r="C32" s="42" t="s">
        <v>744</v>
      </c>
      <c r="D32" s="7"/>
      <c r="E32" s="283"/>
      <c r="F32" s="30">
        <f t="shared" si="0"/>
        <v>46123</v>
      </c>
      <c r="G32" s="6">
        <v>46134</v>
      </c>
      <c r="H32" s="6">
        <v>46135</v>
      </c>
      <c r="I32" s="34">
        <f t="shared" si="1"/>
        <v>11</v>
      </c>
      <c r="J32" s="309">
        <v>46134</v>
      </c>
      <c r="K32" s="3"/>
      <c r="L32" s="30">
        <f t="shared" si="2"/>
        <v>46124</v>
      </c>
      <c r="M32" s="30">
        <f t="shared" si="3"/>
        <v>46131</v>
      </c>
      <c r="N32" s="37">
        <v>7</v>
      </c>
      <c r="O32" s="6">
        <f t="shared" si="37"/>
        <v>46142</v>
      </c>
      <c r="P32" s="6">
        <v>46147</v>
      </c>
      <c r="Q32" s="29">
        <f t="shared" si="4"/>
        <v>11</v>
      </c>
      <c r="R32" s="7" t="s">
        <v>2694</v>
      </c>
      <c r="S32" s="3"/>
      <c r="T32" s="30">
        <f t="shared" si="5"/>
        <v>46132</v>
      </c>
      <c r="U32" s="30">
        <f t="shared" si="6"/>
        <v>46162</v>
      </c>
      <c r="V32" s="37">
        <v>30</v>
      </c>
      <c r="W32" s="6">
        <f t="shared" si="67"/>
        <v>46172</v>
      </c>
      <c r="X32" s="6">
        <v>46168</v>
      </c>
      <c r="Y32" s="29">
        <f t="shared" si="7"/>
        <v>10</v>
      </c>
      <c r="Z32" s="3"/>
      <c r="AA32" s="31"/>
      <c r="AB32" s="7"/>
      <c r="AC32" s="6"/>
      <c r="AD32" s="25"/>
      <c r="AE32" s="31">
        <f t="shared" si="8"/>
        <v>46163</v>
      </c>
      <c r="AF32" s="31">
        <f t="shared" si="9"/>
        <v>46208</v>
      </c>
      <c r="AG32" s="37">
        <v>45</v>
      </c>
      <c r="AH32" s="15">
        <f t="shared" si="68"/>
        <v>46213</v>
      </c>
      <c r="AI32" s="15"/>
      <c r="AJ32" s="34">
        <f t="shared" si="10"/>
        <v>5</v>
      </c>
      <c r="AK32" s="468" t="s">
        <v>5428</v>
      </c>
      <c r="AL32" s="3" t="s">
        <v>2672</v>
      </c>
      <c r="AM32" s="31">
        <f t="shared" si="11"/>
        <v>46209</v>
      </c>
      <c r="AN32" s="31">
        <f t="shared" si="12"/>
        <v>46229</v>
      </c>
      <c r="AO32" s="37">
        <v>20</v>
      </c>
      <c r="AP32" s="15">
        <f t="shared" si="30"/>
        <v>46233</v>
      </c>
      <c r="AQ32" s="15"/>
      <c r="AR32" s="34">
        <f t="shared" si="13"/>
        <v>4</v>
      </c>
      <c r="AS32" s="7"/>
      <c r="AT32" s="7"/>
      <c r="AU32" s="7"/>
      <c r="AV32" s="7"/>
      <c r="AW32" s="7"/>
      <c r="AX32" s="3"/>
      <c r="AY32" s="31">
        <f t="shared" si="14"/>
        <v>46230</v>
      </c>
      <c r="AZ32" s="31">
        <f t="shared" si="69"/>
        <v>46530</v>
      </c>
      <c r="BA32" s="124">
        <v>300</v>
      </c>
      <c r="BB32" s="15">
        <f t="shared" si="15"/>
        <v>46533</v>
      </c>
      <c r="BC32" s="15"/>
      <c r="BD32" s="7">
        <f t="shared" si="16"/>
        <v>3</v>
      </c>
      <c r="BE32" s="3"/>
      <c r="BF32" s="31">
        <f t="shared" si="17"/>
        <v>46531</v>
      </c>
      <c r="BG32" s="31">
        <f t="shared" si="18"/>
        <v>46531</v>
      </c>
      <c r="BH32" s="32">
        <v>0</v>
      </c>
      <c r="BI32" s="15">
        <f t="shared" si="19"/>
        <v>46533</v>
      </c>
      <c r="BJ32" s="15"/>
      <c r="BK32" s="34">
        <f t="shared" si="20"/>
        <v>2</v>
      </c>
      <c r="BL32" s="3"/>
      <c r="BM32" s="31">
        <f t="shared" si="21"/>
        <v>46531</v>
      </c>
      <c r="BN32" s="31">
        <f t="shared" si="22"/>
        <v>46531</v>
      </c>
      <c r="BO32" s="32">
        <v>0</v>
      </c>
      <c r="BP32" s="15">
        <f t="shared" si="23"/>
        <v>46533</v>
      </c>
      <c r="BQ32" s="15"/>
      <c r="BR32" s="34">
        <f t="shared" si="24"/>
        <v>2</v>
      </c>
      <c r="BS32" s="3"/>
      <c r="BT32" s="31">
        <f t="shared" si="25"/>
        <v>46531</v>
      </c>
      <c r="BU32" s="31">
        <f t="shared" si="26"/>
        <v>46538</v>
      </c>
      <c r="BV32" s="37">
        <v>7</v>
      </c>
      <c r="BW32" s="15">
        <f t="shared" si="27"/>
        <v>46540</v>
      </c>
      <c r="BX32" s="15"/>
      <c r="BY32" s="7">
        <f t="shared" si="28"/>
        <v>2</v>
      </c>
      <c r="BZ32" s="2" t="s">
        <v>2571</v>
      </c>
      <c r="CA32" s="315">
        <v>46538</v>
      </c>
      <c r="CB32" s="7">
        <f t="shared" si="29"/>
        <v>2</v>
      </c>
      <c r="CC32" s="2"/>
      <c r="CD32" s="2"/>
      <c r="CF32" s="18" t="str">
        <f>+_xlfn.XLOOKUP(BZ32,'Crono LB 30.09'!B:B,'Crono LB 30.09'!F:F,"No se encuentra",0,1)</f>
        <v>25-Jan-27</v>
      </c>
      <c r="CG32" s="193" t="e">
        <f t="shared" si="31"/>
        <v>#VALUE!</v>
      </c>
      <c r="CI32" s="18">
        <f>+_xlfn.XLOOKUP(B32,'REM-Nuevo'!B:B,'REM-Nuevo'!O:O,"",0,1)</f>
        <v>46538</v>
      </c>
      <c r="CJ32" s="18">
        <f t="shared" si="32"/>
        <v>46538</v>
      </c>
    </row>
    <row r="33" spans="1:88" ht="20" hidden="1" x14ac:dyDescent="0.35">
      <c r="A33" s="136" t="s">
        <v>640</v>
      </c>
      <c r="B33" s="41" t="s">
        <v>2695</v>
      </c>
      <c r="C33" s="42" t="s">
        <v>744</v>
      </c>
      <c r="D33" s="7"/>
      <c r="E33" s="283"/>
      <c r="F33" s="30">
        <f t="shared" ref="F33" si="207">+L33-1</f>
        <v>46123</v>
      </c>
      <c r="G33" s="6">
        <v>46226</v>
      </c>
      <c r="H33" s="6">
        <v>46226</v>
      </c>
      <c r="I33" s="34">
        <f t="shared" ref="I33" si="208">+G33-F33</f>
        <v>103</v>
      </c>
      <c r="J33" s="309">
        <v>46134</v>
      </c>
      <c r="K33" s="3"/>
      <c r="L33" s="30">
        <f t="shared" ref="L33" si="209">+M33-N33</f>
        <v>46124</v>
      </c>
      <c r="M33" s="30">
        <f t="shared" ref="M33" si="210">+T33-1</f>
        <v>46131</v>
      </c>
      <c r="N33" s="37">
        <v>7</v>
      </c>
      <c r="O33" s="6">
        <f t="shared" ref="O33" si="211">+IF(H33=0,G33,H33)+N33</f>
        <v>46233</v>
      </c>
      <c r="P33" s="6">
        <v>46210</v>
      </c>
      <c r="Q33" s="29">
        <f t="shared" ref="Q33" si="212">+O33-M33</f>
        <v>102</v>
      </c>
      <c r="R33" s="7">
        <v>23462842</v>
      </c>
      <c r="S33" s="3"/>
      <c r="T33" s="30">
        <f t="shared" ref="T33" si="213">+U33-V33</f>
        <v>46132</v>
      </c>
      <c r="U33" s="30">
        <f t="shared" ref="U33" si="214">+AE33-1</f>
        <v>46162</v>
      </c>
      <c r="V33" s="37">
        <v>30</v>
      </c>
      <c r="W33" s="6">
        <f t="shared" ref="W33" si="215">+O33+V33</f>
        <v>46263</v>
      </c>
      <c r="X33" s="6"/>
      <c r="Y33" s="29">
        <f t="shared" ref="Y33" si="216">+W33-U33</f>
        <v>101</v>
      </c>
      <c r="Z33" s="3"/>
      <c r="AA33" s="31"/>
      <c r="AB33" s="7"/>
      <c r="AC33" s="6"/>
      <c r="AD33" s="25"/>
      <c r="AE33" s="31">
        <f t="shared" ref="AE33" si="217">+AF33-AG33</f>
        <v>46163</v>
      </c>
      <c r="AF33" s="31">
        <f t="shared" ref="AF33" si="218">+AM33-1</f>
        <v>46208</v>
      </c>
      <c r="AG33" s="37">
        <v>45</v>
      </c>
      <c r="AH33" s="15">
        <f t="shared" ref="AH33" si="219">+IF(X33=0,W33,X33)+AG33</f>
        <v>46308</v>
      </c>
      <c r="AI33" s="15"/>
      <c r="AJ33" s="34">
        <f t="shared" ref="AJ33" si="220">+AH33-AF33</f>
        <v>100</v>
      </c>
      <c r="AK33" s="468" t="s">
        <v>2696</v>
      </c>
      <c r="AL33" s="3" t="s">
        <v>2672</v>
      </c>
      <c r="AM33" s="31">
        <f t="shared" ref="AM33" si="221">+AN33-AO33</f>
        <v>46209</v>
      </c>
      <c r="AN33" s="31">
        <f t="shared" ref="AN33" si="222">+AY33-1</f>
        <v>46229</v>
      </c>
      <c r="AO33" s="37">
        <v>20</v>
      </c>
      <c r="AP33" s="15">
        <f t="shared" ref="AP33" si="223">+IF(AI33=0,AH33,AI33)+AO33</f>
        <v>46328</v>
      </c>
      <c r="AQ33" s="15"/>
      <c r="AR33" s="34">
        <f t="shared" ref="AR33" si="224">+AP33-AN33</f>
        <v>99</v>
      </c>
      <c r="AS33" s="7"/>
      <c r="AT33" s="7"/>
      <c r="AU33" s="7"/>
      <c r="AV33" s="7"/>
      <c r="AW33" s="7"/>
      <c r="AX33" s="3"/>
      <c r="AY33" s="31">
        <f t="shared" ref="AY33" si="225">+AZ33-BA33</f>
        <v>46230</v>
      </c>
      <c r="AZ33" s="31">
        <f t="shared" ref="AZ33" si="226">+BF33-1</f>
        <v>46530</v>
      </c>
      <c r="BA33" s="124">
        <v>300</v>
      </c>
      <c r="BB33" s="15">
        <f t="shared" ref="BB33" si="227">+IF(AQ33=0,AP33,AQ33)+BA33</f>
        <v>46628</v>
      </c>
      <c r="BC33" s="15"/>
      <c r="BD33" s="7">
        <f t="shared" ref="BD33" si="228">+BB33-AZ33</f>
        <v>98</v>
      </c>
      <c r="BE33" s="3"/>
      <c r="BF33" s="31">
        <f t="shared" ref="BF33" si="229">+BG33-BH33</f>
        <v>46531</v>
      </c>
      <c r="BG33" s="31">
        <f t="shared" ref="BG33" si="230">+BM33</f>
        <v>46531</v>
      </c>
      <c r="BH33" s="32">
        <v>0</v>
      </c>
      <c r="BI33" s="15">
        <f t="shared" ref="BI33" si="231">+IF(BC33=0,BB33,BC33)+BH33</f>
        <v>46628</v>
      </c>
      <c r="BJ33" s="15"/>
      <c r="BK33" s="34">
        <f t="shared" ref="BK33" si="232">+BI33-BG33</f>
        <v>97</v>
      </c>
      <c r="BL33" s="3"/>
      <c r="BM33" s="31">
        <f t="shared" ref="BM33" si="233">+BN33-BO33</f>
        <v>46531</v>
      </c>
      <c r="BN33" s="31">
        <f t="shared" ref="BN33" si="234">+BT33</f>
        <v>46531</v>
      </c>
      <c r="BO33" s="32">
        <v>0</v>
      </c>
      <c r="BP33" s="15">
        <f t="shared" ref="BP33" si="235">+IF(BJ33=0,BI33,BJ33)+BO33</f>
        <v>46628</v>
      </c>
      <c r="BQ33" s="15"/>
      <c r="BR33" s="34">
        <f t="shared" ref="BR33" si="236">+BP33-BN33</f>
        <v>97</v>
      </c>
      <c r="BS33" s="3"/>
      <c r="BT33" s="31">
        <f t="shared" ref="BT33" si="237">+BU33-BV33</f>
        <v>46531</v>
      </c>
      <c r="BU33" s="31">
        <f t="shared" ref="BU33" si="238">+CA33</f>
        <v>46538</v>
      </c>
      <c r="BV33" s="37">
        <v>7</v>
      </c>
      <c r="BW33" s="15">
        <f t="shared" ref="BW33" si="239">+IF(BQ33=0,BP33,BQ33)+BV33</f>
        <v>46635</v>
      </c>
      <c r="BX33" s="15"/>
      <c r="BY33" s="7">
        <f t="shared" ref="BY33" si="240">+BW33-BU33</f>
        <v>97</v>
      </c>
      <c r="BZ33" s="2" t="s">
        <v>2571</v>
      </c>
      <c r="CA33" s="315">
        <v>46538</v>
      </c>
      <c r="CB33" s="7">
        <f t="shared" ref="CB33" si="241">+BW33-CA33</f>
        <v>97</v>
      </c>
      <c r="CC33" s="2"/>
      <c r="CD33" s="2"/>
      <c r="CF33" s="18" t="str">
        <f>+_xlfn.XLOOKUP(BZ33,'Crono LB 30.09'!B:B,'Crono LB 30.09'!F:F,"No se encuentra",0,1)</f>
        <v>25-Jan-27</v>
      </c>
      <c r="CG33" s="193" t="e">
        <f t="shared" ref="CG33" si="242">+CF33-CA33</f>
        <v>#VALUE!</v>
      </c>
      <c r="CI33" s="18">
        <f>+_xlfn.XLOOKUP(B33,'REM-Nuevo'!B:B,'REM-Nuevo'!O:O,"",0,1)</f>
        <v>46538</v>
      </c>
      <c r="CJ33" s="18">
        <f t="shared" ref="CJ33" si="243">+IF(CI33="",CA33,CI33)</f>
        <v>46538</v>
      </c>
    </row>
    <row r="34" spans="1:88" ht="223.5" hidden="1" customHeight="1" x14ac:dyDescent="0.35">
      <c r="A34" s="40" t="s">
        <v>640</v>
      </c>
      <c r="B34" s="41" t="s">
        <v>2697</v>
      </c>
      <c r="C34" s="42" t="s">
        <v>745</v>
      </c>
      <c r="D34" s="7"/>
      <c r="E34" s="283"/>
      <c r="F34" s="30">
        <f t="shared" si="0"/>
        <v>46148</v>
      </c>
      <c r="G34" s="6">
        <v>46108</v>
      </c>
      <c r="H34" s="6">
        <v>46111</v>
      </c>
      <c r="I34" s="34">
        <f t="shared" si="1"/>
        <v>-40</v>
      </c>
      <c r="J34" s="309">
        <v>46108</v>
      </c>
      <c r="K34" s="3"/>
      <c r="L34" s="30">
        <f t="shared" si="2"/>
        <v>46149</v>
      </c>
      <c r="M34" s="30">
        <f t="shared" si="3"/>
        <v>46156</v>
      </c>
      <c r="N34" s="37">
        <v>7</v>
      </c>
      <c r="O34" s="6">
        <f t="shared" si="37"/>
        <v>46118</v>
      </c>
      <c r="P34" s="6">
        <v>46122</v>
      </c>
      <c r="Q34" s="29">
        <f t="shared" si="4"/>
        <v>-38</v>
      </c>
      <c r="R34" s="7">
        <v>23328932</v>
      </c>
      <c r="S34" s="3"/>
      <c r="T34" s="30">
        <f t="shared" si="5"/>
        <v>46157</v>
      </c>
      <c r="U34" s="30">
        <f t="shared" si="6"/>
        <v>46187</v>
      </c>
      <c r="V34" s="37">
        <v>30</v>
      </c>
      <c r="W34" s="6">
        <f t="shared" si="67"/>
        <v>46148</v>
      </c>
      <c r="X34" s="6">
        <v>46142</v>
      </c>
      <c r="Y34" s="29">
        <f t="shared" si="7"/>
        <v>-39</v>
      </c>
      <c r="Z34" s="3"/>
      <c r="AA34" s="31"/>
      <c r="AB34" s="7"/>
      <c r="AC34" s="6"/>
      <c r="AD34" s="25"/>
      <c r="AE34" s="31">
        <f t="shared" si="8"/>
        <v>46188</v>
      </c>
      <c r="AF34" s="31">
        <f t="shared" si="9"/>
        <v>46233</v>
      </c>
      <c r="AG34" s="37">
        <v>45</v>
      </c>
      <c r="AH34" s="15">
        <f t="shared" si="68"/>
        <v>46187</v>
      </c>
      <c r="AI34" s="15"/>
      <c r="AJ34" s="34">
        <f t="shared" si="10"/>
        <v>-46</v>
      </c>
      <c r="AK34" s="468" t="s">
        <v>2698</v>
      </c>
      <c r="AL34" s="3" t="s">
        <v>2672</v>
      </c>
      <c r="AM34" s="31">
        <f t="shared" si="11"/>
        <v>46234</v>
      </c>
      <c r="AN34" s="31">
        <f t="shared" si="12"/>
        <v>46254</v>
      </c>
      <c r="AO34" s="37">
        <v>20</v>
      </c>
      <c r="AP34" s="15">
        <f t="shared" si="30"/>
        <v>46207</v>
      </c>
      <c r="AQ34" s="15"/>
      <c r="AR34" s="34">
        <f t="shared" si="13"/>
        <v>-47</v>
      </c>
      <c r="AS34" s="7"/>
      <c r="AT34" s="7"/>
      <c r="AU34" s="7"/>
      <c r="AV34" s="7"/>
      <c r="AW34" s="7"/>
      <c r="AX34" s="3"/>
      <c r="AY34" s="31">
        <f t="shared" si="14"/>
        <v>46255</v>
      </c>
      <c r="AZ34" s="31">
        <f t="shared" si="69"/>
        <v>46435</v>
      </c>
      <c r="BA34" s="124">
        <v>180</v>
      </c>
      <c r="BB34" s="15">
        <f t="shared" si="15"/>
        <v>46387</v>
      </c>
      <c r="BC34" s="15"/>
      <c r="BD34" s="7">
        <f t="shared" si="16"/>
        <v>-48</v>
      </c>
      <c r="BE34" s="3"/>
      <c r="BF34" s="31">
        <f t="shared" si="17"/>
        <v>46436</v>
      </c>
      <c r="BG34" s="31">
        <f t="shared" si="18"/>
        <v>46436</v>
      </c>
      <c r="BH34" s="32">
        <v>0</v>
      </c>
      <c r="BI34" s="15">
        <f t="shared" si="19"/>
        <v>46387</v>
      </c>
      <c r="BJ34" s="15"/>
      <c r="BK34" s="34">
        <f t="shared" si="20"/>
        <v>-49</v>
      </c>
      <c r="BL34" s="3"/>
      <c r="BM34" s="31">
        <f t="shared" si="21"/>
        <v>46436</v>
      </c>
      <c r="BN34" s="31">
        <f t="shared" si="22"/>
        <v>46436</v>
      </c>
      <c r="BO34" s="32">
        <v>0</v>
      </c>
      <c r="BP34" s="15">
        <f t="shared" si="23"/>
        <v>46387</v>
      </c>
      <c r="BQ34" s="15"/>
      <c r="BR34" s="34">
        <f t="shared" si="24"/>
        <v>-49</v>
      </c>
      <c r="BS34" s="3"/>
      <c r="BT34" s="31">
        <f t="shared" si="25"/>
        <v>46436</v>
      </c>
      <c r="BU34" s="31">
        <f t="shared" si="26"/>
        <v>46443</v>
      </c>
      <c r="BV34" s="37">
        <v>7</v>
      </c>
      <c r="BW34" s="15">
        <f t="shared" si="27"/>
        <v>46394</v>
      </c>
      <c r="BX34" s="15"/>
      <c r="BY34" s="7">
        <f t="shared" si="28"/>
        <v>-49</v>
      </c>
      <c r="BZ34" s="2" t="s">
        <v>2571</v>
      </c>
      <c r="CA34" s="315">
        <v>46443</v>
      </c>
      <c r="CB34" s="7">
        <f t="shared" si="29"/>
        <v>-49</v>
      </c>
      <c r="CC34" s="2"/>
      <c r="CD34" s="2"/>
      <c r="CF34" s="18" t="str">
        <f>+_xlfn.XLOOKUP(BZ34,'Crono LB 30.09'!B:B,'Crono LB 30.09'!F:F,"No se encuentra",0,1)</f>
        <v>25-Jan-27</v>
      </c>
      <c r="CG34" s="193" t="e">
        <f t="shared" si="31"/>
        <v>#VALUE!</v>
      </c>
      <c r="CI34" s="18">
        <f>+_xlfn.XLOOKUP(B34,'REM-Nuevo'!B:B,'REM-Nuevo'!O:O,"",0,1)</f>
        <v>46443</v>
      </c>
      <c r="CJ34" s="18">
        <f t="shared" si="32"/>
        <v>46443</v>
      </c>
    </row>
    <row r="35" spans="1:88" ht="228.75" hidden="1" customHeight="1" x14ac:dyDescent="0.35">
      <c r="A35" s="40" t="s">
        <v>640</v>
      </c>
      <c r="B35" s="41" t="s">
        <v>2699</v>
      </c>
      <c r="C35" s="42" t="s">
        <v>747</v>
      </c>
      <c r="D35" s="7"/>
      <c r="E35" s="283"/>
      <c r="F35" s="30">
        <f t="shared" si="0"/>
        <v>46162</v>
      </c>
      <c r="G35" s="6">
        <v>46107</v>
      </c>
      <c r="H35" s="6">
        <v>46111</v>
      </c>
      <c r="I35" s="34">
        <f t="shared" si="1"/>
        <v>-55</v>
      </c>
      <c r="J35" s="309">
        <v>46107</v>
      </c>
      <c r="K35" s="3"/>
      <c r="L35" s="30">
        <f t="shared" si="2"/>
        <v>46163</v>
      </c>
      <c r="M35" s="30">
        <f t="shared" si="3"/>
        <v>46170</v>
      </c>
      <c r="N35" s="37">
        <v>7</v>
      </c>
      <c r="O35" s="6">
        <f t="shared" si="37"/>
        <v>46118</v>
      </c>
      <c r="P35" s="6">
        <v>46122</v>
      </c>
      <c r="Q35" s="29">
        <f t="shared" si="4"/>
        <v>-52</v>
      </c>
      <c r="R35" s="7">
        <v>23328937</v>
      </c>
      <c r="S35" s="3"/>
      <c r="T35" s="30">
        <f t="shared" si="5"/>
        <v>46171</v>
      </c>
      <c r="U35" s="30">
        <f t="shared" si="6"/>
        <v>46201</v>
      </c>
      <c r="V35" s="37">
        <v>30</v>
      </c>
      <c r="W35" s="6">
        <f t="shared" si="67"/>
        <v>46148</v>
      </c>
      <c r="X35" s="6">
        <v>46142</v>
      </c>
      <c r="Y35" s="29">
        <f t="shared" si="7"/>
        <v>-53</v>
      </c>
      <c r="Z35" s="3"/>
      <c r="AA35" s="31"/>
      <c r="AB35" s="7"/>
      <c r="AC35" s="6"/>
      <c r="AD35" s="25"/>
      <c r="AE35" s="31">
        <f t="shared" si="8"/>
        <v>46202</v>
      </c>
      <c r="AF35" s="31">
        <f t="shared" si="9"/>
        <v>46247</v>
      </c>
      <c r="AG35" s="37">
        <v>45</v>
      </c>
      <c r="AH35" s="15">
        <f t="shared" si="68"/>
        <v>46187</v>
      </c>
      <c r="AI35" s="15"/>
      <c r="AJ35" s="34">
        <f t="shared" si="10"/>
        <v>-60</v>
      </c>
      <c r="AK35" s="468" t="s">
        <v>2700</v>
      </c>
      <c r="AL35" s="3" t="s">
        <v>2651</v>
      </c>
      <c r="AM35" s="31">
        <f t="shared" si="11"/>
        <v>46248</v>
      </c>
      <c r="AN35" s="31">
        <f t="shared" si="12"/>
        <v>46268</v>
      </c>
      <c r="AO35" s="37">
        <v>20</v>
      </c>
      <c r="AP35" s="15">
        <f t="shared" si="30"/>
        <v>46207</v>
      </c>
      <c r="AQ35" s="15"/>
      <c r="AR35" s="34">
        <f t="shared" si="13"/>
        <v>-61</v>
      </c>
      <c r="AS35" s="7"/>
      <c r="AT35" s="7"/>
      <c r="AU35" s="7"/>
      <c r="AV35" s="7"/>
      <c r="AW35" s="7"/>
      <c r="AX35" s="3"/>
      <c r="AY35" s="31">
        <f t="shared" si="14"/>
        <v>46269</v>
      </c>
      <c r="AZ35" s="31">
        <f t="shared" si="69"/>
        <v>46419</v>
      </c>
      <c r="BA35" s="124">
        <v>150</v>
      </c>
      <c r="BB35" s="15">
        <f t="shared" si="15"/>
        <v>46357</v>
      </c>
      <c r="BC35" s="15"/>
      <c r="BD35" s="7">
        <f t="shared" si="16"/>
        <v>-62</v>
      </c>
      <c r="BE35" s="3"/>
      <c r="BF35" s="31">
        <f t="shared" si="17"/>
        <v>46420</v>
      </c>
      <c r="BG35" s="31">
        <f t="shared" si="18"/>
        <v>46420</v>
      </c>
      <c r="BH35" s="32">
        <v>0</v>
      </c>
      <c r="BI35" s="15">
        <f t="shared" si="19"/>
        <v>46357</v>
      </c>
      <c r="BJ35" s="15"/>
      <c r="BK35" s="34">
        <f t="shared" si="20"/>
        <v>-63</v>
      </c>
      <c r="BL35" s="3"/>
      <c r="BM35" s="31">
        <f t="shared" si="21"/>
        <v>46420</v>
      </c>
      <c r="BN35" s="31">
        <f t="shared" si="22"/>
        <v>46420</v>
      </c>
      <c r="BO35" s="32">
        <v>0</v>
      </c>
      <c r="BP35" s="15">
        <f t="shared" si="23"/>
        <v>46357</v>
      </c>
      <c r="BQ35" s="15"/>
      <c r="BR35" s="34">
        <f t="shared" si="24"/>
        <v>-63</v>
      </c>
      <c r="BS35" s="3"/>
      <c r="BT35" s="31">
        <f t="shared" si="25"/>
        <v>46420</v>
      </c>
      <c r="BU35" s="31">
        <f t="shared" si="26"/>
        <v>46427</v>
      </c>
      <c r="BV35" s="37">
        <v>7</v>
      </c>
      <c r="BW35" s="15">
        <f t="shared" si="27"/>
        <v>46364</v>
      </c>
      <c r="BX35" s="15"/>
      <c r="BY35" s="7">
        <f t="shared" si="28"/>
        <v>-63</v>
      </c>
      <c r="BZ35" s="2" t="s">
        <v>2572</v>
      </c>
      <c r="CA35" s="315">
        <v>46427</v>
      </c>
      <c r="CB35" s="7">
        <f t="shared" si="29"/>
        <v>-63</v>
      </c>
      <c r="CC35" s="2"/>
      <c r="CD35" s="2"/>
      <c r="CF35" s="18" t="str">
        <f>+_xlfn.XLOOKUP(BZ35,'Crono LB 30.09'!B:B,'Crono LB 30.09'!F:F,"No se encuentra",0,1)</f>
        <v>25-Dec-26</v>
      </c>
      <c r="CG35" s="193" t="e">
        <f t="shared" si="31"/>
        <v>#VALUE!</v>
      </c>
      <c r="CI35" s="18">
        <f>+_xlfn.XLOOKUP(B35,'REM-Nuevo'!B:B,'REM-Nuevo'!O:O,"",0,1)</f>
        <v>46427</v>
      </c>
      <c r="CJ35" s="18">
        <f t="shared" si="32"/>
        <v>46427</v>
      </c>
    </row>
    <row r="36" spans="1:88" ht="246.5" hidden="1" x14ac:dyDescent="0.35">
      <c r="A36" s="40" t="s">
        <v>640</v>
      </c>
      <c r="B36" s="41" t="s">
        <v>2701</v>
      </c>
      <c r="C36" s="42" t="s">
        <v>748</v>
      </c>
      <c r="D36" s="7"/>
      <c r="E36" s="283"/>
      <c r="F36" s="30">
        <f t="shared" si="0"/>
        <v>46152</v>
      </c>
      <c r="G36" s="6">
        <v>46122</v>
      </c>
      <c r="H36" s="6">
        <v>46100</v>
      </c>
      <c r="I36" s="34">
        <f t="shared" si="1"/>
        <v>-30</v>
      </c>
      <c r="J36" s="309">
        <v>46122</v>
      </c>
      <c r="K36" s="3"/>
      <c r="L36" s="30">
        <f t="shared" si="2"/>
        <v>46153</v>
      </c>
      <c r="M36" s="30">
        <f t="shared" si="3"/>
        <v>46160</v>
      </c>
      <c r="N36" s="37">
        <v>7</v>
      </c>
      <c r="O36" s="6">
        <v>46118</v>
      </c>
      <c r="P36" s="6">
        <v>46118</v>
      </c>
      <c r="Q36" s="29">
        <f t="shared" si="4"/>
        <v>-42</v>
      </c>
      <c r="R36" s="7">
        <v>23307103</v>
      </c>
      <c r="S36" s="3"/>
      <c r="T36" s="30">
        <f t="shared" si="5"/>
        <v>46161</v>
      </c>
      <c r="U36" s="30">
        <f t="shared" si="6"/>
        <v>46191</v>
      </c>
      <c r="V36" s="37">
        <v>30</v>
      </c>
      <c r="W36" s="6">
        <f t="shared" si="67"/>
        <v>46148</v>
      </c>
      <c r="X36" s="6">
        <v>46142</v>
      </c>
      <c r="Y36" s="29">
        <f t="shared" si="7"/>
        <v>-43</v>
      </c>
      <c r="Z36" s="3"/>
      <c r="AA36" s="31"/>
      <c r="AB36" s="7"/>
      <c r="AC36" s="6"/>
      <c r="AD36" s="25"/>
      <c r="AE36" s="31">
        <f t="shared" si="8"/>
        <v>46192</v>
      </c>
      <c r="AF36" s="31">
        <f t="shared" si="9"/>
        <v>46237</v>
      </c>
      <c r="AG36" s="37">
        <v>45</v>
      </c>
      <c r="AH36" s="15">
        <f t="shared" si="68"/>
        <v>46187</v>
      </c>
      <c r="AI36" s="15"/>
      <c r="AJ36" s="34">
        <f t="shared" si="10"/>
        <v>-50</v>
      </c>
      <c r="AK36" s="468" t="s">
        <v>5405</v>
      </c>
      <c r="AL36" s="3" t="s">
        <v>2672</v>
      </c>
      <c r="AM36" s="31">
        <f t="shared" si="11"/>
        <v>46238</v>
      </c>
      <c r="AN36" s="31">
        <f t="shared" si="12"/>
        <v>46258</v>
      </c>
      <c r="AO36" s="37">
        <v>20</v>
      </c>
      <c r="AP36" s="15">
        <f t="shared" si="30"/>
        <v>46207</v>
      </c>
      <c r="AQ36" s="15"/>
      <c r="AR36" s="34">
        <f t="shared" si="13"/>
        <v>-51</v>
      </c>
      <c r="AS36" s="7"/>
      <c r="AT36" s="7"/>
      <c r="AU36" s="7"/>
      <c r="AV36" s="7"/>
      <c r="AW36" s="7"/>
      <c r="AX36" s="3"/>
      <c r="AY36" s="31">
        <f t="shared" si="14"/>
        <v>46259</v>
      </c>
      <c r="AZ36" s="31">
        <f t="shared" si="69"/>
        <v>46499</v>
      </c>
      <c r="BA36" s="124">
        <v>240</v>
      </c>
      <c r="BB36" s="15">
        <f t="shared" si="15"/>
        <v>46447</v>
      </c>
      <c r="BC36" s="15"/>
      <c r="BD36" s="7">
        <f t="shared" si="16"/>
        <v>-52</v>
      </c>
      <c r="BE36" s="3"/>
      <c r="BF36" s="31">
        <f t="shared" si="17"/>
        <v>46500</v>
      </c>
      <c r="BG36" s="31">
        <f t="shared" si="18"/>
        <v>46500</v>
      </c>
      <c r="BH36" s="32">
        <v>0</v>
      </c>
      <c r="BI36" s="15">
        <f t="shared" si="19"/>
        <v>46447</v>
      </c>
      <c r="BJ36" s="15"/>
      <c r="BK36" s="34">
        <f t="shared" si="20"/>
        <v>-53</v>
      </c>
      <c r="BL36" s="3"/>
      <c r="BM36" s="31">
        <f t="shared" si="21"/>
        <v>46500</v>
      </c>
      <c r="BN36" s="31">
        <f t="shared" si="22"/>
        <v>46500</v>
      </c>
      <c r="BO36" s="32">
        <v>0</v>
      </c>
      <c r="BP36" s="15">
        <f t="shared" si="23"/>
        <v>46447</v>
      </c>
      <c r="BQ36" s="15"/>
      <c r="BR36" s="34">
        <f t="shared" si="24"/>
        <v>-53</v>
      </c>
      <c r="BS36" s="3"/>
      <c r="BT36" s="31">
        <f t="shared" si="25"/>
        <v>46500</v>
      </c>
      <c r="BU36" s="31">
        <f t="shared" si="26"/>
        <v>46507</v>
      </c>
      <c r="BV36" s="37">
        <v>7</v>
      </c>
      <c r="BW36" s="15">
        <f t="shared" si="27"/>
        <v>46454</v>
      </c>
      <c r="BX36" s="15"/>
      <c r="BY36" s="7">
        <f t="shared" si="28"/>
        <v>-53</v>
      </c>
      <c r="BZ36" s="2" t="s">
        <v>2571</v>
      </c>
      <c r="CA36" s="315">
        <v>46507</v>
      </c>
      <c r="CB36" s="7">
        <f t="shared" si="29"/>
        <v>-53</v>
      </c>
      <c r="CC36" s="2"/>
      <c r="CD36" s="2"/>
      <c r="CF36" s="18" t="str">
        <f>+_xlfn.XLOOKUP(BZ36,'Crono LB 30.09'!B:B,'Crono LB 30.09'!F:F,"No se encuentra",0,1)</f>
        <v>25-Jan-27</v>
      </c>
      <c r="CG36" s="193" t="e">
        <f t="shared" si="31"/>
        <v>#VALUE!</v>
      </c>
      <c r="CI36" s="18">
        <f>+_xlfn.XLOOKUP(B36,'REM-Nuevo'!B:B,'REM-Nuevo'!O:O,"",0,1)</f>
        <v>46507</v>
      </c>
      <c r="CJ36" s="18">
        <f t="shared" si="32"/>
        <v>46507</v>
      </c>
    </row>
    <row r="37" spans="1:88" ht="102.75" hidden="1" customHeight="1" x14ac:dyDescent="0.35">
      <c r="A37" s="40" t="s">
        <v>640</v>
      </c>
      <c r="B37" s="41" t="s">
        <v>2702</v>
      </c>
      <c r="C37" s="42" t="s">
        <v>749</v>
      </c>
      <c r="D37" s="7"/>
      <c r="E37" s="283"/>
      <c r="F37" s="30">
        <f t="shared" si="0"/>
        <v>46222</v>
      </c>
      <c r="G37" s="6">
        <v>46157</v>
      </c>
      <c r="H37" s="6">
        <v>46159</v>
      </c>
      <c r="I37" s="34">
        <f t="shared" si="1"/>
        <v>-65</v>
      </c>
      <c r="J37" s="309">
        <v>46157</v>
      </c>
      <c r="K37" s="3"/>
      <c r="L37" s="30">
        <f t="shared" si="2"/>
        <v>46223</v>
      </c>
      <c r="M37" s="30">
        <f t="shared" si="3"/>
        <v>46230</v>
      </c>
      <c r="N37" s="37">
        <v>7</v>
      </c>
      <c r="O37" s="6">
        <v>46178</v>
      </c>
      <c r="P37" s="6">
        <v>46178</v>
      </c>
      <c r="Q37" s="29">
        <f t="shared" si="4"/>
        <v>-52</v>
      </c>
      <c r="R37" s="7">
        <v>23407313</v>
      </c>
      <c r="S37" s="3"/>
      <c r="T37" s="30">
        <f t="shared" si="5"/>
        <v>46231</v>
      </c>
      <c r="U37" s="30">
        <f t="shared" si="6"/>
        <v>46261</v>
      </c>
      <c r="V37" s="37">
        <v>30</v>
      </c>
      <c r="W37" s="6">
        <f t="shared" si="67"/>
        <v>46208</v>
      </c>
      <c r="X37" s="6">
        <v>46204</v>
      </c>
      <c r="Y37" s="29">
        <f t="shared" si="7"/>
        <v>-53</v>
      </c>
      <c r="Z37" s="3"/>
      <c r="AA37" s="31"/>
      <c r="AB37" s="7"/>
      <c r="AC37" s="6"/>
      <c r="AD37" s="25"/>
      <c r="AE37" s="31">
        <f t="shared" si="8"/>
        <v>46262</v>
      </c>
      <c r="AF37" s="31">
        <f t="shared" si="9"/>
        <v>46307</v>
      </c>
      <c r="AG37" s="37">
        <v>45</v>
      </c>
      <c r="AH37" s="15">
        <f t="shared" si="68"/>
        <v>46249</v>
      </c>
      <c r="AI37" s="15"/>
      <c r="AJ37" s="34">
        <f t="shared" si="10"/>
        <v>-58</v>
      </c>
      <c r="AK37" s="468" t="s">
        <v>2703</v>
      </c>
      <c r="AL37" s="3" t="s">
        <v>2479</v>
      </c>
      <c r="AM37" s="31">
        <f t="shared" si="11"/>
        <v>46308</v>
      </c>
      <c r="AN37" s="31">
        <f t="shared" si="12"/>
        <v>46328</v>
      </c>
      <c r="AO37" s="37">
        <v>20</v>
      </c>
      <c r="AP37" s="15">
        <f t="shared" si="30"/>
        <v>46269</v>
      </c>
      <c r="AQ37" s="15"/>
      <c r="AR37" s="34">
        <f t="shared" si="13"/>
        <v>-59</v>
      </c>
      <c r="AS37" s="7"/>
      <c r="AT37" s="7"/>
      <c r="AU37" s="7"/>
      <c r="AV37" s="7"/>
      <c r="AW37" s="7"/>
      <c r="AX37" s="3"/>
      <c r="AY37" s="31">
        <f t="shared" si="14"/>
        <v>46329</v>
      </c>
      <c r="AZ37" s="31">
        <f t="shared" si="69"/>
        <v>46419</v>
      </c>
      <c r="BA37" s="124">
        <v>90</v>
      </c>
      <c r="BB37" s="15">
        <f t="shared" si="15"/>
        <v>46359</v>
      </c>
      <c r="BC37" s="15"/>
      <c r="BD37" s="7">
        <f t="shared" si="16"/>
        <v>-60</v>
      </c>
      <c r="BE37" s="3"/>
      <c r="BF37" s="31">
        <f t="shared" si="17"/>
        <v>46420</v>
      </c>
      <c r="BG37" s="31">
        <f t="shared" si="18"/>
        <v>46420</v>
      </c>
      <c r="BH37" s="32">
        <v>0</v>
      </c>
      <c r="BI37" s="15">
        <f t="shared" si="19"/>
        <v>46359</v>
      </c>
      <c r="BJ37" s="15"/>
      <c r="BK37" s="34">
        <f t="shared" si="20"/>
        <v>-61</v>
      </c>
      <c r="BL37" s="3"/>
      <c r="BM37" s="31">
        <f t="shared" si="21"/>
        <v>46420</v>
      </c>
      <c r="BN37" s="31">
        <f t="shared" si="22"/>
        <v>46420</v>
      </c>
      <c r="BO37" s="32">
        <v>0</v>
      </c>
      <c r="BP37" s="15">
        <f t="shared" si="23"/>
        <v>46359</v>
      </c>
      <c r="BQ37" s="15"/>
      <c r="BR37" s="34">
        <f t="shared" si="24"/>
        <v>-61</v>
      </c>
      <c r="BS37" s="3"/>
      <c r="BT37" s="31">
        <f t="shared" si="25"/>
        <v>46420</v>
      </c>
      <c r="BU37" s="31">
        <f t="shared" si="26"/>
        <v>46427</v>
      </c>
      <c r="BV37" s="37">
        <v>7</v>
      </c>
      <c r="BW37" s="15">
        <f t="shared" si="27"/>
        <v>46366</v>
      </c>
      <c r="BX37" s="15"/>
      <c r="BY37" s="7">
        <f t="shared" si="28"/>
        <v>-61</v>
      </c>
      <c r="BZ37" s="2" t="s">
        <v>2572</v>
      </c>
      <c r="CA37" s="315">
        <v>46427</v>
      </c>
      <c r="CB37" s="7">
        <f t="shared" si="29"/>
        <v>-61</v>
      </c>
      <c r="CC37" s="2"/>
      <c r="CD37" s="2"/>
      <c r="CF37" s="18" t="str">
        <f>+_xlfn.XLOOKUP(BZ37,'Crono LB 30.09'!B:B,'Crono LB 30.09'!F:F,"No se encuentra",0,1)</f>
        <v>25-Dec-26</v>
      </c>
      <c r="CG37" s="193" t="e">
        <f t="shared" si="31"/>
        <v>#VALUE!</v>
      </c>
      <c r="CI37" s="18">
        <f>+_xlfn.XLOOKUP(B37,'REM-Nuevo'!B:B,'REM-Nuevo'!O:O,"",0,1)</f>
        <v>46427</v>
      </c>
      <c r="CJ37" s="18">
        <f t="shared" si="32"/>
        <v>46427</v>
      </c>
    </row>
    <row r="38" spans="1:88" ht="165" hidden="1" customHeight="1" x14ac:dyDescent="0.35">
      <c r="A38" s="40" t="s">
        <v>640</v>
      </c>
      <c r="B38" s="41" t="s">
        <v>2704</v>
      </c>
      <c r="C38" s="42" t="s">
        <v>750</v>
      </c>
      <c r="D38" s="7"/>
      <c r="E38" s="283"/>
      <c r="F38" s="30">
        <f t="shared" si="0"/>
        <v>46162</v>
      </c>
      <c r="G38" s="6">
        <v>46118</v>
      </c>
      <c r="H38" s="6">
        <v>46122</v>
      </c>
      <c r="I38" s="34">
        <f t="shared" si="1"/>
        <v>-44</v>
      </c>
      <c r="J38" s="309">
        <v>46118</v>
      </c>
      <c r="K38" s="3"/>
      <c r="L38" s="30">
        <f t="shared" si="2"/>
        <v>46163</v>
      </c>
      <c r="M38" s="30">
        <f t="shared" si="3"/>
        <v>46170</v>
      </c>
      <c r="N38" s="37">
        <v>7</v>
      </c>
      <c r="O38" s="6">
        <f t="shared" si="37"/>
        <v>46129</v>
      </c>
      <c r="P38" s="6">
        <v>46132</v>
      </c>
      <c r="Q38" s="29">
        <f t="shared" si="4"/>
        <v>-41</v>
      </c>
      <c r="R38" s="7">
        <v>23342500</v>
      </c>
      <c r="S38" s="3"/>
      <c r="T38" s="30">
        <f t="shared" si="5"/>
        <v>46171</v>
      </c>
      <c r="U38" s="30">
        <f t="shared" si="6"/>
        <v>46201</v>
      </c>
      <c r="V38" s="37">
        <v>30</v>
      </c>
      <c r="W38" s="6">
        <f t="shared" si="67"/>
        <v>46159</v>
      </c>
      <c r="X38" s="6">
        <v>46151</v>
      </c>
      <c r="Y38" s="29">
        <f t="shared" si="7"/>
        <v>-42</v>
      </c>
      <c r="Z38" s="3"/>
      <c r="AA38" s="31"/>
      <c r="AB38" s="7"/>
      <c r="AC38" s="6"/>
      <c r="AD38" s="25"/>
      <c r="AE38" s="31">
        <f t="shared" si="8"/>
        <v>46202</v>
      </c>
      <c r="AF38" s="31">
        <f t="shared" si="9"/>
        <v>46247</v>
      </c>
      <c r="AG38" s="37">
        <v>45</v>
      </c>
      <c r="AH38" s="15">
        <f t="shared" si="68"/>
        <v>46196</v>
      </c>
      <c r="AI38" s="15"/>
      <c r="AJ38" s="34">
        <f t="shared" si="10"/>
        <v>-51</v>
      </c>
      <c r="AK38" s="468" t="s">
        <v>2705</v>
      </c>
      <c r="AL38" s="3" t="s">
        <v>2651</v>
      </c>
      <c r="AM38" s="31">
        <f t="shared" si="11"/>
        <v>46248</v>
      </c>
      <c r="AN38" s="31">
        <f t="shared" si="12"/>
        <v>46268</v>
      </c>
      <c r="AO38" s="37">
        <v>20</v>
      </c>
      <c r="AP38" s="15">
        <f t="shared" si="30"/>
        <v>46216</v>
      </c>
      <c r="AQ38" s="15"/>
      <c r="AR38" s="34">
        <f t="shared" si="13"/>
        <v>-52</v>
      </c>
      <c r="AS38" s="7"/>
      <c r="AT38" s="7"/>
      <c r="AU38" s="7"/>
      <c r="AV38" s="7"/>
      <c r="AW38" s="7"/>
      <c r="AX38" s="3"/>
      <c r="AY38" s="31">
        <f t="shared" si="14"/>
        <v>46269</v>
      </c>
      <c r="AZ38" s="31">
        <f t="shared" si="69"/>
        <v>46419</v>
      </c>
      <c r="BA38" s="124">
        <v>150</v>
      </c>
      <c r="BB38" s="15">
        <f t="shared" si="15"/>
        <v>46366</v>
      </c>
      <c r="BC38" s="15"/>
      <c r="BD38" s="7">
        <f t="shared" si="16"/>
        <v>-53</v>
      </c>
      <c r="BE38" s="3"/>
      <c r="BF38" s="31">
        <f t="shared" si="17"/>
        <v>46420</v>
      </c>
      <c r="BG38" s="31">
        <f t="shared" si="18"/>
        <v>46420</v>
      </c>
      <c r="BH38" s="32">
        <v>0</v>
      </c>
      <c r="BI38" s="15">
        <f t="shared" si="19"/>
        <v>46366</v>
      </c>
      <c r="BJ38" s="15"/>
      <c r="BK38" s="34">
        <f t="shared" si="20"/>
        <v>-54</v>
      </c>
      <c r="BL38" s="3"/>
      <c r="BM38" s="31">
        <f t="shared" si="21"/>
        <v>46420</v>
      </c>
      <c r="BN38" s="31">
        <f t="shared" si="22"/>
        <v>46420</v>
      </c>
      <c r="BO38" s="32">
        <v>0</v>
      </c>
      <c r="BP38" s="15">
        <f t="shared" si="23"/>
        <v>46366</v>
      </c>
      <c r="BQ38" s="15"/>
      <c r="BR38" s="34">
        <f t="shared" si="24"/>
        <v>-54</v>
      </c>
      <c r="BS38" s="3"/>
      <c r="BT38" s="31">
        <f t="shared" si="25"/>
        <v>46420</v>
      </c>
      <c r="BU38" s="31">
        <f t="shared" si="26"/>
        <v>46427</v>
      </c>
      <c r="BV38" s="37">
        <v>7</v>
      </c>
      <c r="BW38" s="15">
        <f t="shared" si="27"/>
        <v>46373</v>
      </c>
      <c r="BX38" s="15"/>
      <c r="BY38" s="7">
        <f t="shared" si="28"/>
        <v>-54</v>
      </c>
      <c r="BZ38" s="2" t="s">
        <v>2572</v>
      </c>
      <c r="CA38" s="315">
        <v>46427</v>
      </c>
      <c r="CB38" s="7">
        <f t="shared" si="29"/>
        <v>-54</v>
      </c>
      <c r="CC38" s="2"/>
      <c r="CD38" s="2"/>
      <c r="CF38" s="18" t="str">
        <f>+_xlfn.XLOOKUP(BZ38,'Crono LB 30.09'!B:B,'Crono LB 30.09'!F:F,"No se encuentra",0,1)</f>
        <v>25-Dec-26</v>
      </c>
      <c r="CG38" s="193" t="e">
        <f t="shared" si="31"/>
        <v>#VALUE!</v>
      </c>
      <c r="CI38" s="18">
        <f>+_xlfn.XLOOKUP(B38,'REM-Nuevo'!B:B,'REM-Nuevo'!O:O,"",0,1)</f>
        <v>46427</v>
      </c>
      <c r="CJ38" s="18">
        <f t="shared" si="32"/>
        <v>46427</v>
      </c>
    </row>
    <row r="39" spans="1:88" ht="188.5" hidden="1" x14ac:dyDescent="0.35">
      <c r="A39" s="40" t="s">
        <v>640</v>
      </c>
      <c r="B39" s="41" t="s">
        <v>2706</v>
      </c>
      <c r="C39" s="42" t="s">
        <v>751</v>
      </c>
      <c r="D39" s="7"/>
      <c r="E39" s="283"/>
      <c r="F39" s="30">
        <f t="shared" si="0"/>
        <v>46162</v>
      </c>
      <c r="G39" s="6">
        <v>46121</v>
      </c>
      <c r="H39" s="6">
        <v>46122</v>
      </c>
      <c r="I39" s="34">
        <f t="shared" si="1"/>
        <v>-41</v>
      </c>
      <c r="J39" s="309">
        <v>46121</v>
      </c>
      <c r="K39" s="3"/>
      <c r="L39" s="30">
        <f t="shared" si="2"/>
        <v>46163</v>
      </c>
      <c r="M39" s="30">
        <f t="shared" si="3"/>
        <v>46170</v>
      </c>
      <c r="N39" s="37">
        <v>7</v>
      </c>
      <c r="O39" s="6">
        <f t="shared" si="37"/>
        <v>46129</v>
      </c>
      <c r="P39" s="6">
        <v>46133</v>
      </c>
      <c r="Q39" s="29">
        <f t="shared" si="4"/>
        <v>-41</v>
      </c>
      <c r="R39" s="7">
        <v>23342561</v>
      </c>
      <c r="S39" s="3"/>
      <c r="T39" s="30">
        <f t="shared" si="5"/>
        <v>46171</v>
      </c>
      <c r="U39" s="30">
        <f t="shared" si="6"/>
        <v>46201</v>
      </c>
      <c r="V39" s="37">
        <v>30</v>
      </c>
      <c r="W39" s="6">
        <f t="shared" si="67"/>
        <v>46159</v>
      </c>
      <c r="X39" s="6">
        <v>46154</v>
      </c>
      <c r="Y39" s="29">
        <f t="shared" si="7"/>
        <v>-42</v>
      </c>
      <c r="Z39" s="3"/>
      <c r="AA39" s="31"/>
      <c r="AB39" s="7"/>
      <c r="AC39" s="6"/>
      <c r="AD39" s="25"/>
      <c r="AE39" s="31">
        <f t="shared" si="8"/>
        <v>46202</v>
      </c>
      <c r="AF39" s="31">
        <f t="shared" si="9"/>
        <v>46247</v>
      </c>
      <c r="AG39" s="37">
        <v>45</v>
      </c>
      <c r="AH39" s="15">
        <f t="shared" si="68"/>
        <v>46199</v>
      </c>
      <c r="AI39" s="15"/>
      <c r="AJ39" s="34">
        <f t="shared" si="10"/>
        <v>-48</v>
      </c>
      <c r="AK39" s="468" t="s">
        <v>2707</v>
      </c>
      <c r="AL39" s="3" t="s">
        <v>2672</v>
      </c>
      <c r="AM39" s="31">
        <f t="shared" si="11"/>
        <v>46248</v>
      </c>
      <c r="AN39" s="31">
        <f t="shared" si="12"/>
        <v>46268</v>
      </c>
      <c r="AO39" s="37">
        <v>20</v>
      </c>
      <c r="AP39" s="15">
        <f t="shared" si="30"/>
        <v>46219</v>
      </c>
      <c r="AQ39" s="15"/>
      <c r="AR39" s="34">
        <f t="shared" si="13"/>
        <v>-49</v>
      </c>
      <c r="AS39" s="7"/>
      <c r="AT39" s="7"/>
      <c r="AU39" s="7"/>
      <c r="AV39" s="7"/>
      <c r="AW39" s="7"/>
      <c r="AX39" s="3"/>
      <c r="AY39" s="31">
        <f t="shared" si="14"/>
        <v>46269</v>
      </c>
      <c r="AZ39" s="31">
        <f t="shared" si="69"/>
        <v>46419</v>
      </c>
      <c r="BA39" s="124">
        <v>150</v>
      </c>
      <c r="BB39" s="15">
        <f t="shared" si="15"/>
        <v>46369</v>
      </c>
      <c r="BC39" s="15"/>
      <c r="BD39" s="7">
        <f t="shared" si="16"/>
        <v>-50</v>
      </c>
      <c r="BE39" s="3"/>
      <c r="BF39" s="31">
        <f t="shared" si="17"/>
        <v>46420</v>
      </c>
      <c r="BG39" s="31">
        <f t="shared" si="18"/>
        <v>46420</v>
      </c>
      <c r="BH39" s="32">
        <v>0</v>
      </c>
      <c r="BI39" s="15">
        <f t="shared" si="19"/>
        <v>46369</v>
      </c>
      <c r="BJ39" s="15"/>
      <c r="BK39" s="34">
        <f t="shared" si="20"/>
        <v>-51</v>
      </c>
      <c r="BL39" s="3"/>
      <c r="BM39" s="31">
        <f t="shared" si="21"/>
        <v>46420</v>
      </c>
      <c r="BN39" s="31">
        <f t="shared" si="22"/>
        <v>46420</v>
      </c>
      <c r="BO39" s="32">
        <v>0</v>
      </c>
      <c r="BP39" s="15">
        <f t="shared" si="23"/>
        <v>46369</v>
      </c>
      <c r="BQ39" s="15"/>
      <c r="BR39" s="34">
        <f t="shared" si="24"/>
        <v>-51</v>
      </c>
      <c r="BS39" s="3"/>
      <c r="BT39" s="31">
        <f t="shared" si="25"/>
        <v>46420</v>
      </c>
      <c r="BU39" s="31">
        <f t="shared" si="26"/>
        <v>46427</v>
      </c>
      <c r="BV39" s="37">
        <v>7</v>
      </c>
      <c r="BW39" s="15">
        <f t="shared" si="27"/>
        <v>46376</v>
      </c>
      <c r="BX39" s="15"/>
      <c r="BY39" s="7">
        <f t="shared" si="28"/>
        <v>-51</v>
      </c>
      <c r="BZ39" s="2" t="s">
        <v>2572</v>
      </c>
      <c r="CA39" s="315">
        <v>46427</v>
      </c>
      <c r="CB39" s="7">
        <f t="shared" si="29"/>
        <v>-51</v>
      </c>
      <c r="CC39" s="2"/>
      <c r="CD39" s="2"/>
      <c r="CF39" s="18" t="str">
        <f>+_xlfn.XLOOKUP(BZ39,'Crono LB 30.09'!B:B,'Crono LB 30.09'!F:F,"No se encuentra",0,1)</f>
        <v>25-Dec-26</v>
      </c>
      <c r="CG39" s="193" t="e">
        <f t="shared" si="31"/>
        <v>#VALUE!</v>
      </c>
      <c r="CI39" s="18">
        <f>+_xlfn.XLOOKUP(B39,'REM-Nuevo'!B:B,'REM-Nuevo'!O:O,"",0,1)</f>
        <v>46427</v>
      </c>
      <c r="CJ39" s="18">
        <f t="shared" si="32"/>
        <v>46427</v>
      </c>
    </row>
    <row r="40" spans="1:88" ht="87" hidden="1" x14ac:dyDescent="0.35">
      <c r="A40" s="40" t="s">
        <v>640</v>
      </c>
      <c r="B40" s="41" t="s">
        <v>2708</v>
      </c>
      <c r="C40" s="42" t="s">
        <v>752</v>
      </c>
      <c r="D40" s="7"/>
      <c r="E40" s="283"/>
      <c r="F40" s="30">
        <f t="shared" si="0"/>
        <v>46247</v>
      </c>
      <c r="G40" s="6">
        <v>46163</v>
      </c>
      <c r="H40" s="6">
        <v>46163</v>
      </c>
      <c r="I40" s="34">
        <f t="shared" si="1"/>
        <v>-84</v>
      </c>
      <c r="J40" s="309">
        <v>46163</v>
      </c>
      <c r="K40" s="3"/>
      <c r="L40" s="30">
        <f t="shared" si="2"/>
        <v>46248</v>
      </c>
      <c r="M40" s="30">
        <f t="shared" si="3"/>
        <v>46255</v>
      </c>
      <c r="N40" s="37">
        <v>7</v>
      </c>
      <c r="O40" s="6">
        <v>46172</v>
      </c>
      <c r="P40" s="6">
        <v>46171</v>
      </c>
      <c r="Q40" s="29">
        <f t="shared" si="4"/>
        <v>-83</v>
      </c>
      <c r="R40" s="7">
        <v>23407862</v>
      </c>
      <c r="S40" s="3"/>
      <c r="T40" s="30">
        <f t="shared" si="5"/>
        <v>46256</v>
      </c>
      <c r="U40" s="30">
        <f t="shared" si="6"/>
        <v>46286</v>
      </c>
      <c r="V40" s="37">
        <v>30</v>
      </c>
      <c r="W40" s="6">
        <f t="shared" si="67"/>
        <v>46202</v>
      </c>
      <c r="X40" s="6">
        <v>46198</v>
      </c>
      <c r="Y40" s="29">
        <f t="shared" si="7"/>
        <v>-84</v>
      </c>
      <c r="Z40" s="3"/>
      <c r="AA40" s="31"/>
      <c r="AB40" s="7"/>
      <c r="AC40" s="6"/>
      <c r="AD40" s="25"/>
      <c r="AE40" s="31">
        <f t="shared" si="8"/>
        <v>46287</v>
      </c>
      <c r="AF40" s="31">
        <f t="shared" si="9"/>
        <v>46332</v>
      </c>
      <c r="AG40" s="37">
        <v>45</v>
      </c>
      <c r="AH40" s="15">
        <f t="shared" si="68"/>
        <v>46243</v>
      </c>
      <c r="AI40" s="15"/>
      <c r="AJ40" s="34">
        <f t="shared" si="10"/>
        <v>-89</v>
      </c>
      <c r="AK40" s="468" t="s">
        <v>2709</v>
      </c>
      <c r="AL40" s="3" t="s">
        <v>2672</v>
      </c>
      <c r="AM40" s="31">
        <f t="shared" si="11"/>
        <v>46333</v>
      </c>
      <c r="AN40" s="31">
        <f t="shared" si="12"/>
        <v>46353</v>
      </c>
      <c r="AO40" s="37">
        <v>20</v>
      </c>
      <c r="AP40" s="15">
        <f t="shared" si="30"/>
        <v>46263</v>
      </c>
      <c r="AQ40" s="15"/>
      <c r="AR40" s="34">
        <f t="shared" si="13"/>
        <v>-90</v>
      </c>
      <c r="AS40" s="7"/>
      <c r="AT40" s="7"/>
      <c r="AU40" s="7"/>
      <c r="AV40" s="7"/>
      <c r="AW40" s="7"/>
      <c r="AX40" s="3"/>
      <c r="AY40" s="31">
        <f t="shared" si="14"/>
        <v>46354</v>
      </c>
      <c r="AZ40" s="31">
        <f t="shared" si="69"/>
        <v>46474</v>
      </c>
      <c r="BA40" s="124">
        <v>120</v>
      </c>
      <c r="BB40" s="15">
        <f t="shared" si="15"/>
        <v>46383</v>
      </c>
      <c r="BC40" s="15"/>
      <c r="BD40" s="7">
        <f t="shared" si="16"/>
        <v>-91</v>
      </c>
      <c r="BE40" s="3"/>
      <c r="BF40" s="31">
        <f t="shared" si="17"/>
        <v>46475</v>
      </c>
      <c r="BG40" s="31">
        <f t="shared" si="18"/>
        <v>46475</v>
      </c>
      <c r="BH40" s="32">
        <v>0</v>
      </c>
      <c r="BI40" s="15">
        <f t="shared" si="19"/>
        <v>46383</v>
      </c>
      <c r="BJ40" s="15"/>
      <c r="BK40" s="34">
        <f t="shared" si="20"/>
        <v>-92</v>
      </c>
      <c r="BL40" s="3"/>
      <c r="BM40" s="31">
        <f t="shared" si="21"/>
        <v>46475</v>
      </c>
      <c r="BN40" s="31">
        <f t="shared" si="22"/>
        <v>46475</v>
      </c>
      <c r="BO40" s="32">
        <v>0</v>
      </c>
      <c r="BP40" s="15">
        <f t="shared" si="23"/>
        <v>46383</v>
      </c>
      <c r="BQ40" s="15"/>
      <c r="BR40" s="34">
        <f t="shared" si="24"/>
        <v>-92</v>
      </c>
      <c r="BS40" s="3"/>
      <c r="BT40" s="31">
        <f t="shared" si="25"/>
        <v>46475</v>
      </c>
      <c r="BU40" s="31">
        <f t="shared" si="26"/>
        <v>46482</v>
      </c>
      <c r="BV40" s="37">
        <v>7</v>
      </c>
      <c r="BW40" s="15">
        <f t="shared" si="27"/>
        <v>46390</v>
      </c>
      <c r="BX40" s="15"/>
      <c r="BY40" s="7">
        <f t="shared" si="28"/>
        <v>-92</v>
      </c>
      <c r="BZ40" s="2" t="s">
        <v>2572</v>
      </c>
      <c r="CA40" s="315">
        <v>46482</v>
      </c>
      <c r="CB40" s="7">
        <f t="shared" si="29"/>
        <v>-92</v>
      </c>
      <c r="CC40" s="2"/>
      <c r="CD40" s="2"/>
      <c r="CF40" s="18" t="str">
        <f>+_xlfn.XLOOKUP(BZ40,'Crono LB 30.09'!B:B,'Crono LB 30.09'!F:F,"No se encuentra",0,1)</f>
        <v>25-Dec-26</v>
      </c>
      <c r="CG40" s="193" t="e">
        <f t="shared" si="31"/>
        <v>#VALUE!</v>
      </c>
      <c r="CI40" s="18">
        <f>+_xlfn.XLOOKUP(B40,'REM-Nuevo'!B:B,'REM-Nuevo'!O:O,"",0,1)</f>
        <v>46482</v>
      </c>
      <c r="CJ40" s="18">
        <f t="shared" si="32"/>
        <v>46482</v>
      </c>
    </row>
    <row r="41" spans="1:88" ht="188.5" hidden="1" x14ac:dyDescent="0.35">
      <c r="A41" s="40" t="s">
        <v>640</v>
      </c>
      <c r="B41" s="41" t="s">
        <v>2710</v>
      </c>
      <c r="C41" s="42" t="s">
        <v>754</v>
      </c>
      <c r="D41" s="7"/>
      <c r="E41" s="283"/>
      <c r="F41" s="30">
        <f t="shared" si="0"/>
        <v>46187</v>
      </c>
      <c r="G41" s="6">
        <v>46125</v>
      </c>
      <c r="H41" s="6">
        <v>46122</v>
      </c>
      <c r="I41" s="34">
        <f t="shared" si="1"/>
        <v>-62</v>
      </c>
      <c r="J41" s="309">
        <v>46125</v>
      </c>
      <c r="K41" s="3"/>
      <c r="L41" s="30">
        <f t="shared" si="2"/>
        <v>46188</v>
      </c>
      <c r="M41" s="30">
        <f t="shared" si="3"/>
        <v>46195</v>
      </c>
      <c r="N41" s="37">
        <v>7</v>
      </c>
      <c r="O41" s="6">
        <f t="shared" si="37"/>
        <v>46129</v>
      </c>
      <c r="P41" s="6">
        <v>46132</v>
      </c>
      <c r="Q41" s="29">
        <f t="shared" si="4"/>
        <v>-66</v>
      </c>
      <c r="R41" s="7">
        <v>23342412</v>
      </c>
      <c r="S41" s="3"/>
      <c r="T41" s="30">
        <f t="shared" si="5"/>
        <v>46196</v>
      </c>
      <c r="U41" s="30">
        <f t="shared" si="6"/>
        <v>46226</v>
      </c>
      <c r="V41" s="37">
        <v>30</v>
      </c>
      <c r="W41" s="6">
        <f t="shared" si="67"/>
        <v>46159</v>
      </c>
      <c r="X41" s="6">
        <v>46153</v>
      </c>
      <c r="Y41" s="29">
        <f t="shared" si="7"/>
        <v>-67</v>
      </c>
      <c r="Z41" s="3"/>
      <c r="AA41" s="31"/>
      <c r="AB41" s="7"/>
      <c r="AC41" s="6"/>
      <c r="AD41" s="25"/>
      <c r="AE41" s="31">
        <f t="shared" si="8"/>
        <v>46227</v>
      </c>
      <c r="AF41" s="31">
        <f t="shared" si="9"/>
        <v>46272</v>
      </c>
      <c r="AG41" s="37">
        <v>45</v>
      </c>
      <c r="AH41" s="15">
        <f t="shared" si="68"/>
        <v>46198</v>
      </c>
      <c r="AI41" s="15"/>
      <c r="AJ41" s="34">
        <f t="shared" si="10"/>
        <v>-74</v>
      </c>
      <c r="AK41" s="483" t="s">
        <v>5403</v>
      </c>
      <c r="AL41" s="3" t="s">
        <v>2672</v>
      </c>
      <c r="AM41" s="31">
        <f t="shared" si="11"/>
        <v>46273</v>
      </c>
      <c r="AN41" s="31">
        <f t="shared" si="12"/>
        <v>46293</v>
      </c>
      <c r="AO41" s="37">
        <v>20</v>
      </c>
      <c r="AP41" s="15">
        <f t="shared" si="30"/>
        <v>46218</v>
      </c>
      <c r="AQ41" s="15"/>
      <c r="AR41" s="34">
        <f t="shared" si="13"/>
        <v>-75</v>
      </c>
      <c r="AS41" s="7"/>
      <c r="AT41" s="7"/>
      <c r="AU41" s="7"/>
      <c r="AV41" s="7"/>
      <c r="AW41" s="7"/>
      <c r="AX41" s="3"/>
      <c r="AY41" s="31">
        <f t="shared" si="14"/>
        <v>46294</v>
      </c>
      <c r="AZ41" s="31">
        <f t="shared" si="69"/>
        <v>46474</v>
      </c>
      <c r="BA41" s="124">
        <v>180</v>
      </c>
      <c r="BB41" s="15">
        <f t="shared" si="15"/>
        <v>46398</v>
      </c>
      <c r="BC41" s="15"/>
      <c r="BD41" s="7">
        <f t="shared" si="16"/>
        <v>-76</v>
      </c>
      <c r="BE41" s="3"/>
      <c r="BF41" s="31">
        <f t="shared" si="17"/>
        <v>46475</v>
      </c>
      <c r="BG41" s="31">
        <f t="shared" si="18"/>
        <v>46475</v>
      </c>
      <c r="BH41" s="32">
        <v>0</v>
      </c>
      <c r="BI41" s="15">
        <f t="shared" si="19"/>
        <v>46398</v>
      </c>
      <c r="BJ41" s="15"/>
      <c r="BK41" s="34">
        <f t="shared" si="20"/>
        <v>-77</v>
      </c>
      <c r="BL41" s="3"/>
      <c r="BM41" s="31">
        <f t="shared" si="21"/>
        <v>46475</v>
      </c>
      <c r="BN41" s="31">
        <f t="shared" si="22"/>
        <v>46475</v>
      </c>
      <c r="BO41" s="32">
        <v>0</v>
      </c>
      <c r="BP41" s="15">
        <f t="shared" si="23"/>
        <v>46398</v>
      </c>
      <c r="BQ41" s="15"/>
      <c r="BR41" s="34">
        <f t="shared" si="24"/>
        <v>-77</v>
      </c>
      <c r="BS41" s="3"/>
      <c r="BT41" s="31">
        <f t="shared" si="25"/>
        <v>46475</v>
      </c>
      <c r="BU41" s="31">
        <f t="shared" si="26"/>
        <v>46482</v>
      </c>
      <c r="BV41" s="37">
        <v>7</v>
      </c>
      <c r="BW41" s="15">
        <f t="shared" si="27"/>
        <v>46405</v>
      </c>
      <c r="BX41" s="15"/>
      <c r="BY41" s="7">
        <f t="shared" si="28"/>
        <v>-77</v>
      </c>
      <c r="BZ41" s="2" t="s">
        <v>2572</v>
      </c>
      <c r="CA41" s="315">
        <v>46482</v>
      </c>
      <c r="CB41" s="7">
        <f t="shared" si="29"/>
        <v>-77</v>
      </c>
      <c r="CC41" s="2"/>
      <c r="CD41" s="2"/>
      <c r="CF41" s="18" t="str">
        <f>+_xlfn.XLOOKUP(BZ41,'Crono LB 30.09'!B:B,'Crono LB 30.09'!F:F,"No se encuentra",0,1)</f>
        <v>25-Dec-26</v>
      </c>
      <c r="CG41" s="193" t="e">
        <f t="shared" si="31"/>
        <v>#VALUE!</v>
      </c>
      <c r="CI41" s="18">
        <f>+_xlfn.XLOOKUP(B41,'REM-Nuevo'!B:B,'REM-Nuevo'!O:O,"",0,1)</f>
        <v>46482</v>
      </c>
      <c r="CJ41" s="18">
        <f t="shared" si="32"/>
        <v>46482</v>
      </c>
    </row>
    <row r="42" spans="1:88" ht="60.75" hidden="1" customHeight="1" x14ac:dyDescent="0.35">
      <c r="A42" s="40" t="s">
        <v>640</v>
      </c>
      <c r="B42" s="41" t="s">
        <v>2711</v>
      </c>
      <c r="C42" s="42" t="s">
        <v>755</v>
      </c>
      <c r="D42" s="7"/>
      <c r="E42" s="283"/>
      <c r="F42" s="30">
        <f t="shared" si="0"/>
        <v>46217</v>
      </c>
      <c r="G42" s="6">
        <v>46177</v>
      </c>
      <c r="H42" s="6">
        <v>46185</v>
      </c>
      <c r="I42" s="34">
        <f t="shared" si="1"/>
        <v>-40</v>
      </c>
      <c r="J42" s="309">
        <v>46157</v>
      </c>
      <c r="K42" s="3"/>
      <c r="L42" s="30">
        <f t="shared" si="2"/>
        <v>46218</v>
      </c>
      <c r="M42" s="30">
        <f t="shared" si="3"/>
        <v>46225</v>
      </c>
      <c r="N42" s="37">
        <v>7</v>
      </c>
      <c r="O42" s="6">
        <f t="shared" si="37"/>
        <v>46192</v>
      </c>
      <c r="P42" s="6">
        <v>46178</v>
      </c>
      <c r="Q42" s="29">
        <f t="shared" si="4"/>
        <v>-33</v>
      </c>
      <c r="R42" s="7">
        <v>23392213</v>
      </c>
      <c r="S42" s="3"/>
      <c r="T42" s="30">
        <f t="shared" si="5"/>
        <v>46226</v>
      </c>
      <c r="U42" s="30">
        <f t="shared" si="6"/>
        <v>46256</v>
      </c>
      <c r="V42" s="37">
        <v>30</v>
      </c>
      <c r="W42" s="6">
        <f t="shared" si="67"/>
        <v>46222</v>
      </c>
      <c r="X42" s="6">
        <v>46230</v>
      </c>
      <c r="Y42" s="29">
        <f t="shared" si="7"/>
        <v>-34</v>
      </c>
      <c r="Z42" s="3"/>
      <c r="AA42" s="31"/>
      <c r="AB42" s="7"/>
      <c r="AC42" s="6"/>
      <c r="AD42" s="25"/>
      <c r="AE42" s="31">
        <f t="shared" si="8"/>
        <v>46257</v>
      </c>
      <c r="AF42" s="31">
        <f t="shared" si="9"/>
        <v>46302</v>
      </c>
      <c r="AG42" s="37">
        <v>45</v>
      </c>
      <c r="AH42" s="15">
        <f t="shared" si="68"/>
        <v>46275</v>
      </c>
      <c r="AI42" s="15"/>
      <c r="AJ42" s="34">
        <f t="shared" si="10"/>
        <v>-27</v>
      </c>
      <c r="AK42" s="468" t="s">
        <v>5404</v>
      </c>
      <c r="AL42" s="3" t="s">
        <v>2679</v>
      </c>
      <c r="AM42" s="31">
        <f t="shared" si="11"/>
        <v>46303</v>
      </c>
      <c r="AN42" s="31">
        <f t="shared" si="12"/>
        <v>46323</v>
      </c>
      <c r="AO42" s="37">
        <v>20</v>
      </c>
      <c r="AP42" s="15">
        <f t="shared" si="30"/>
        <v>46295</v>
      </c>
      <c r="AQ42" s="15"/>
      <c r="AR42" s="34">
        <f t="shared" si="13"/>
        <v>-28</v>
      </c>
      <c r="AS42" s="7"/>
      <c r="AT42" s="7"/>
      <c r="AU42" s="7"/>
      <c r="AV42" s="7"/>
      <c r="AW42" s="7"/>
      <c r="AX42" s="3"/>
      <c r="AY42" s="31">
        <f t="shared" si="14"/>
        <v>46324</v>
      </c>
      <c r="AZ42" s="31">
        <f t="shared" si="69"/>
        <v>46474</v>
      </c>
      <c r="BA42" s="124">
        <v>150</v>
      </c>
      <c r="BB42" s="15">
        <f t="shared" si="15"/>
        <v>46445</v>
      </c>
      <c r="BC42" s="15"/>
      <c r="BD42" s="7">
        <f t="shared" si="16"/>
        <v>-29</v>
      </c>
      <c r="BE42" s="3"/>
      <c r="BF42" s="31">
        <f t="shared" si="17"/>
        <v>46475</v>
      </c>
      <c r="BG42" s="31">
        <f t="shared" si="18"/>
        <v>46475</v>
      </c>
      <c r="BH42" s="32">
        <v>0</v>
      </c>
      <c r="BI42" s="15">
        <f t="shared" si="19"/>
        <v>46445</v>
      </c>
      <c r="BJ42" s="15"/>
      <c r="BK42" s="34">
        <f t="shared" si="20"/>
        <v>-30</v>
      </c>
      <c r="BL42" s="3"/>
      <c r="BM42" s="31">
        <f t="shared" si="21"/>
        <v>46475</v>
      </c>
      <c r="BN42" s="31">
        <f t="shared" si="22"/>
        <v>46475</v>
      </c>
      <c r="BO42" s="32">
        <v>0</v>
      </c>
      <c r="BP42" s="15">
        <f t="shared" si="23"/>
        <v>46445</v>
      </c>
      <c r="BQ42" s="15"/>
      <c r="BR42" s="34">
        <f t="shared" si="24"/>
        <v>-30</v>
      </c>
      <c r="BS42" s="3"/>
      <c r="BT42" s="31">
        <f t="shared" si="25"/>
        <v>46475</v>
      </c>
      <c r="BU42" s="31">
        <f t="shared" si="26"/>
        <v>46482</v>
      </c>
      <c r="BV42" s="37">
        <v>7</v>
      </c>
      <c r="BW42" s="15">
        <f t="shared" si="27"/>
        <v>46452</v>
      </c>
      <c r="BX42" s="15"/>
      <c r="BY42" s="7">
        <f t="shared" si="28"/>
        <v>-30</v>
      </c>
      <c r="BZ42" s="2" t="s">
        <v>2572</v>
      </c>
      <c r="CA42" s="315">
        <v>46482</v>
      </c>
      <c r="CB42" s="7">
        <f t="shared" si="29"/>
        <v>-30</v>
      </c>
      <c r="CC42" s="2"/>
      <c r="CD42" s="2"/>
      <c r="CF42" s="18" t="str">
        <f>+_xlfn.XLOOKUP(BZ42,'Crono LB 30.09'!B:B,'Crono LB 30.09'!F:F,"No se encuentra",0,1)</f>
        <v>25-Dec-26</v>
      </c>
      <c r="CG42" s="193" t="e">
        <f t="shared" si="31"/>
        <v>#VALUE!</v>
      </c>
      <c r="CI42" s="18">
        <f>+_xlfn.XLOOKUP(B42,'REM-Nuevo'!B:B,'REM-Nuevo'!O:O,"",0,1)</f>
        <v>46482</v>
      </c>
      <c r="CJ42" s="18">
        <f t="shared" si="32"/>
        <v>46482</v>
      </c>
    </row>
    <row r="43" spans="1:88" ht="197.25" hidden="1" customHeight="1" x14ac:dyDescent="0.35">
      <c r="A43" s="40" t="s">
        <v>640</v>
      </c>
      <c r="B43" s="41" t="s">
        <v>2712</v>
      </c>
      <c r="C43" s="42" t="s">
        <v>756</v>
      </c>
      <c r="D43" s="7"/>
      <c r="E43" s="283"/>
      <c r="F43" s="30">
        <f t="shared" si="0"/>
        <v>46217</v>
      </c>
      <c r="G43" s="6">
        <v>46129</v>
      </c>
      <c r="H43" s="6">
        <v>46129</v>
      </c>
      <c r="I43" s="34">
        <f t="shared" si="1"/>
        <v>-88</v>
      </c>
      <c r="J43" s="309">
        <v>46129</v>
      </c>
      <c r="K43" s="3"/>
      <c r="L43" s="30">
        <f t="shared" si="2"/>
        <v>46218</v>
      </c>
      <c r="M43" s="30">
        <f t="shared" si="3"/>
        <v>46225</v>
      </c>
      <c r="N43" s="37">
        <v>7</v>
      </c>
      <c r="O43" s="6">
        <f t="shared" si="37"/>
        <v>46136</v>
      </c>
      <c r="P43" s="6">
        <v>46136</v>
      </c>
      <c r="Q43" s="29">
        <f t="shared" si="4"/>
        <v>-89</v>
      </c>
      <c r="R43" s="7">
        <v>23349106</v>
      </c>
      <c r="S43" s="3"/>
      <c r="T43" s="30">
        <f t="shared" si="5"/>
        <v>46226</v>
      </c>
      <c r="U43" s="30">
        <f t="shared" si="6"/>
        <v>46256</v>
      </c>
      <c r="V43" s="37">
        <v>30</v>
      </c>
      <c r="W43" s="6">
        <f t="shared" si="67"/>
        <v>46166</v>
      </c>
      <c r="X43" s="6">
        <v>46153</v>
      </c>
      <c r="Y43" s="29">
        <f t="shared" si="7"/>
        <v>-90</v>
      </c>
      <c r="Z43" s="3"/>
      <c r="AA43" s="31"/>
      <c r="AB43" s="7"/>
      <c r="AC43" s="6"/>
      <c r="AD43" s="25"/>
      <c r="AE43" s="31">
        <f t="shared" si="8"/>
        <v>46257</v>
      </c>
      <c r="AF43" s="31">
        <f t="shared" si="9"/>
        <v>46302</v>
      </c>
      <c r="AG43" s="37">
        <v>45</v>
      </c>
      <c r="AH43" s="15">
        <f t="shared" si="68"/>
        <v>46198</v>
      </c>
      <c r="AI43" s="15"/>
      <c r="AJ43" s="34">
        <f t="shared" si="10"/>
        <v>-104</v>
      </c>
      <c r="AK43" s="468" t="s">
        <v>2713</v>
      </c>
      <c r="AL43" s="3" t="s">
        <v>2672</v>
      </c>
      <c r="AM43" s="31">
        <f t="shared" si="11"/>
        <v>46303</v>
      </c>
      <c r="AN43" s="31">
        <f t="shared" si="12"/>
        <v>46323</v>
      </c>
      <c r="AO43" s="37">
        <v>20</v>
      </c>
      <c r="AP43" s="15">
        <f t="shared" si="30"/>
        <v>46218</v>
      </c>
      <c r="AQ43" s="15"/>
      <c r="AR43" s="34">
        <f t="shared" si="13"/>
        <v>-105</v>
      </c>
      <c r="AS43" s="7"/>
      <c r="AT43" s="7"/>
      <c r="AU43" s="7"/>
      <c r="AV43" s="7"/>
      <c r="AW43" s="7"/>
      <c r="AX43" s="3"/>
      <c r="AY43" s="31">
        <f t="shared" si="14"/>
        <v>46324</v>
      </c>
      <c r="AZ43" s="31">
        <f t="shared" si="69"/>
        <v>46474</v>
      </c>
      <c r="BA43" s="124">
        <v>150</v>
      </c>
      <c r="BB43" s="15">
        <f t="shared" si="15"/>
        <v>46368</v>
      </c>
      <c r="BC43" s="15"/>
      <c r="BD43" s="7">
        <f t="shared" si="16"/>
        <v>-106</v>
      </c>
      <c r="BE43" s="3"/>
      <c r="BF43" s="31">
        <f t="shared" si="17"/>
        <v>46475</v>
      </c>
      <c r="BG43" s="31">
        <f t="shared" si="18"/>
        <v>46475</v>
      </c>
      <c r="BH43" s="32">
        <v>0</v>
      </c>
      <c r="BI43" s="15">
        <f t="shared" si="19"/>
        <v>46368</v>
      </c>
      <c r="BJ43" s="15"/>
      <c r="BK43" s="34">
        <f t="shared" si="20"/>
        <v>-107</v>
      </c>
      <c r="BL43" s="3"/>
      <c r="BM43" s="31">
        <f t="shared" si="21"/>
        <v>46475</v>
      </c>
      <c r="BN43" s="31">
        <f t="shared" si="22"/>
        <v>46475</v>
      </c>
      <c r="BO43" s="32">
        <v>0</v>
      </c>
      <c r="BP43" s="15">
        <f t="shared" si="23"/>
        <v>46368</v>
      </c>
      <c r="BQ43" s="15"/>
      <c r="BR43" s="34">
        <f t="shared" si="24"/>
        <v>-107</v>
      </c>
      <c r="BS43" s="3"/>
      <c r="BT43" s="31">
        <f t="shared" si="25"/>
        <v>46475</v>
      </c>
      <c r="BU43" s="31">
        <f t="shared" si="26"/>
        <v>46482</v>
      </c>
      <c r="BV43" s="37">
        <v>7</v>
      </c>
      <c r="BW43" s="15">
        <f t="shared" si="27"/>
        <v>46375</v>
      </c>
      <c r="BX43" s="15"/>
      <c r="BY43" s="7">
        <f t="shared" si="28"/>
        <v>-107</v>
      </c>
      <c r="BZ43" s="2" t="s">
        <v>2572</v>
      </c>
      <c r="CA43" s="315">
        <v>46482</v>
      </c>
      <c r="CB43" s="7">
        <f t="shared" si="29"/>
        <v>-107</v>
      </c>
      <c r="CC43" s="2"/>
      <c r="CD43" s="2"/>
      <c r="CF43" s="18" t="str">
        <f>+_xlfn.XLOOKUP(BZ43,'Crono LB 30.09'!B:B,'Crono LB 30.09'!F:F,"No se encuentra",0,1)</f>
        <v>25-Dec-26</v>
      </c>
      <c r="CG43" s="193" t="e">
        <f t="shared" si="31"/>
        <v>#VALUE!</v>
      </c>
      <c r="CI43" s="18">
        <f>+_xlfn.XLOOKUP(B43,'REM-Nuevo'!B:B,'REM-Nuevo'!O:O,"",0,1)</f>
        <v>46482</v>
      </c>
      <c r="CJ43" s="18">
        <f t="shared" si="32"/>
        <v>46482</v>
      </c>
    </row>
    <row r="44" spans="1:88" ht="29" hidden="1" x14ac:dyDescent="0.35">
      <c r="A44" s="40" t="s">
        <v>640</v>
      </c>
      <c r="B44" s="41" t="s">
        <v>2714</v>
      </c>
      <c r="C44" s="42" t="s">
        <v>757</v>
      </c>
      <c r="D44" s="7"/>
      <c r="E44" s="283"/>
      <c r="F44" s="30">
        <f t="shared" si="0"/>
        <v>46247</v>
      </c>
      <c r="G44" s="6">
        <v>46177</v>
      </c>
      <c r="H44" s="6">
        <v>46185</v>
      </c>
      <c r="I44" s="34">
        <f t="shared" si="1"/>
        <v>-70</v>
      </c>
      <c r="J44" s="309">
        <v>46163</v>
      </c>
      <c r="K44" s="3"/>
      <c r="L44" s="30">
        <f t="shared" si="2"/>
        <v>46248</v>
      </c>
      <c r="M44" s="30">
        <f t="shared" si="3"/>
        <v>46255</v>
      </c>
      <c r="N44" s="37">
        <v>7</v>
      </c>
      <c r="O44" s="6">
        <f t="shared" si="37"/>
        <v>46192</v>
      </c>
      <c r="P44" s="6"/>
      <c r="Q44" s="29">
        <f t="shared" si="4"/>
        <v>-63</v>
      </c>
      <c r="R44" s="7"/>
      <c r="S44" s="3"/>
      <c r="T44" s="30">
        <f t="shared" si="5"/>
        <v>46256</v>
      </c>
      <c r="U44" s="30">
        <f t="shared" si="6"/>
        <v>46286</v>
      </c>
      <c r="V44" s="37">
        <v>30</v>
      </c>
      <c r="W44" s="6">
        <f t="shared" si="67"/>
        <v>46222</v>
      </c>
      <c r="X44" s="6">
        <v>46226</v>
      </c>
      <c r="Y44" s="29">
        <f t="shared" si="7"/>
        <v>-64</v>
      </c>
      <c r="Z44" s="3"/>
      <c r="AA44" s="31"/>
      <c r="AB44" s="7"/>
      <c r="AC44" s="6"/>
      <c r="AD44" s="25"/>
      <c r="AE44" s="31">
        <f t="shared" si="8"/>
        <v>46287</v>
      </c>
      <c r="AF44" s="31">
        <f t="shared" si="9"/>
        <v>46332</v>
      </c>
      <c r="AG44" s="37">
        <v>45</v>
      </c>
      <c r="AH44" s="15">
        <f t="shared" si="68"/>
        <v>46271</v>
      </c>
      <c r="AI44" s="15"/>
      <c r="AJ44" s="34">
        <f t="shared" si="10"/>
        <v>-61</v>
      </c>
      <c r="AK44" s="468" t="s">
        <v>2715</v>
      </c>
      <c r="AL44" s="3" t="s">
        <v>2679</v>
      </c>
      <c r="AM44" s="31">
        <f t="shared" si="11"/>
        <v>46333</v>
      </c>
      <c r="AN44" s="31">
        <f t="shared" si="12"/>
        <v>46353</v>
      </c>
      <c r="AO44" s="37">
        <v>20</v>
      </c>
      <c r="AP44" s="15">
        <f t="shared" si="30"/>
        <v>46291</v>
      </c>
      <c r="AQ44" s="15"/>
      <c r="AR44" s="34">
        <f t="shared" si="13"/>
        <v>-62</v>
      </c>
      <c r="AS44" s="7"/>
      <c r="AT44" s="7"/>
      <c r="AU44" s="7"/>
      <c r="AV44" s="7"/>
      <c r="AW44" s="7"/>
      <c r="AX44" s="3"/>
      <c r="AY44" s="31">
        <f t="shared" si="14"/>
        <v>46354</v>
      </c>
      <c r="AZ44" s="31">
        <f t="shared" si="69"/>
        <v>46474</v>
      </c>
      <c r="BA44" s="124">
        <v>120</v>
      </c>
      <c r="BB44" s="15">
        <f t="shared" si="15"/>
        <v>46411</v>
      </c>
      <c r="BC44" s="15"/>
      <c r="BD44" s="7">
        <f t="shared" si="16"/>
        <v>-63</v>
      </c>
      <c r="BE44" s="3"/>
      <c r="BF44" s="31">
        <f t="shared" si="17"/>
        <v>46475</v>
      </c>
      <c r="BG44" s="31">
        <f t="shared" si="18"/>
        <v>46475</v>
      </c>
      <c r="BH44" s="32">
        <v>0</v>
      </c>
      <c r="BI44" s="15">
        <f t="shared" si="19"/>
        <v>46411</v>
      </c>
      <c r="BJ44" s="15"/>
      <c r="BK44" s="34">
        <f t="shared" si="20"/>
        <v>-64</v>
      </c>
      <c r="BL44" s="3"/>
      <c r="BM44" s="31">
        <f t="shared" si="21"/>
        <v>46475</v>
      </c>
      <c r="BN44" s="31">
        <f t="shared" si="22"/>
        <v>46475</v>
      </c>
      <c r="BO44" s="32">
        <v>0</v>
      </c>
      <c r="BP44" s="15">
        <f t="shared" si="23"/>
        <v>46411</v>
      </c>
      <c r="BQ44" s="15"/>
      <c r="BR44" s="34">
        <f t="shared" si="24"/>
        <v>-64</v>
      </c>
      <c r="BS44" s="3"/>
      <c r="BT44" s="31">
        <f t="shared" si="25"/>
        <v>46475</v>
      </c>
      <c r="BU44" s="31">
        <f t="shared" si="26"/>
        <v>46482</v>
      </c>
      <c r="BV44" s="37">
        <v>7</v>
      </c>
      <c r="BW44" s="15">
        <f t="shared" si="27"/>
        <v>46418</v>
      </c>
      <c r="BX44" s="15"/>
      <c r="BY44" s="7">
        <f t="shared" si="28"/>
        <v>-64</v>
      </c>
      <c r="BZ44" s="2" t="s">
        <v>2572</v>
      </c>
      <c r="CA44" s="315">
        <v>46482</v>
      </c>
      <c r="CB44" s="7">
        <f t="shared" si="29"/>
        <v>-64</v>
      </c>
      <c r="CC44" s="2"/>
      <c r="CD44" s="2"/>
      <c r="CF44" s="18" t="str">
        <f>+_xlfn.XLOOKUP(BZ44,'Crono LB 30.09'!B:B,'Crono LB 30.09'!F:F,"No se encuentra",0,1)</f>
        <v>25-Dec-26</v>
      </c>
      <c r="CG44" s="193" t="e">
        <f t="shared" si="31"/>
        <v>#VALUE!</v>
      </c>
      <c r="CI44" s="18">
        <f>+_xlfn.XLOOKUP(B44,'REM-Nuevo'!B:B,'REM-Nuevo'!O:O,"",0,1)</f>
        <v>46482</v>
      </c>
      <c r="CJ44" s="18">
        <f t="shared" si="32"/>
        <v>46482</v>
      </c>
    </row>
    <row r="45" spans="1:88" ht="134.25" hidden="1" customHeight="1" x14ac:dyDescent="0.35">
      <c r="A45" s="40" t="s">
        <v>640</v>
      </c>
      <c r="B45" s="41" t="s">
        <v>2716</v>
      </c>
      <c r="C45" s="42" t="s">
        <v>2717</v>
      </c>
      <c r="D45" s="7"/>
      <c r="E45" s="283"/>
      <c r="F45" s="30">
        <f t="shared" si="0"/>
        <v>46187</v>
      </c>
      <c r="G45" s="6">
        <v>46163</v>
      </c>
      <c r="H45" s="6">
        <v>46163</v>
      </c>
      <c r="I45" s="34">
        <f t="shared" si="1"/>
        <v>-24</v>
      </c>
      <c r="J45" s="309">
        <v>46163</v>
      </c>
      <c r="K45" s="3"/>
      <c r="L45" s="30">
        <f t="shared" si="2"/>
        <v>46188</v>
      </c>
      <c r="M45" s="30">
        <f t="shared" si="3"/>
        <v>46195</v>
      </c>
      <c r="N45" s="37">
        <v>7</v>
      </c>
      <c r="O45" s="6">
        <v>46178</v>
      </c>
      <c r="P45" s="6">
        <v>46178</v>
      </c>
      <c r="Q45" s="29">
        <f t="shared" si="4"/>
        <v>-17</v>
      </c>
      <c r="R45" s="7">
        <v>23407625</v>
      </c>
      <c r="S45" s="3"/>
      <c r="T45" s="30">
        <f t="shared" si="5"/>
        <v>46196</v>
      </c>
      <c r="U45" s="30">
        <f t="shared" si="6"/>
        <v>46226</v>
      </c>
      <c r="V45" s="37">
        <v>30</v>
      </c>
      <c r="W45" s="6">
        <f t="shared" si="67"/>
        <v>46208</v>
      </c>
      <c r="X45" s="6">
        <v>46205</v>
      </c>
      <c r="Y45" s="29">
        <f t="shared" si="7"/>
        <v>-18</v>
      </c>
      <c r="Z45" s="3"/>
      <c r="AA45" s="31"/>
      <c r="AB45" s="7"/>
      <c r="AC45" s="6"/>
      <c r="AD45" s="25"/>
      <c r="AE45" s="31">
        <f t="shared" si="8"/>
        <v>46227</v>
      </c>
      <c r="AF45" s="31">
        <f t="shared" si="9"/>
        <v>46272</v>
      </c>
      <c r="AG45" s="37">
        <v>45</v>
      </c>
      <c r="AH45" s="15">
        <f t="shared" si="68"/>
        <v>46250</v>
      </c>
      <c r="AI45" s="15"/>
      <c r="AJ45" s="34">
        <f t="shared" si="10"/>
        <v>-22</v>
      </c>
      <c r="AK45" s="468" t="s">
        <v>5401</v>
      </c>
      <c r="AL45" s="3" t="s">
        <v>2479</v>
      </c>
      <c r="AM45" s="31">
        <f t="shared" si="11"/>
        <v>46273</v>
      </c>
      <c r="AN45" s="31">
        <f t="shared" si="12"/>
        <v>46293</v>
      </c>
      <c r="AO45" s="37">
        <v>20</v>
      </c>
      <c r="AP45" s="15">
        <f t="shared" si="30"/>
        <v>46270</v>
      </c>
      <c r="AQ45" s="15"/>
      <c r="AR45" s="34">
        <f t="shared" si="13"/>
        <v>-23</v>
      </c>
      <c r="AS45" s="7"/>
      <c r="AT45" s="7"/>
      <c r="AU45" s="7"/>
      <c r="AV45" s="7"/>
      <c r="AW45" s="7"/>
      <c r="AX45" s="3"/>
      <c r="AY45" s="31">
        <f t="shared" si="14"/>
        <v>46294</v>
      </c>
      <c r="AZ45" s="31">
        <f t="shared" si="69"/>
        <v>46474</v>
      </c>
      <c r="BA45" s="124">
        <v>180</v>
      </c>
      <c r="BB45" s="15">
        <f t="shared" si="15"/>
        <v>46450</v>
      </c>
      <c r="BC45" s="15"/>
      <c r="BD45" s="7">
        <f t="shared" si="16"/>
        <v>-24</v>
      </c>
      <c r="BE45" s="3"/>
      <c r="BF45" s="31">
        <f t="shared" si="17"/>
        <v>46475</v>
      </c>
      <c r="BG45" s="31">
        <f t="shared" si="18"/>
        <v>46475</v>
      </c>
      <c r="BH45" s="32">
        <v>0</v>
      </c>
      <c r="BI45" s="15">
        <f t="shared" si="19"/>
        <v>46450</v>
      </c>
      <c r="BJ45" s="15"/>
      <c r="BK45" s="34">
        <f t="shared" si="20"/>
        <v>-25</v>
      </c>
      <c r="BL45" s="3"/>
      <c r="BM45" s="31">
        <f t="shared" si="21"/>
        <v>46475</v>
      </c>
      <c r="BN45" s="31">
        <f t="shared" si="22"/>
        <v>46475</v>
      </c>
      <c r="BO45" s="32">
        <v>0</v>
      </c>
      <c r="BP45" s="15">
        <f t="shared" si="23"/>
        <v>46450</v>
      </c>
      <c r="BQ45" s="15"/>
      <c r="BR45" s="34">
        <f t="shared" si="24"/>
        <v>-25</v>
      </c>
      <c r="BS45" s="3"/>
      <c r="BT45" s="31">
        <f t="shared" si="25"/>
        <v>46475</v>
      </c>
      <c r="BU45" s="31">
        <f t="shared" si="26"/>
        <v>46482</v>
      </c>
      <c r="BV45" s="37">
        <v>7</v>
      </c>
      <c r="BW45" s="15">
        <f t="shared" si="27"/>
        <v>46457</v>
      </c>
      <c r="BX45" s="15"/>
      <c r="BY45" s="7">
        <f t="shared" si="28"/>
        <v>-25</v>
      </c>
      <c r="BZ45" s="2" t="s">
        <v>2572</v>
      </c>
      <c r="CA45" s="315">
        <v>46482</v>
      </c>
      <c r="CB45" s="7">
        <f t="shared" si="29"/>
        <v>-25</v>
      </c>
      <c r="CC45" s="2"/>
      <c r="CD45" s="2"/>
      <c r="CF45" s="18" t="str">
        <f>+_xlfn.XLOOKUP(BZ45,'Crono LB 30.09'!B:B,'Crono LB 30.09'!F:F,"No se encuentra",0,1)</f>
        <v>25-Dec-26</v>
      </c>
      <c r="CG45" s="193" t="e">
        <f t="shared" si="31"/>
        <v>#VALUE!</v>
      </c>
      <c r="CI45" s="18">
        <f>+_xlfn.XLOOKUP(B45,'REM-Nuevo'!B:B,'REM-Nuevo'!O:O,"",0,1)</f>
        <v>46482</v>
      </c>
      <c r="CJ45" s="18">
        <f t="shared" si="32"/>
        <v>46482</v>
      </c>
    </row>
    <row r="46" spans="1:88" ht="246" hidden="1" customHeight="1" x14ac:dyDescent="0.35">
      <c r="A46" s="40" t="s">
        <v>640</v>
      </c>
      <c r="B46" s="41" t="s">
        <v>2718</v>
      </c>
      <c r="C46" s="42" t="s">
        <v>760</v>
      </c>
      <c r="D46" s="7"/>
      <c r="E46" s="283"/>
      <c r="F46" s="30">
        <f t="shared" si="0"/>
        <v>46148</v>
      </c>
      <c r="G46" s="6">
        <v>46101</v>
      </c>
      <c r="H46" s="6">
        <v>46106</v>
      </c>
      <c r="I46" s="34">
        <f t="shared" si="1"/>
        <v>-47</v>
      </c>
      <c r="J46" s="309">
        <v>46101</v>
      </c>
      <c r="K46" s="3"/>
      <c r="L46" s="30">
        <f t="shared" si="2"/>
        <v>46149</v>
      </c>
      <c r="M46" s="30">
        <f t="shared" si="3"/>
        <v>46156</v>
      </c>
      <c r="N46" s="37">
        <v>7</v>
      </c>
      <c r="O46" s="6">
        <v>46122</v>
      </c>
      <c r="P46" s="6">
        <v>46122</v>
      </c>
      <c r="Q46" s="29">
        <f t="shared" si="4"/>
        <v>-34</v>
      </c>
      <c r="R46" s="7">
        <v>23328933</v>
      </c>
      <c r="S46" s="3"/>
      <c r="T46" s="30">
        <f t="shared" si="5"/>
        <v>46157</v>
      </c>
      <c r="U46" s="30">
        <f t="shared" si="6"/>
        <v>46187</v>
      </c>
      <c r="V46" s="37">
        <v>30</v>
      </c>
      <c r="W46" s="6">
        <f t="shared" si="67"/>
        <v>46152</v>
      </c>
      <c r="X46" s="6">
        <v>46148</v>
      </c>
      <c r="Y46" s="29">
        <f t="shared" si="7"/>
        <v>-35</v>
      </c>
      <c r="Z46" s="3"/>
      <c r="AA46" s="31"/>
      <c r="AB46" s="7"/>
      <c r="AC46" s="6"/>
      <c r="AD46" s="25"/>
      <c r="AE46" s="31">
        <f t="shared" si="8"/>
        <v>46188</v>
      </c>
      <c r="AF46" s="31">
        <f t="shared" si="9"/>
        <v>46233</v>
      </c>
      <c r="AG46" s="37">
        <v>45</v>
      </c>
      <c r="AH46" s="15">
        <f t="shared" si="68"/>
        <v>46193</v>
      </c>
      <c r="AI46" s="15"/>
      <c r="AJ46" s="34">
        <f t="shared" si="10"/>
        <v>-40</v>
      </c>
      <c r="AK46" s="468" t="s">
        <v>2719</v>
      </c>
      <c r="AL46" s="3" t="s">
        <v>2672</v>
      </c>
      <c r="AM46" s="31">
        <f t="shared" si="11"/>
        <v>46234</v>
      </c>
      <c r="AN46" s="31">
        <f t="shared" si="12"/>
        <v>46254</v>
      </c>
      <c r="AO46" s="37">
        <v>20</v>
      </c>
      <c r="AP46" s="15">
        <f t="shared" si="30"/>
        <v>46213</v>
      </c>
      <c r="AQ46" s="15">
        <v>46211</v>
      </c>
      <c r="AR46" s="34">
        <f t="shared" si="13"/>
        <v>-41</v>
      </c>
      <c r="AS46" s="7">
        <v>4509018181</v>
      </c>
      <c r="AT46" s="7"/>
      <c r="AU46" s="7"/>
      <c r="AV46" s="7"/>
      <c r="AW46" s="7"/>
      <c r="AX46" s="3"/>
      <c r="AY46" s="31">
        <f t="shared" si="14"/>
        <v>46255</v>
      </c>
      <c r="AZ46" s="31">
        <f t="shared" si="69"/>
        <v>46435</v>
      </c>
      <c r="BA46" s="124">
        <v>180</v>
      </c>
      <c r="BB46" s="15">
        <f t="shared" si="15"/>
        <v>46391</v>
      </c>
      <c r="BC46" s="15"/>
      <c r="BD46" s="7">
        <f t="shared" si="16"/>
        <v>-44</v>
      </c>
      <c r="BE46" s="3"/>
      <c r="BF46" s="31">
        <f t="shared" si="17"/>
        <v>46436</v>
      </c>
      <c r="BG46" s="31">
        <f t="shared" si="18"/>
        <v>46436</v>
      </c>
      <c r="BH46" s="32">
        <v>0</v>
      </c>
      <c r="BI46" s="15">
        <f t="shared" si="19"/>
        <v>46391</v>
      </c>
      <c r="BJ46" s="15"/>
      <c r="BK46" s="34">
        <f t="shared" si="20"/>
        <v>-45</v>
      </c>
      <c r="BL46" s="3"/>
      <c r="BM46" s="31">
        <f t="shared" si="21"/>
        <v>46436</v>
      </c>
      <c r="BN46" s="31">
        <f t="shared" si="22"/>
        <v>46436</v>
      </c>
      <c r="BO46" s="32">
        <v>0</v>
      </c>
      <c r="BP46" s="15">
        <f t="shared" si="23"/>
        <v>46391</v>
      </c>
      <c r="BQ46" s="15"/>
      <c r="BR46" s="34">
        <f t="shared" si="24"/>
        <v>-45</v>
      </c>
      <c r="BS46" s="3"/>
      <c r="BT46" s="31">
        <f t="shared" si="25"/>
        <v>46436</v>
      </c>
      <c r="BU46" s="31">
        <f t="shared" si="26"/>
        <v>46443</v>
      </c>
      <c r="BV46" s="37">
        <v>7</v>
      </c>
      <c r="BW46" s="15">
        <f t="shared" si="27"/>
        <v>46398</v>
      </c>
      <c r="BX46" s="15"/>
      <c r="BY46" s="7">
        <f t="shared" si="28"/>
        <v>-45</v>
      </c>
      <c r="BZ46" s="2" t="s">
        <v>2571</v>
      </c>
      <c r="CA46" s="315">
        <v>46443</v>
      </c>
      <c r="CB46" s="7">
        <f t="shared" si="29"/>
        <v>-45</v>
      </c>
      <c r="CC46" s="2"/>
      <c r="CD46" s="2"/>
      <c r="CF46" s="18" t="str">
        <f>+_xlfn.XLOOKUP(BZ46,'Crono LB 30.09'!B:B,'Crono LB 30.09'!F:F,"No se encuentra",0,1)</f>
        <v>25-Jan-27</v>
      </c>
      <c r="CG46" s="193" t="e">
        <f t="shared" si="31"/>
        <v>#VALUE!</v>
      </c>
      <c r="CI46" s="18">
        <f>+_xlfn.XLOOKUP(B46,'REM-Nuevo'!B:B,'REM-Nuevo'!O:O,"",0,1)</f>
        <v>46443</v>
      </c>
      <c r="CJ46" s="18">
        <f t="shared" si="32"/>
        <v>46443</v>
      </c>
    </row>
    <row r="47" spans="1:88" ht="222.75" hidden="1" customHeight="1" x14ac:dyDescent="0.35">
      <c r="A47" s="40" t="s">
        <v>640</v>
      </c>
      <c r="B47" s="41" t="s">
        <v>2720</v>
      </c>
      <c r="C47" s="42" t="s">
        <v>2721</v>
      </c>
      <c r="D47" s="7"/>
      <c r="E47" s="283"/>
      <c r="F47" s="30">
        <f t="shared" si="0"/>
        <v>46217</v>
      </c>
      <c r="G47" s="6">
        <v>46136</v>
      </c>
      <c r="H47" s="6">
        <v>46136</v>
      </c>
      <c r="I47" s="34">
        <f t="shared" si="1"/>
        <v>-81</v>
      </c>
      <c r="J47" s="309">
        <v>46132</v>
      </c>
      <c r="K47" s="3"/>
      <c r="L47" s="30">
        <f t="shared" si="2"/>
        <v>46218</v>
      </c>
      <c r="M47" s="30">
        <f t="shared" si="3"/>
        <v>46225</v>
      </c>
      <c r="N47" s="37">
        <v>7</v>
      </c>
      <c r="O47" s="6">
        <f t="shared" si="37"/>
        <v>46143</v>
      </c>
      <c r="P47" s="6">
        <v>46142</v>
      </c>
      <c r="Q47" s="29">
        <f t="shared" si="4"/>
        <v>-82</v>
      </c>
      <c r="R47" s="7">
        <v>23362507</v>
      </c>
      <c r="S47" s="3"/>
      <c r="T47" s="30">
        <f t="shared" si="5"/>
        <v>46226</v>
      </c>
      <c r="U47" s="30">
        <f t="shared" si="6"/>
        <v>46256</v>
      </c>
      <c r="V47" s="37">
        <v>30</v>
      </c>
      <c r="W47" s="6">
        <f t="shared" si="67"/>
        <v>46173</v>
      </c>
      <c r="X47" s="6">
        <v>46164</v>
      </c>
      <c r="Y47" s="29">
        <f t="shared" si="7"/>
        <v>-83</v>
      </c>
      <c r="Z47" s="3"/>
      <c r="AA47" s="31"/>
      <c r="AB47" s="7"/>
      <c r="AC47" s="6"/>
      <c r="AD47" s="25"/>
      <c r="AE47" s="31">
        <f t="shared" si="8"/>
        <v>46257</v>
      </c>
      <c r="AF47" s="31">
        <f t="shared" si="9"/>
        <v>46302</v>
      </c>
      <c r="AG47" s="37">
        <v>45</v>
      </c>
      <c r="AH47" s="15">
        <f t="shared" si="68"/>
        <v>46209</v>
      </c>
      <c r="AI47" s="15"/>
      <c r="AJ47" s="34">
        <f t="shared" si="10"/>
        <v>-93</v>
      </c>
      <c r="AK47" s="468" t="s">
        <v>5402</v>
      </c>
      <c r="AL47" s="3" t="s">
        <v>2651</v>
      </c>
      <c r="AM47" s="31">
        <f t="shared" si="11"/>
        <v>46303</v>
      </c>
      <c r="AN47" s="31">
        <f t="shared" si="12"/>
        <v>46323</v>
      </c>
      <c r="AO47" s="37">
        <v>20</v>
      </c>
      <c r="AP47" s="15">
        <f t="shared" si="30"/>
        <v>46229</v>
      </c>
      <c r="AQ47" s="15"/>
      <c r="AR47" s="34">
        <f t="shared" si="13"/>
        <v>-94</v>
      </c>
      <c r="AS47" s="7"/>
      <c r="AT47" s="7"/>
      <c r="AU47" s="7"/>
      <c r="AV47" s="7"/>
      <c r="AW47" s="7"/>
      <c r="AX47" s="3"/>
      <c r="AY47" s="31">
        <f t="shared" si="14"/>
        <v>46324</v>
      </c>
      <c r="AZ47" s="31">
        <f t="shared" si="69"/>
        <v>46474</v>
      </c>
      <c r="BA47" s="124">
        <v>150</v>
      </c>
      <c r="BB47" s="15">
        <f t="shared" si="15"/>
        <v>46379</v>
      </c>
      <c r="BC47" s="15"/>
      <c r="BD47" s="7">
        <f t="shared" si="16"/>
        <v>-95</v>
      </c>
      <c r="BE47" s="3"/>
      <c r="BF47" s="31">
        <f t="shared" si="17"/>
        <v>46475</v>
      </c>
      <c r="BG47" s="31">
        <f t="shared" si="18"/>
        <v>46475</v>
      </c>
      <c r="BH47" s="32">
        <v>0</v>
      </c>
      <c r="BI47" s="15">
        <f t="shared" si="19"/>
        <v>46379</v>
      </c>
      <c r="BJ47" s="15"/>
      <c r="BK47" s="34">
        <f t="shared" si="20"/>
        <v>-96</v>
      </c>
      <c r="BL47" s="3"/>
      <c r="BM47" s="31">
        <f t="shared" si="21"/>
        <v>46475</v>
      </c>
      <c r="BN47" s="31">
        <f t="shared" si="22"/>
        <v>46475</v>
      </c>
      <c r="BO47" s="32">
        <v>0</v>
      </c>
      <c r="BP47" s="15">
        <f t="shared" si="23"/>
        <v>46379</v>
      </c>
      <c r="BQ47" s="15"/>
      <c r="BR47" s="34">
        <f t="shared" si="24"/>
        <v>-96</v>
      </c>
      <c r="BS47" s="3"/>
      <c r="BT47" s="31">
        <f t="shared" si="25"/>
        <v>46475</v>
      </c>
      <c r="BU47" s="31">
        <f t="shared" si="26"/>
        <v>46482</v>
      </c>
      <c r="BV47" s="37">
        <v>7</v>
      </c>
      <c r="BW47" s="15">
        <f t="shared" si="27"/>
        <v>46386</v>
      </c>
      <c r="BX47" s="15"/>
      <c r="BY47" s="7">
        <f t="shared" si="28"/>
        <v>-96</v>
      </c>
      <c r="BZ47" s="2" t="s">
        <v>2572</v>
      </c>
      <c r="CA47" s="315">
        <v>46482</v>
      </c>
      <c r="CB47" s="7">
        <f t="shared" si="29"/>
        <v>-96</v>
      </c>
      <c r="CC47" s="2"/>
      <c r="CD47" s="2"/>
      <c r="CF47" s="18" t="str">
        <f>+_xlfn.XLOOKUP(BZ47,'Crono LB 30.09'!B:B,'Crono LB 30.09'!F:F,"No se encuentra",0,1)</f>
        <v>25-Dec-26</v>
      </c>
      <c r="CG47" s="193" t="e">
        <f t="shared" si="31"/>
        <v>#VALUE!</v>
      </c>
      <c r="CI47" s="18">
        <f>+_xlfn.XLOOKUP(B47,'REM-Nuevo'!B:B,'REM-Nuevo'!O:O,"",0,1)</f>
        <v>46482</v>
      </c>
      <c r="CJ47" s="18">
        <f t="shared" si="32"/>
        <v>46482</v>
      </c>
    </row>
    <row r="48" spans="1:88" ht="196.5" hidden="1" customHeight="1" x14ac:dyDescent="0.35">
      <c r="A48" s="40" t="s">
        <v>640</v>
      </c>
      <c r="B48" s="41" t="s">
        <v>2722</v>
      </c>
      <c r="C48" s="42" t="s">
        <v>762</v>
      </c>
      <c r="D48" s="7"/>
      <c r="E48" s="484"/>
      <c r="F48" s="6">
        <f t="shared" si="0"/>
        <v>46192</v>
      </c>
      <c r="G48" s="6">
        <v>46136</v>
      </c>
      <c r="H48" s="6">
        <v>46111</v>
      </c>
      <c r="I48" s="34">
        <f t="shared" si="1"/>
        <v>-56</v>
      </c>
      <c r="J48" s="309">
        <v>46136</v>
      </c>
      <c r="K48" s="2"/>
      <c r="L48" s="6">
        <f t="shared" si="2"/>
        <v>46193</v>
      </c>
      <c r="M48" s="6">
        <f t="shared" si="3"/>
        <v>46200</v>
      </c>
      <c r="N48" s="29">
        <v>7</v>
      </c>
      <c r="O48" s="6">
        <f t="shared" si="37"/>
        <v>46118</v>
      </c>
      <c r="P48" s="6">
        <v>46119</v>
      </c>
      <c r="Q48" s="29">
        <f t="shared" si="4"/>
        <v>-82</v>
      </c>
      <c r="R48" s="7">
        <v>23328936</v>
      </c>
      <c r="S48" s="2"/>
      <c r="T48" s="6">
        <f t="shared" si="5"/>
        <v>46201</v>
      </c>
      <c r="U48" s="6">
        <f t="shared" si="6"/>
        <v>46231</v>
      </c>
      <c r="V48" s="29">
        <v>30</v>
      </c>
      <c r="W48" s="6">
        <v>46161</v>
      </c>
      <c r="X48" s="6">
        <v>46164</v>
      </c>
      <c r="Y48" s="29">
        <f t="shared" si="7"/>
        <v>-70</v>
      </c>
      <c r="Z48" s="2"/>
      <c r="AA48" s="15"/>
      <c r="AB48" s="7"/>
      <c r="AC48" s="6"/>
      <c r="AD48" s="309"/>
      <c r="AE48" s="15">
        <f t="shared" si="8"/>
        <v>46232</v>
      </c>
      <c r="AF48" s="15">
        <f t="shared" si="9"/>
        <v>46277</v>
      </c>
      <c r="AG48" s="29">
        <v>45</v>
      </c>
      <c r="AH48" s="15">
        <f t="shared" si="68"/>
        <v>46209</v>
      </c>
      <c r="AI48" s="15"/>
      <c r="AJ48" s="34">
        <f t="shared" si="10"/>
        <v>-68</v>
      </c>
      <c r="AK48" s="468" t="s">
        <v>2723</v>
      </c>
      <c r="AL48" s="2" t="s">
        <v>2672</v>
      </c>
      <c r="AM48" s="15">
        <f t="shared" si="11"/>
        <v>46278</v>
      </c>
      <c r="AN48" s="15">
        <f t="shared" si="12"/>
        <v>46298</v>
      </c>
      <c r="AO48" s="29">
        <v>20</v>
      </c>
      <c r="AP48" s="15">
        <f t="shared" si="30"/>
        <v>46229</v>
      </c>
      <c r="AQ48" s="15"/>
      <c r="AR48" s="34">
        <f t="shared" si="13"/>
        <v>-69</v>
      </c>
      <c r="AS48" s="7"/>
      <c r="AT48" s="7"/>
      <c r="AU48" s="7"/>
      <c r="AV48" s="7"/>
      <c r="AW48" s="7"/>
      <c r="AX48" s="2"/>
      <c r="AY48" s="15">
        <f t="shared" si="14"/>
        <v>46299</v>
      </c>
      <c r="AZ48" s="15">
        <f t="shared" si="69"/>
        <v>46419</v>
      </c>
      <c r="BA48" s="7">
        <v>120</v>
      </c>
      <c r="BB48" s="15">
        <f t="shared" si="15"/>
        <v>46349</v>
      </c>
      <c r="BC48" s="15"/>
      <c r="BD48" s="7">
        <f t="shared" si="16"/>
        <v>-70</v>
      </c>
      <c r="BE48" s="2"/>
      <c r="BF48" s="15">
        <f t="shared" si="17"/>
        <v>46420</v>
      </c>
      <c r="BG48" s="15">
        <f t="shared" si="18"/>
        <v>46420</v>
      </c>
      <c r="BH48" s="29">
        <v>0</v>
      </c>
      <c r="BI48" s="15">
        <f t="shared" si="19"/>
        <v>46349</v>
      </c>
      <c r="BJ48" s="15"/>
      <c r="BK48" s="34">
        <f t="shared" si="20"/>
        <v>-71</v>
      </c>
      <c r="BL48" s="2"/>
      <c r="BM48" s="15">
        <f t="shared" si="21"/>
        <v>46420</v>
      </c>
      <c r="BN48" s="15">
        <f t="shared" si="22"/>
        <v>46420</v>
      </c>
      <c r="BO48" s="29">
        <v>0</v>
      </c>
      <c r="BP48" s="15">
        <f t="shared" si="23"/>
        <v>46349</v>
      </c>
      <c r="BQ48" s="15"/>
      <c r="BR48" s="34">
        <f t="shared" si="24"/>
        <v>-71</v>
      </c>
      <c r="BS48" s="2"/>
      <c r="BT48" s="15">
        <f t="shared" si="25"/>
        <v>46420</v>
      </c>
      <c r="BU48" s="15">
        <f t="shared" si="26"/>
        <v>46427</v>
      </c>
      <c r="BV48" s="29">
        <v>7</v>
      </c>
      <c r="BW48" s="15">
        <f t="shared" si="27"/>
        <v>46356</v>
      </c>
      <c r="BX48" s="15"/>
      <c r="BY48" s="7">
        <f t="shared" si="28"/>
        <v>-71</v>
      </c>
      <c r="BZ48" s="2" t="s">
        <v>2572</v>
      </c>
      <c r="CA48" s="15">
        <v>46427</v>
      </c>
      <c r="CB48" s="7">
        <f t="shared" si="29"/>
        <v>-71</v>
      </c>
      <c r="CC48" s="2"/>
      <c r="CD48" s="2"/>
      <c r="CF48" s="18" t="str">
        <f>+_xlfn.XLOOKUP(BZ48,'Crono LB 30.09'!B:B,'Crono LB 30.09'!F:F,"No se encuentra",0,1)</f>
        <v>25-Dec-26</v>
      </c>
      <c r="CG48" s="193" t="e">
        <f t="shared" si="31"/>
        <v>#VALUE!</v>
      </c>
      <c r="CI48" s="18">
        <f>+_xlfn.XLOOKUP(B48,'REM-Nuevo'!B:B,'REM-Nuevo'!O:O,"",0,1)</f>
        <v>46427</v>
      </c>
      <c r="CJ48" s="18">
        <f t="shared" si="32"/>
        <v>46427</v>
      </c>
    </row>
    <row r="49" spans="1:88" ht="173.25" hidden="1" customHeight="1" x14ac:dyDescent="0.35">
      <c r="A49" s="40" t="s">
        <v>640</v>
      </c>
      <c r="B49" s="41" t="s">
        <v>2724</v>
      </c>
      <c r="C49" s="42" t="s">
        <v>762</v>
      </c>
      <c r="D49" s="7"/>
      <c r="E49" s="484"/>
      <c r="F49" s="6">
        <f t="shared" ref="F49" si="244">+L49-1</f>
        <v>46192</v>
      </c>
      <c r="G49" s="6">
        <v>46206</v>
      </c>
      <c r="H49" s="6">
        <v>46206</v>
      </c>
      <c r="I49" s="34">
        <f t="shared" ref="I49" si="245">+G49-F49</f>
        <v>14</v>
      </c>
      <c r="J49" s="309">
        <v>46136</v>
      </c>
      <c r="K49" s="2"/>
      <c r="L49" s="6">
        <f t="shared" ref="L49" si="246">+M49-N49</f>
        <v>46193</v>
      </c>
      <c r="M49" s="6">
        <f t="shared" ref="M49" si="247">+T49-1</f>
        <v>46200</v>
      </c>
      <c r="N49" s="29">
        <v>7</v>
      </c>
      <c r="O49" s="6">
        <f t="shared" ref="O49" si="248">+IF(H49=0,G49,H49)+N49</f>
        <v>46213</v>
      </c>
      <c r="P49" s="6">
        <v>46210</v>
      </c>
      <c r="Q49" s="29">
        <f t="shared" ref="Q49" si="249">+O49-M49</f>
        <v>13</v>
      </c>
      <c r="R49" s="7" t="s">
        <v>2725</v>
      </c>
      <c r="S49" s="2"/>
      <c r="T49" s="6">
        <f t="shared" ref="T49" si="250">+U49-V49</f>
        <v>46201</v>
      </c>
      <c r="U49" s="6">
        <f t="shared" ref="U49" si="251">+AE49-1</f>
        <v>46231</v>
      </c>
      <c r="V49" s="29">
        <v>30</v>
      </c>
      <c r="W49" s="6">
        <f t="shared" si="67"/>
        <v>46243</v>
      </c>
      <c r="X49" s="6">
        <v>46164</v>
      </c>
      <c r="Y49" s="29">
        <f t="shared" ref="Y49" si="252">+W49-U49</f>
        <v>12</v>
      </c>
      <c r="Z49" s="2"/>
      <c r="AA49" s="15"/>
      <c r="AB49" s="7"/>
      <c r="AC49" s="6"/>
      <c r="AD49" s="309"/>
      <c r="AE49" s="15">
        <f t="shared" ref="AE49" si="253">+AF49-AG49</f>
        <v>46232</v>
      </c>
      <c r="AF49" s="15">
        <f t="shared" ref="AF49" si="254">+AM49-1</f>
        <v>46277</v>
      </c>
      <c r="AG49" s="29">
        <v>45</v>
      </c>
      <c r="AH49" s="15">
        <f t="shared" ref="AH49" si="255">+IF(X49=0,W49,X49)+AG49</f>
        <v>46209</v>
      </c>
      <c r="AI49" s="15"/>
      <c r="AJ49" s="34">
        <f t="shared" ref="AJ49" si="256">+AH49-AF49</f>
        <v>-68</v>
      </c>
      <c r="AK49" s="483" t="s">
        <v>2726</v>
      </c>
      <c r="AL49" s="2" t="s">
        <v>2672</v>
      </c>
      <c r="AM49" s="15">
        <f t="shared" ref="AM49" si="257">+AN49-AO49</f>
        <v>46278</v>
      </c>
      <c r="AN49" s="15">
        <f t="shared" ref="AN49" si="258">+AY49-1</f>
        <v>46298</v>
      </c>
      <c r="AO49" s="29">
        <v>20</v>
      </c>
      <c r="AP49" s="15">
        <f t="shared" ref="AP49" si="259">+IF(AI49=0,AH49,AI49)+AO49</f>
        <v>46229</v>
      </c>
      <c r="AQ49" s="15"/>
      <c r="AR49" s="34">
        <f t="shared" ref="AR49" si="260">+AP49-AN49</f>
        <v>-69</v>
      </c>
      <c r="AS49" s="7"/>
      <c r="AT49" s="7"/>
      <c r="AU49" s="7"/>
      <c r="AV49" s="7"/>
      <c r="AW49" s="7"/>
      <c r="AX49" s="2"/>
      <c r="AY49" s="15">
        <f t="shared" ref="AY49" si="261">+AZ49-BA49</f>
        <v>46299</v>
      </c>
      <c r="AZ49" s="15">
        <f t="shared" ref="AZ49" si="262">+BF49-1</f>
        <v>46419</v>
      </c>
      <c r="BA49" s="7">
        <v>120</v>
      </c>
      <c r="BB49" s="15">
        <f t="shared" ref="BB49" si="263">+IF(AQ49=0,AP49,AQ49)+BA49</f>
        <v>46349</v>
      </c>
      <c r="BC49" s="15"/>
      <c r="BD49" s="7">
        <f t="shared" ref="BD49" si="264">+BB49-AZ49</f>
        <v>-70</v>
      </c>
      <c r="BE49" s="2"/>
      <c r="BF49" s="15">
        <f t="shared" ref="BF49" si="265">+BG49-BH49</f>
        <v>46420</v>
      </c>
      <c r="BG49" s="15">
        <f t="shared" ref="BG49" si="266">+BM49</f>
        <v>46420</v>
      </c>
      <c r="BH49" s="29">
        <v>0</v>
      </c>
      <c r="BI49" s="15">
        <f t="shared" ref="BI49" si="267">+IF(BC49=0,BB49,BC49)+BH49</f>
        <v>46349</v>
      </c>
      <c r="BJ49" s="15"/>
      <c r="BK49" s="34">
        <f t="shared" ref="BK49" si="268">+BI49-BG49</f>
        <v>-71</v>
      </c>
      <c r="BL49" s="2"/>
      <c r="BM49" s="15">
        <f t="shared" ref="BM49" si="269">+BN49-BO49</f>
        <v>46420</v>
      </c>
      <c r="BN49" s="15">
        <f t="shared" ref="BN49" si="270">+BT49</f>
        <v>46420</v>
      </c>
      <c r="BO49" s="29">
        <v>0</v>
      </c>
      <c r="BP49" s="15">
        <f t="shared" ref="BP49" si="271">+IF(BJ49=0,BI49,BJ49)+BO49</f>
        <v>46349</v>
      </c>
      <c r="BQ49" s="15"/>
      <c r="BR49" s="34">
        <f t="shared" ref="BR49" si="272">+BP49-BN49</f>
        <v>-71</v>
      </c>
      <c r="BS49" s="2"/>
      <c r="BT49" s="15">
        <f t="shared" ref="BT49" si="273">+BU49-BV49</f>
        <v>46420</v>
      </c>
      <c r="BU49" s="15">
        <f t="shared" ref="BU49" si="274">+CA49</f>
        <v>46427</v>
      </c>
      <c r="BV49" s="29">
        <v>7</v>
      </c>
      <c r="BW49" s="15">
        <f t="shared" ref="BW49" si="275">+IF(BQ49=0,BP49,BQ49)+BV49</f>
        <v>46356</v>
      </c>
      <c r="BX49" s="15"/>
      <c r="BY49" s="7">
        <f t="shared" ref="BY49" si="276">+BW49-BU49</f>
        <v>-71</v>
      </c>
      <c r="BZ49" s="2" t="s">
        <v>2572</v>
      </c>
      <c r="CA49" s="15">
        <v>46427</v>
      </c>
      <c r="CB49" s="7">
        <f t="shared" ref="CB49" si="277">+BW49-CA49</f>
        <v>-71</v>
      </c>
      <c r="CC49" s="2"/>
      <c r="CD49" s="2"/>
      <c r="CF49" s="18" t="str">
        <f>+_xlfn.XLOOKUP(BZ49,'Crono LB 30.09'!B:B,'Crono LB 30.09'!F:F,"No se encuentra",0,1)</f>
        <v>25-Dec-26</v>
      </c>
      <c r="CG49" s="193" t="e">
        <f t="shared" ref="CG49" si="278">+CF49-CA49</f>
        <v>#VALUE!</v>
      </c>
      <c r="CI49" s="18" t="str">
        <f>+_xlfn.XLOOKUP(B49,'REM-Nuevo'!B:B,'REM-Nuevo'!O:O,"",0,1)</f>
        <v/>
      </c>
      <c r="CJ49" s="18">
        <f t="shared" ref="CJ49" si="279">+IF(CI49="",CA49,CI49)</f>
        <v>46427</v>
      </c>
    </row>
    <row r="50" spans="1:88" ht="248.25" hidden="1" customHeight="1" x14ac:dyDescent="0.35">
      <c r="A50" s="40" t="s">
        <v>640</v>
      </c>
      <c r="B50" s="41" t="s">
        <v>2727</v>
      </c>
      <c r="C50" s="42" t="s">
        <v>763</v>
      </c>
      <c r="D50" s="7"/>
      <c r="E50" s="283"/>
      <c r="F50" s="30">
        <f t="shared" si="0"/>
        <v>46132</v>
      </c>
      <c r="G50" s="6">
        <v>46090</v>
      </c>
      <c r="H50" s="6">
        <v>46091</v>
      </c>
      <c r="I50" s="34">
        <f t="shared" si="1"/>
        <v>-42</v>
      </c>
      <c r="J50" s="309">
        <v>46090</v>
      </c>
      <c r="K50" s="3"/>
      <c r="L50" s="30">
        <f t="shared" si="2"/>
        <v>46133</v>
      </c>
      <c r="M50" s="30">
        <f t="shared" si="3"/>
        <v>46140</v>
      </c>
      <c r="N50" s="37">
        <v>7</v>
      </c>
      <c r="O50" s="6">
        <f t="shared" si="37"/>
        <v>46098</v>
      </c>
      <c r="P50" s="6">
        <v>46104</v>
      </c>
      <c r="Q50" s="29">
        <f t="shared" si="4"/>
        <v>-42</v>
      </c>
      <c r="R50" s="7"/>
      <c r="S50" s="3"/>
      <c r="T50" s="30">
        <f t="shared" si="5"/>
        <v>46141</v>
      </c>
      <c r="U50" s="30">
        <f t="shared" si="6"/>
        <v>46171</v>
      </c>
      <c r="V50" s="37">
        <v>30</v>
      </c>
      <c r="W50" s="6">
        <v>46129</v>
      </c>
      <c r="X50" s="6">
        <v>46129</v>
      </c>
      <c r="Y50" s="29">
        <f t="shared" si="7"/>
        <v>-42</v>
      </c>
      <c r="Z50" s="3"/>
      <c r="AA50" s="31"/>
      <c r="AB50" s="7"/>
      <c r="AC50" s="6"/>
      <c r="AD50" s="25"/>
      <c r="AE50" s="31">
        <f t="shared" si="8"/>
        <v>46172</v>
      </c>
      <c r="AF50" s="31">
        <f t="shared" si="9"/>
        <v>46217</v>
      </c>
      <c r="AG50" s="37">
        <v>45</v>
      </c>
      <c r="AH50" s="15">
        <f t="shared" si="68"/>
        <v>46174</v>
      </c>
      <c r="AI50" s="15"/>
      <c r="AJ50" s="34">
        <f t="shared" si="10"/>
        <v>-43</v>
      </c>
      <c r="AK50" s="421" t="s">
        <v>2728</v>
      </c>
      <c r="AL50" s="3" t="s">
        <v>2479</v>
      </c>
      <c r="AM50" s="31">
        <f t="shared" si="11"/>
        <v>46218</v>
      </c>
      <c r="AN50" s="31">
        <f t="shared" si="12"/>
        <v>46238</v>
      </c>
      <c r="AO50" s="37">
        <v>20</v>
      </c>
      <c r="AP50" s="15">
        <f t="shared" si="30"/>
        <v>46194</v>
      </c>
      <c r="AQ50" s="15">
        <v>46195</v>
      </c>
      <c r="AR50" s="34">
        <f t="shared" si="13"/>
        <v>-44</v>
      </c>
      <c r="AS50" s="7"/>
      <c r="AT50" s="7"/>
      <c r="AU50" s="7"/>
      <c r="AV50" s="7"/>
      <c r="AW50" s="7"/>
      <c r="AX50" s="3"/>
      <c r="AY50" s="31">
        <f t="shared" si="14"/>
        <v>46239</v>
      </c>
      <c r="AZ50" s="31">
        <f t="shared" si="69"/>
        <v>46419</v>
      </c>
      <c r="BA50" s="124">
        <v>180</v>
      </c>
      <c r="BB50" s="15">
        <f t="shared" si="15"/>
        <v>46375</v>
      </c>
      <c r="BC50" s="15"/>
      <c r="BD50" s="7">
        <f t="shared" si="16"/>
        <v>-44</v>
      </c>
      <c r="BE50" s="3"/>
      <c r="BF50" s="31">
        <f t="shared" si="17"/>
        <v>46420</v>
      </c>
      <c r="BG50" s="31">
        <f t="shared" si="18"/>
        <v>46420</v>
      </c>
      <c r="BH50" s="32">
        <v>0</v>
      </c>
      <c r="BI50" s="15">
        <f t="shared" si="19"/>
        <v>46375</v>
      </c>
      <c r="BJ50" s="15"/>
      <c r="BK50" s="34">
        <f t="shared" si="20"/>
        <v>-45</v>
      </c>
      <c r="BL50" s="3"/>
      <c r="BM50" s="31">
        <f t="shared" si="21"/>
        <v>46420</v>
      </c>
      <c r="BN50" s="31">
        <f t="shared" si="22"/>
        <v>46420</v>
      </c>
      <c r="BO50" s="32">
        <v>0</v>
      </c>
      <c r="BP50" s="15">
        <f t="shared" si="23"/>
        <v>46375</v>
      </c>
      <c r="BQ50" s="15"/>
      <c r="BR50" s="34">
        <f t="shared" si="24"/>
        <v>-45</v>
      </c>
      <c r="BS50" s="3"/>
      <c r="BT50" s="31">
        <f t="shared" si="25"/>
        <v>46420</v>
      </c>
      <c r="BU50" s="31">
        <f t="shared" si="26"/>
        <v>46427</v>
      </c>
      <c r="BV50" s="37">
        <v>7</v>
      </c>
      <c r="BW50" s="15">
        <f t="shared" si="27"/>
        <v>46382</v>
      </c>
      <c r="BX50" s="15"/>
      <c r="BY50" s="7">
        <f t="shared" si="28"/>
        <v>-45</v>
      </c>
      <c r="BZ50" s="2" t="s">
        <v>2572</v>
      </c>
      <c r="CA50" s="315">
        <v>46427</v>
      </c>
      <c r="CB50" s="7">
        <f t="shared" si="29"/>
        <v>-45</v>
      </c>
      <c r="CC50" s="2"/>
      <c r="CD50" s="2"/>
      <c r="CF50" s="18" t="str">
        <f>+_xlfn.XLOOKUP(BZ50,'Crono LB 30.09'!B:B,'Crono LB 30.09'!F:F,"No se encuentra",0,1)</f>
        <v>25-Dec-26</v>
      </c>
      <c r="CG50" s="193" t="e">
        <f t="shared" si="31"/>
        <v>#VALUE!</v>
      </c>
      <c r="CI50" s="18">
        <f>+_xlfn.XLOOKUP(B50,'REM-Nuevo'!B:B,'REM-Nuevo'!O:O,"",0,1)</f>
        <v>46427</v>
      </c>
      <c r="CJ50" s="18">
        <f t="shared" si="32"/>
        <v>46427</v>
      </c>
    </row>
    <row r="51" spans="1:88" ht="142.5" hidden="1" customHeight="1" x14ac:dyDescent="0.35">
      <c r="A51" s="40" t="s">
        <v>640</v>
      </c>
      <c r="B51" s="41" t="s">
        <v>2729</v>
      </c>
      <c r="C51" s="42" t="s">
        <v>764</v>
      </c>
      <c r="D51" s="7"/>
      <c r="E51" s="283"/>
      <c r="F51" s="30">
        <f t="shared" ref="F51" si="280">+L51-1</f>
        <v>46217</v>
      </c>
      <c r="G51" s="6">
        <v>46148</v>
      </c>
      <c r="H51" s="6">
        <v>46156</v>
      </c>
      <c r="I51" s="34">
        <f t="shared" ref="I51" si="281">+G51-F51</f>
        <v>-69</v>
      </c>
      <c r="J51" s="309">
        <v>46148</v>
      </c>
      <c r="K51" s="3"/>
      <c r="L51" s="30">
        <f t="shared" ref="L51" si="282">+M51-N51</f>
        <v>46218</v>
      </c>
      <c r="M51" s="30">
        <f t="shared" ref="M51" si="283">+T51-1</f>
        <v>46225</v>
      </c>
      <c r="N51" s="37">
        <v>7</v>
      </c>
      <c r="O51" s="6">
        <f t="shared" ref="O51" si="284">+IF(H51=0,G51,H51)+N51</f>
        <v>46163</v>
      </c>
      <c r="P51" s="6">
        <v>46168</v>
      </c>
      <c r="Q51" s="29">
        <f t="shared" ref="Q51" si="285">+O51-M51</f>
        <v>-62</v>
      </c>
      <c r="R51" s="7" t="s">
        <v>2730</v>
      </c>
      <c r="S51" s="3"/>
      <c r="T51" s="30">
        <f t="shared" ref="T51" si="286">+U51-V51</f>
        <v>46226</v>
      </c>
      <c r="U51" s="30">
        <f t="shared" ref="U51" si="287">+AE51-1</f>
        <v>46256</v>
      </c>
      <c r="V51" s="37">
        <v>30</v>
      </c>
      <c r="W51" s="6">
        <f t="shared" ref="W51" si="288">+O51+V51</f>
        <v>46193</v>
      </c>
      <c r="X51" s="6">
        <v>46203</v>
      </c>
      <c r="Y51" s="29">
        <f t="shared" ref="Y51" si="289">+W51-U51</f>
        <v>-63</v>
      </c>
      <c r="Z51" s="3"/>
      <c r="AA51" s="31"/>
      <c r="AB51" s="7"/>
      <c r="AC51" s="6"/>
      <c r="AD51" s="25"/>
      <c r="AE51" s="31">
        <f t="shared" ref="AE51" si="290">+AF51-AG51</f>
        <v>46257</v>
      </c>
      <c r="AF51" s="31">
        <f t="shared" ref="AF51" si="291">+AM51-1</f>
        <v>46302</v>
      </c>
      <c r="AG51" s="37">
        <v>45</v>
      </c>
      <c r="AH51" s="15">
        <f t="shared" ref="AH51" si="292">+IF(X51=0,W51,X51)+AG51</f>
        <v>46248</v>
      </c>
      <c r="AI51" s="15"/>
      <c r="AJ51" s="34">
        <f t="shared" ref="AJ51" si="293">+AH51-AF51</f>
        <v>-54</v>
      </c>
      <c r="AK51" s="468" t="s">
        <v>2731</v>
      </c>
      <c r="AL51" s="3" t="s">
        <v>2648</v>
      </c>
      <c r="AM51" s="31">
        <f t="shared" ref="AM51" si="294">+AN51-AO51</f>
        <v>46303</v>
      </c>
      <c r="AN51" s="31">
        <f t="shared" ref="AN51" si="295">+AY51-1</f>
        <v>46323</v>
      </c>
      <c r="AO51" s="37">
        <v>20</v>
      </c>
      <c r="AP51" s="15">
        <f t="shared" ref="AP51" si="296">+IF(AI51=0,AH51,AI51)+AO51</f>
        <v>46268</v>
      </c>
      <c r="AQ51" s="15"/>
      <c r="AR51" s="34">
        <f t="shared" ref="AR51" si="297">+AP51-AN51</f>
        <v>-55</v>
      </c>
      <c r="AS51" s="7"/>
      <c r="AT51" s="7"/>
      <c r="AU51" s="7"/>
      <c r="AV51" s="7"/>
      <c r="AW51" s="7"/>
      <c r="AX51" s="3"/>
      <c r="AY51" s="31">
        <f t="shared" ref="AY51" si="298">+AZ51-BA51</f>
        <v>46324</v>
      </c>
      <c r="AZ51" s="31">
        <f t="shared" ref="AZ51" si="299">+BF51-1</f>
        <v>46474</v>
      </c>
      <c r="BA51" s="124">
        <v>150</v>
      </c>
      <c r="BB51" s="15">
        <f t="shared" ref="BB51" si="300">+IF(AQ51=0,AP51,AQ51)+BA51</f>
        <v>46418</v>
      </c>
      <c r="BC51" s="15"/>
      <c r="BD51" s="7">
        <f t="shared" ref="BD51" si="301">+BB51-AZ51</f>
        <v>-56</v>
      </c>
      <c r="BE51" s="3"/>
      <c r="BF51" s="31">
        <f t="shared" ref="BF51" si="302">+BG51-BH51</f>
        <v>46475</v>
      </c>
      <c r="BG51" s="31">
        <f t="shared" ref="BG51" si="303">+BM51</f>
        <v>46475</v>
      </c>
      <c r="BH51" s="32">
        <v>0</v>
      </c>
      <c r="BI51" s="15">
        <f t="shared" ref="BI51" si="304">+IF(BC51=0,BB51,BC51)+BH51</f>
        <v>46418</v>
      </c>
      <c r="BJ51" s="15"/>
      <c r="BK51" s="34">
        <f t="shared" ref="BK51" si="305">+BI51-BG51</f>
        <v>-57</v>
      </c>
      <c r="BL51" s="3"/>
      <c r="BM51" s="31">
        <f t="shared" ref="BM51" si="306">+BN51-BO51</f>
        <v>46475</v>
      </c>
      <c r="BN51" s="31">
        <f t="shared" ref="BN51" si="307">+BT51</f>
        <v>46475</v>
      </c>
      <c r="BO51" s="32">
        <v>0</v>
      </c>
      <c r="BP51" s="15">
        <f t="shared" ref="BP51" si="308">+IF(BJ51=0,BI51,BJ51)+BO51</f>
        <v>46418</v>
      </c>
      <c r="BQ51" s="15"/>
      <c r="BR51" s="34">
        <f t="shared" ref="BR51" si="309">+BP51-BN51</f>
        <v>-57</v>
      </c>
      <c r="BS51" s="3"/>
      <c r="BT51" s="31">
        <f t="shared" ref="BT51" si="310">+BU51-BV51</f>
        <v>46475</v>
      </c>
      <c r="BU51" s="31">
        <f t="shared" ref="BU51" si="311">+CA51</f>
        <v>46482</v>
      </c>
      <c r="BV51" s="37">
        <v>7</v>
      </c>
      <c r="BW51" s="15">
        <f t="shared" ref="BW51" si="312">+IF(BQ51=0,BP51,BQ51)+BV51</f>
        <v>46425</v>
      </c>
      <c r="BX51" s="15"/>
      <c r="BY51" s="7">
        <f t="shared" ref="BY51" si="313">+BW51-BU51</f>
        <v>-57</v>
      </c>
      <c r="BZ51" s="2" t="s">
        <v>2572</v>
      </c>
      <c r="CA51" s="315">
        <v>46482</v>
      </c>
      <c r="CB51" s="7">
        <f t="shared" ref="CB51" si="314">+BW51-CA51</f>
        <v>-57</v>
      </c>
      <c r="CC51" s="2"/>
      <c r="CD51" s="2"/>
      <c r="CF51" s="18" t="str">
        <f>+_xlfn.XLOOKUP(BZ51,'Crono LB 30.09'!B:B,'Crono LB 30.09'!F:F,"No se encuentra",0,1)</f>
        <v>25-Dec-26</v>
      </c>
      <c r="CG51" s="193" t="e">
        <f t="shared" ref="CG51" si="315">+CF51-CA51</f>
        <v>#VALUE!</v>
      </c>
      <c r="CI51" s="18">
        <f>+_xlfn.XLOOKUP(B51,'REM-Nuevo'!B:B,'REM-Nuevo'!O:O,"",0,1)</f>
        <v>46482</v>
      </c>
      <c r="CJ51" s="18">
        <f t="shared" ref="CJ51" si="316">+IF(CI51="",CA51,CI51)</f>
        <v>46482</v>
      </c>
    </row>
    <row r="52" spans="1:88" ht="96" hidden="1" customHeight="1" x14ac:dyDescent="0.35">
      <c r="A52" s="40" t="s">
        <v>640</v>
      </c>
      <c r="B52" s="41" t="s">
        <v>2732</v>
      </c>
      <c r="C52" s="42" t="s">
        <v>764</v>
      </c>
      <c r="D52" s="7"/>
      <c r="E52" s="283"/>
      <c r="F52" s="30">
        <f t="shared" si="0"/>
        <v>46217</v>
      </c>
      <c r="G52" s="6">
        <v>46206</v>
      </c>
      <c r="H52" s="6">
        <v>46206</v>
      </c>
      <c r="I52" s="34">
        <f t="shared" si="1"/>
        <v>-11</v>
      </c>
      <c r="J52" s="309">
        <v>46148</v>
      </c>
      <c r="K52" s="3"/>
      <c r="L52" s="30">
        <f t="shared" si="2"/>
        <v>46218</v>
      </c>
      <c r="M52" s="30">
        <f t="shared" si="3"/>
        <v>46225</v>
      </c>
      <c r="N52" s="37">
        <v>7</v>
      </c>
      <c r="O52" s="6">
        <f t="shared" si="37"/>
        <v>46213</v>
      </c>
      <c r="P52" s="6"/>
      <c r="Q52" s="29">
        <f t="shared" si="4"/>
        <v>-12</v>
      </c>
      <c r="R52" s="7" t="s">
        <v>2733</v>
      </c>
      <c r="S52" s="3"/>
      <c r="T52" s="30">
        <f t="shared" si="5"/>
        <v>46226</v>
      </c>
      <c r="U52" s="30">
        <f t="shared" si="6"/>
        <v>46256</v>
      </c>
      <c r="V52" s="37">
        <v>30</v>
      </c>
      <c r="W52" s="6">
        <f t="shared" si="67"/>
        <v>46243</v>
      </c>
      <c r="X52" s="6">
        <v>46203</v>
      </c>
      <c r="Y52" s="29">
        <f t="shared" si="7"/>
        <v>-13</v>
      </c>
      <c r="Z52" s="3"/>
      <c r="AA52" s="31"/>
      <c r="AB52" s="7"/>
      <c r="AC52" s="6"/>
      <c r="AD52" s="25"/>
      <c r="AE52" s="31">
        <f t="shared" si="8"/>
        <v>46257</v>
      </c>
      <c r="AF52" s="31">
        <f t="shared" si="9"/>
        <v>46302</v>
      </c>
      <c r="AG52" s="37">
        <v>45</v>
      </c>
      <c r="AH52" s="15">
        <f t="shared" si="68"/>
        <v>46248</v>
      </c>
      <c r="AI52" s="15"/>
      <c r="AJ52" s="34">
        <f t="shared" si="10"/>
        <v>-54</v>
      </c>
      <c r="AK52" s="530" t="s">
        <v>2734</v>
      </c>
      <c r="AL52" s="3" t="s">
        <v>2648</v>
      </c>
      <c r="AM52" s="31">
        <f t="shared" si="11"/>
        <v>46303</v>
      </c>
      <c r="AN52" s="31">
        <f t="shared" si="12"/>
        <v>46323</v>
      </c>
      <c r="AO52" s="37">
        <v>20</v>
      </c>
      <c r="AP52" s="15">
        <f t="shared" si="30"/>
        <v>46268</v>
      </c>
      <c r="AQ52" s="15"/>
      <c r="AR52" s="34">
        <f t="shared" si="13"/>
        <v>-55</v>
      </c>
      <c r="AS52" s="7"/>
      <c r="AT52" s="7"/>
      <c r="AU52" s="7"/>
      <c r="AV52" s="7"/>
      <c r="AW52" s="7"/>
      <c r="AX52" s="3"/>
      <c r="AY52" s="31">
        <f t="shared" si="14"/>
        <v>46324</v>
      </c>
      <c r="AZ52" s="31">
        <f t="shared" si="69"/>
        <v>46474</v>
      </c>
      <c r="BA52" s="124">
        <v>150</v>
      </c>
      <c r="BB52" s="15">
        <f t="shared" si="15"/>
        <v>46418</v>
      </c>
      <c r="BC52" s="15"/>
      <c r="BD52" s="7">
        <f t="shared" si="16"/>
        <v>-56</v>
      </c>
      <c r="BE52" s="3"/>
      <c r="BF52" s="31">
        <f t="shared" si="17"/>
        <v>46475</v>
      </c>
      <c r="BG52" s="31">
        <f t="shared" si="18"/>
        <v>46475</v>
      </c>
      <c r="BH52" s="32">
        <v>0</v>
      </c>
      <c r="BI52" s="15">
        <f t="shared" si="19"/>
        <v>46418</v>
      </c>
      <c r="BJ52" s="15"/>
      <c r="BK52" s="34">
        <f t="shared" si="20"/>
        <v>-57</v>
      </c>
      <c r="BL52" s="3"/>
      <c r="BM52" s="31">
        <f t="shared" si="21"/>
        <v>46475</v>
      </c>
      <c r="BN52" s="31">
        <f t="shared" si="22"/>
        <v>46475</v>
      </c>
      <c r="BO52" s="32">
        <v>0</v>
      </c>
      <c r="BP52" s="15">
        <f t="shared" si="23"/>
        <v>46418</v>
      </c>
      <c r="BQ52" s="15"/>
      <c r="BR52" s="34">
        <f t="shared" si="24"/>
        <v>-57</v>
      </c>
      <c r="BS52" s="3"/>
      <c r="BT52" s="31">
        <f t="shared" si="25"/>
        <v>46475</v>
      </c>
      <c r="BU52" s="31">
        <f t="shared" si="26"/>
        <v>46482</v>
      </c>
      <c r="BV52" s="37">
        <v>7</v>
      </c>
      <c r="BW52" s="15">
        <f t="shared" si="27"/>
        <v>46425</v>
      </c>
      <c r="BX52" s="15"/>
      <c r="BY52" s="7">
        <f t="shared" si="28"/>
        <v>-57</v>
      </c>
      <c r="BZ52" s="2" t="s">
        <v>2572</v>
      </c>
      <c r="CA52" s="315">
        <v>46482</v>
      </c>
      <c r="CB52" s="7">
        <f t="shared" si="29"/>
        <v>-57</v>
      </c>
      <c r="CC52" s="2"/>
      <c r="CD52" s="2"/>
      <c r="CF52" s="18" t="str">
        <f>+_xlfn.XLOOKUP(BZ52,'Crono LB 30.09'!B:B,'Crono LB 30.09'!F:F,"No se encuentra",0,1)</f>
        <v>25-Dec-26</v>
      </c>
      <c r="CG52" s="193" t="e">
        <f t="shared" si="31"/>
        <v>#VALUE!</v>
      </c>
      <c r="CI52" s="18" t="str">
        <f>+_xlfn.XLOOKUP(B52,'REM-Nuevo'!B:B,'REM-Nuevo'!O:O,"",0,1)</f>
        <v/>
      </c>
      <c r="CJ52" s="18">
        <f t="shared" si="32"/>
        <v>46482</v>
      </c>
    </row>
    <row r="53" spans="1:88" ht="42" hidden="1" customHeight="1" x14ac:dyDescent="0.35">
      <c r="A53" s="40" t="s">
        <v>640</v>
      </c>
      <c r="B53" s="41" t="s">
        <v>2735</v>
      </c>
      <c r="C53" s="42" t="s">
        <v>765</v>
      </c>
      <c r="D53" s="7"/>
      <c r="E53" s="283"/>
      <c r="F53" s="30">
        <f t="shared" si="0"/>
        <v>46178</v>
      </c>
      <c r="G53" s="6">
        <v>46091</v>
      </c>
      <c r="H53" s="6">
        <v>46091</v>
      </c>
      <c r="I53" s="34">
        <f t="shared" si="1"/>
        <v>-87</v>
      </c>
      <c r="J53" s="309">
        <v>46091</v>
      </c>
      <c r="K53" s="3"/>
      <c r="L53" s="30">
        <f t="shared" si="2"/>
        <v>46179</v>
      </c>
      <c r="M53" s="30">
        <f t="shared" si="3"/>
        <v>46186</v>
      </c>
      <c r="N53" s="37">
        <v>7</v>
      </c>
      <c r="O53" s="6">
        <v>46118</v>
      </c>
      <c r="P53" s="6">
        <v>46118</v>
      </c>
      <c r="Q53" s="29">
        <f t="shared" si="4"/>
        <v>-68</v>
      </c>
      <c r="R53" s="7"/>
      <c r="S53" s="3"/>
      <c r="T53" s="30">
        <f t="shared" si="5"/>
        <v>46187</v>
      </c>
      <c r="U53" s="30">
        <f t="shared" si="6"/>
        <v>46217</v>
      </c>
      <c r="V53" s="37">
        <v>30</v>
      </c>
      <c r="W53" s="6">
        <f t="shared" si="67"/>
        <v>46148</v>
      </c>
      <c r="X53" s="6">
        <v>46129</v>
      </c>
      <c r="Y53" s="29">
        <f t="shared" si="7"/>
        <v>-69</v>
      </c>
      <c r="Z53" s="3"/>
      <c r="AA53" s="31"/>
      <c r="AB53" s="7"/>
      <c r="AC53" s="6"/>
      <c r="AD53" s="25"/>
      <c r="AE53" s="31">
        <f t="shared" si="8"/>
        <v>46218</v>
      </c>
      <c r="AF53" s="31">
        <f t="shared" si="9"/>
        <v>46263</v>
      </c>
      <c r="AG53" s="37">
        <v>45</v>
      </c>
      <c r="AH53" s="15">
        <f t="shared" si="68"/>
        <v>46174</v>
      </c>
      <c r="AI53" s="15"/>
      <c r="AJ53" s="34">
        <f t="shared" si="10"/>
        <v>-89</v>
      </c>
      <c r="AK53" s="421" t="s">
        <v>2736</v>
      </c>
      <c r="AL53" s="3" t="s">
        <v>2479</v>
      </c>
      <c r="AM53" s="31">
        <f t="shared" si="11"/>
        <v>46264</v>
      </c>
      <c r="AN53" s="31">
        <f t="shared" si="12"/>
        <v>46284</v>
      </c>
      <c r="AO53" s="37">
        <v>20</v>
      </c>
      <c r="AP53" s="15">
        <f t="shared" si="30"/>
        <v>46194</v>
      </c>
      <c r="AQ53" s="15">
        <v>46157</v>
      </c>
      <c r="AR53" s="34">
        <f t="shared" si="13"/>
        <v>-90</v>
      </c>
      <c r="AS53" s="7"/>
      <c r="AT53" s="7"/>
      <c r="AU53" s="7"/>
      <c r="AV53" s="7"/>
      <c r="AW53" s="7"/>
      <c r="AX53" s="3"/>
      <c r="AY53" s="31">
        <f t="shared" si="14"/>
        <v>46285</v>
      </c>
      <c r="AZ53" s="31">
        <f t="shared" si="69"/>
        <v>46435</v>
      </c>
      <c r="BA53" s="124">
        <v>150</v>
      </c>
      <c r="BB53" s="15">
        <f t="shared" si="15"/>
        <v>46307</v>
      </c>
      <c r="BC53" s="15"/>
      <c r="BD53" s="7">
        <f t="shared" si="16"/>
        <v>-128</v>
      </c>
      <c r="BE53" s="3"/>
      <c r="BF53" s="31">
        <f t="shared" si="17"/>
        <v>46436</v>
      </c>
      <c r="BG53" s="31">
        <f t="shared" si="18"/>
        <v>46436</v>
      </c>
      <c r="BH53" s="32">
        <v>0</v>
      </c>
      <c r="BI53" s="15">
        <f t="shared" si="19"/>
        <v>46307</v>
      </c>
      <c r="BJ53" s="15"/>
      <c r="BK53" s="34">
        <f t="shared" si="20"/>
        <v>-129</v>
      </c>
      <c r="BL53" s="3"/>
      <c r="BM53" s="31">
        <f t="shared" si="21"/>
        <v>46436</v>
      </c>
      <c r="BN53" s="31">
        <f t="shared" si="22"/>
        <v>46436</v>
      </c>
      <c r="BO53" s="32">
        <v>0</v>
      </c>
      <c r="BP53" s="15">
        <f t="shared" si="23"/>
        <v>46307</v>
      </c>
      <c r="BQ53" s="15"/>
      <c r="BR53" s="34">
        <f t="shared" si="24"/>
        <v>-129</v>
      </c>
      <c r="BS53" s="3"/>
      <c r="BT53" s="31">
        <f t="shared" si="25"/>
        <v>46436</v>
      </c>
      <c r="BU53" s="31">
        <f t="shared" si="26"/>
        <v>46443</v>
      </c>
      <c r="BV53" s="37">
        <v>7</v>
      </c>
      <c r="BW53" s="15">
        <f t="shared" si="27"/>
        <v>46314</v>
      </c>
      <c r="BX53" s="15">
        <v>46229</v>
      </c>
      <c r="BY53" s="7">
        <f t="shared" si="28"/>
        <v>-129</v>
      </c>
      <c r="BZ53" s="2" t="s">
        <v>2571</v>
      </c>
      <c r="CA53" s="315">
        <v>46443</v>
      </c>
      <c r="CB53" s="7">
        <f t="shared" si="29"/>
        <v>-129</v>
      </c>
      <c r="CC53" s="2"/>
      <c r="CD53" s="2"/>
      <c r="CF53" s="18" t="str">
        <f>+_xlfn.XLOOKUP(BZ53,'Crono LB 30.09'!B:B,'Crono LB 30.09'!F:F,"No se encuentra",0,1)</f>
        <v>25-Jan-27</v>
      </c>
      <c r="CG53" s="193" t="e">
        <f t="shared" si="31"/>
        <v>#VALUE!</v>
      </c>
      <c r="CI53" s="18">
        <f>+_xlfn.XLOOKUP(B53,'REM-Nuevo'!B:B,'REM-Nuevo'!O:O,"",0,1)</f>
        <v>46443</v>
      </c>
      <c r="CJ53" s="18">
        <f t="shared" si="32"/>
        <v>46443</v>
      </c>
    </row>
    <row r="54" spans="1:88" ht="72.5" hidden="1" x14ac:dyDescent="0.35">
      <c r="A54" s="40" t="s">
        <v>640</v>
      </c>
      <c r="B54" s="41" t="s">
        <v>2737</v>
      </c>
      <c r="C54" s="42" t="s">
        <v>766</v>
      </c>
      <c r="D54" s="7"/>
      <c r="E54" s="283"/>
      <c r="F54" s="30">
        <f t="shared" si="0"/>
        <v>46217</v>
      </c>
      <c r="G54" s="6">
        <v>46164</v>
      </c>
      <c r="H54" s="6">
        <v>46164</v>
      </c>
      <c r="I54" s="34">
        <f t="shared" si="1"/>
        <v>-53</v>
      </c>
      <c r="J54" s="309">
        <v>46164</v>
      </c>
      <c r="K54" s="3"/>
      <c r="L54" s="30">
        <f t="shared" si="2"/>
        <v>46218</v>
      </c>
      <c r="M54" s="30">
        <f t="shared" si="3"/>
        <v>46225</v>
      </c>
      <c r="N54" s="37">
        <v>7</v>
      </c>
      <c r="O54" s="6">
        <v>46178</v>
      </c>
      <c r="P54" s="6">
        <v>46178</v>
      </c>
      <c r="Q54" s="29">
        <f t="shared" si="4"/>
        <v>-47</v>
      </c>
      <c r="R54" s="7">
        <v>23408603</v>
      </c>
      <c r="S54" s="3"/>
      <c r="T54" s="30">
        <f t="shared" si="5"/>
        <v>46226</v>
      </c>
      <c r="U54" s="30">
        <f t="shared" si="6"/>
        <v>46256</v>
      </c>
      <c r="V54" s="37">
        <v>30</v>
      </c>
      <c r="W54" s="6">
        <f t="shared" si="67"/>
        <v>46208</v>
      </c>
      <c r="X54" s="6">
        <v>46197</v>
      </c>
      <c r="Y54" s="29">
        <f t="shared" si="7"/>
        <v>-48</v>
      </c>
      <c r="Z54" s="3"/>
      <c r="AA54" s="31"/>
      <c r="AB54" s="7"/>
      <c r="AC54" s="6"/>
      <c r="AD54" s="25"/>
      <c r="AE54" s="31">
        <f t="shared" si="8"/>
        <v>46257</v>
      </c>
      <c r="AF54" s="31">
        <f t="shared" si="9"/>
        <v>46302</v>
      </c>
      <c r="AG54" s="37">
        <v>45</v>
      </c>
      <c r="AH54" s="15">
        <f t="shared" si="68"/>
        <v>46242</v>
      </c>
      <c r="AI54" s="15"/>
      <c r="AJ54" s="34">
        <f t="shared" si="10"/>
        <v>-60</v>
      </c>
      <c r="AK54" s="468" t="s">
        <v>5399</v>
      </c>
      <c r="AL54" s="3" t="s">
        <v>2672</v>
      </c>
      <c r="AM54" s="31">
        <f t="shared" si="11"/>
        <v>46303</v>
      </c>
      <c r="AN54" s="31">
        <f t="shared" si="12"/>
        <v>46323</v>
      </c>
      <c r="AO54" s="37">
        <v>20</v>
      </c>
      <c r="AP54" s="15">
        <f t="shared" si="30"/>
        <v>46262</v>
      </c>
      <c r="AQ54" s="15"/>
      <c r="AR54" s="34">
        <f t="shared" si="13"/>
        <v>-61</v>
      </c>
      <c r="AS54" s="7"/>
      <c r="AT54" s="7"/>
      <c r="AU54" s="7"/>
      <c r="AV54" s="7"/>
      <c r="AW54" s="7"/>
      <c r="AX54" s="3"/>
      <c r="AY54" s="31">
        <f t="shared" si="14"/>
        <v>46324</v>
      </c>
      <c r="AZ54" s="31">
        <f t="shared" si="69"/>
        <v>46474</v>
      </c>
      <c r="BA54" s="124">
        <v>150</v>
      </c>
      <c r="BB54" s="15">
        <f t="shared" si="15"/>
        <v>46412</v>
      </c>
      <c r="BC54" s="15"/>
      <c r="BD54" s="7">
        <f t="shared" si="16"/>
        <v>-62</v>
      </c>
      <c r="BE54" s="3"/>
      <c r="BF54" s="31">
        <f t="shared" si="17"/>
        <v>46475</v>
      </c>
      <c r="BG54" s="31">
        <f t="shared" si="18"/>
        <v>46475</v>
      </c>
      <c r="BH54" s="32">
        <v>0</v>
      </c>
      <c r="BI54" s="15">
        <f t="shared" si="19"/>
        <v>46412</v>
      </c>
      <c r="BJ54" s="15"/>
      <c r="BK54" s="34">
        <f t="shared" si="20"/>
        <v>-63</v>
      </c>
      <c r="BL54" s="3"/>
      <c r="BM54" s="31">
        <f t="shared" si="21"/>
        <v>46475</v>
      </c>
      <c r="BN54" s="31">
        <f t="shared" si="22"/>
        <v>46475</v>
      </c>
      <c r="BO54" s="32">
        <v>0</v>
      </c>
      <c r="BP54" s="15">
        <f t="shared" si="23"/>
        <v>46412</v>
      </c>
      <c r="BQ54" s="15"/>
      <c r="BR54" s="34">
        <f t="shared" si="24"/>
        <v>-63</v>
      </c>
      <c r="BS54" s="3"/>
      <c r="BT54" s="31">
        <f t="shared" si="25"/>
        <v>46475</v>
      </c>
      <c r="BU54" s="31">
        <f t="shared" si="26"/>
        <v>46482</v>
      </c>
      <c r="BV54" s="37">
        <v>7</v>
      </c>
      <c r="BW54" s="15">
        <f t="shared" si="27"/>
        <v>46419</v>
      </c>
      <c r="BX54" s="15"/>
      <c r="BY54" s="7">
        <f t="shared" si="28"/>
        <v>-63</v>
      </c>
      <c r="BZ54" s="2" t="s">
        <v>2572</v>
      </c>
      <c r="CA54" s="315">
        <v>46482</v>
      </c>
      <c r="CB54" s="7">
        <f t="shared" si="29"/>
        <v>-63</v>
      </c>
      <c r="CC54" s="2"/>
      <c r="CD54" s="2"/>
      <c r="CF54" s="18" t="str">
        <f>+_xlfn.XLOOKUP(BZ54,'Crono LB 30.09'!B:B,'Crono LB 30.09'!F:F,"No se encuentra",0,1)</f>
        <v>25-Dec-26</v>
      </c>
      <c r="CG54" s="193" t="e">
        <f t="shared" si="31"/>
        <v>#VALUE!</v>
      </c>
      <c r="CI54" s="18">
        <f>+_xlfn.XLOOKUP(B54,'REM-Nuevo'!B:B,'REM-Nuevo'!O:O,"",0,1)</f>
        <v>46482</v>
      </c>
      <c r="CJ54" s="18">
        <f t="shared" si="32"/>
        <v>46482</v>
      </c>
    </row>
    <row r="55" spans="1:88" ht="20" hidden="1" x14ac:dyDescent="0.35">
      <c r="A55" s="40" t="s">
        <v>640</v>
      </c>
      <c r="B55" s="41" t="s">
        <v>2738</v>
      </c>
      <c r="C55" s="221" t="s">
        <v>767</v>
      </c>
      <c r="D55" s="7"/>
      <c r="E55" s="283"/>
      <c r="F55" s="30">
        <f t="shared" si="0"/>
        <v>46326</v>
      </c>
      <c r="G55" s="6">
        <v>46315</v>
      </c>
      <c r="H55" s="6"/>
      <c r="I55" s="34">
        <f t="shared" si="1"/>
        <v>-11</v>
      </c>
      <c r="J55" s="309">
        <v>46315</v>
      </c>
      <c r="K55" s="3"/>
      <c r="L55" s="30">
        <f t="shared" si="2"/>
        <v>46327</v>
      </c>
      <c r="M55" s="30">
        <f t="shared" si="3"/>
        <v>46334</v>
      </c>
      <c r="N55" s="37">
        <v>7</v>
      </c>
      <c r="O55" s="6">
        <f t="shared" si="37"/>
        <v>46322</v>
      </c>
      <c r="P55" s="6"/>
      <c r="Q55" s="29">
        <f t="shared" si="4"/>
        <v>-12</v>
      </c>
      <c r="R55" s="7"/>
      <c r="S55" s="3"/>
      <c r="T55" s="30">
        <f t="shared" si="5"/>
        <v>46335</v>
      </c>
      <c r="U55" s="30">
        <f t="shared" si="6"/>
        <v>46365</v>
      </c>
      <c r="V55" s="37">
        <v>30</v>
      </c>
      <c r="W55" s="6">
        <f t="shared" si="67"/>
        <v>46352</v>
      </c>
      <c r="X55" s="6"/>
      <c r="Y55" s="29">
        <f t="shared" si="7"/>
        <v>-13</v>
      </c>
      <c r="Z55" s="3"/>
      <c r="AA55" s="31"/>
      <c r="AB55" s="7"/>
      <c r="AC55" s="6"/>
      <c r="AD55" s="25"/>
      <c r="AE55" s="31">
        <f t="shared" si="8"/>
        <v>46366</v>
      </c>
      <c r="AF55" s="31">
        <f t="shared" si="9"/>
        <v>46396</v>
      </c>
      <c r="AG55" s="37">
        <v>30</v>
      </c>
      <c r="AH55" s="15">
        <f t="shared" si="68"/>
        <v>46382</v>
      </c>
      <c r="AI55" s="15"/>
      <c r="AJ55" s="34">
        <f t="shared" si="10"/>
        <v>-14</v>
      </c>
      <c r="AK55" s="393"/>
      <c r="AL55" s="3"/>
      <c r="AM55" s="31">
        <f t="shared" si="11"/>
        <v>46397</v>
      </c>
      <c r="AN55" s="31">
        <f t="shared" si="12"/>
        <v>46407</v>
      </c>
      <c r="AO55" s="37">
        <v>10</v>
      </c>
      <c r="AP55" s="15">
        <f t="shared" si="30"/>
        <v>46392</v>
      </c>
      <c r="AQ55" s="15"/>
      <c r="AR55" s="34">
        <f t="shared" si="13"/>
        <v>-15</v>
      </c>
      <c r="AS55" s="7"/>
      <c r="AT55" s="7"/>
      <c r="AU55" s="7"/>
      <c r="AV55" s="7"/>
      <c r="AW55" s="7"/>
      <c r="AX55" s="3"/>
      <c r="AY55" s="31">
        <f t="shared" si="14"/>
        <v>46408</v>
      </c>
      <c r="AZ55" s="31">
        <f t="shared" si="69"/>
        <v>46498</v>
      </c>
      <c r="BA55" s="124">
        <v>90</v>
      </c>
      <c r="BB55" s="15">
        <f t="shared" si="15"/>
        <v>46482</v>
      </c>
      <c r="BC55" s="15"/>
      <c r="BD55" s="7">
        <f t="shared" si="16"/>
        <v>-16</v>
      </c>
      <c r="BE55" s="3"/>
      <c r="BF55" s="31">
        <f t="shared" si="17"/>
        <v>46499</v>
      </c>
      <c r="BG55" s="31">
        <f t="shared" si="18"/>
        <v>46499</v>
      </c>
      <c r="BH55" s="32">
        <v>0</v>
      </c>
      <c r="BI55" s="15">
        <f t="shared" si="19"/>
        <v>46482</v>
      </c>
      <c r="BJ55" s="15"/>
      <c r="BK55" s="34">
        <f t="shared" si="20"/>
        <v>-17</v>
      </c>
      <c r="BL55" s="3"/>
      <c r="BM55" s="31">
        <f t="shared" si="21"/>
        <v>46499</v>
      </c>
      <c r="BN55" s="31">
        <f t="shared" si="22"/>
        <v>46499</v>
      </c>
      <c r="BO55" s="32">
        <v>0</v>
      </c>
      <c r="BP55" s="15">
        <f t="shared" si="23"/>
        <v>46482</v>
      </c>
      <c r="BQ55" s="15"/>
      <c r="BR55" s="34">
        <f t="shared" si="24"/>
        <v>-17</v>
      </c>
      <c r="BS55" s="3"/>
      <c r="BT55" s="31">
        <f t="shared" si="25"/>
        <v>46499</v>
      </c>
      <c r="BU55" s="31">
        <f t="shared" si="26"/>
        <v>46506</v>
      </c>
      <c r="BV55" s="37">
        <v>7</v>
      </c>
      <c r="BW55" s="15">
        <f t="shared" si="27"/>
        <v>46489</v>
      </c>
      <c r="BX55" s="15"/>
      <c r="BY55" s="7">
        <f t="shared" si="28"/>
        <v>-17</v>
      </c>
      <c r="BZ55" s="2" t="s">
        <v>2572</v>
      </c>
      <c r="CA55" s="315">
        <v>46506</v>
      </c>
      <c r="CB55" s="7">
        <f t="shared" si="29"/>
        <v>-17</v>
      </c>
      <c r="CC55" s="2"/>
      <c r="CD55" s="2"/>
      <c r="CF55" s="18" t="str">
        <f>+_xlfn.XLOOKUP(BZ55,'Crono LB 30.09'!B:B,'Crono LB 30.09'!F:F,"No se encuentra",0,1)</f>
        <v>25-Dec-26</v>
      </c>
      <c r="CG55" s="193" t="e">
        <f t="shared" si="31"/>
        <v>#VALUE!</v>
      </c>
      <c r="CI55" s="18">
        <f>+_xlfn.XLOOKUP(B55,'REM-Nuevo'!B:B,'REM-Nuevo'!O:O,"",0,1)</f>
        <v>46506</v>
      </c>
      <c r="CJ55" s="18">
        <f t="shared" si="32"/>
        <v>46506</v>
      </c>
    </row>
    <row r="56" spans="1:88" ht="29" hidden="1" x14ac:dyDescent="0.35">
      <c r="A56" s="40" t="s">
        <v>640</v>
      </c>
      <c r="B56" s="41" t="s">
        <v>2739</v>
      </c>
      <c r="C56" s="221" t="s">
        <v>768</v>
      </c>
      <c r="D56" s="7"/>
      <c r="E56" s="283"/>
      <c r="F56" s="30">
        <f t="shared" si="0"/>
        <v>46284</v>
      </c>
      <c r="G56" s="6">
        <v>46203</v>
      </c>
      <c r="H56" s="6">
        <v>46203</v>
      </c>
      <c r="I56" s="34">
        <f t="shared" si="1"/>
        <v>-81</v>
      </c>
      <c r="J56" s="309">
        <v>46315</v>
      </c>
      <c r="K56" s="3"/>
      <c r="L56" s="30">
        <f t="shared" si="2"/>
        <v>46285</v>
      </c>
      <c r="M56" s="30">
        <f t="shared" si="3"/>
        <v>46292</v>
      </c>
      <c r="N56" s="37">
        <v>7</v>
      </c>
      <c r="O56" s="6">
        <v>46223</v>
      </c>
      <c r="P56" s="6">
        <v>46210</v>
      </c>
      <c r="Q56" s="29">
        <f t="shared" si="4"/>
        <v>-69</v>
      </c>
      <c r="R56" s="7">
        <v>23455502</v>
      </c>
      <c r="S56" s="3"/>
      <c r="T56" s="30">
        <f t="shared" si="5"/>
        <v>46293</v>
      </c>
      <c r="U56" s="30">
        <f t="shared" si="6"/>
        <v>46313</v>
      </c>
      <c r="V56" s="37">
        <v>20</v>
      </c>
      <c r="W56" s="6">
        <f t="shared" si="67"/>
        <v>46243</v>
      </c>
      <c r="X56" s="6">
        <v>46227</v>
      </c>
      <c r="Y56" s="29">
        <f t="shared" si="7"/>
        <v>-70</v>
      </c>
      <c r="Z56" s="3"/>
      <c r="AA56" s="31"/>
      <c r="AB56" s="7"/>
      <c r="AC56" s="6"/>
      <c r="AD56" s="25"/>
      <c r="AE56" s="31">
        <f t="shared" si="8"/>
        <v>46314</v>
      </c>
      <c r="AF56" s="31">
        <f t="shared" si="9"/>
        <v>46344</v>
      </c>
      <c r="AG56" s="37">
        <v>30</v>
      </c>
      <c r="AH56" s="15">
        <f t="shared" si="68"/>
        <v>46257</v>
      </c>
      <c r="AI56" s="15"/>
      <c r="AJ56" s="34">
        <f t="shared" si="10"/>
        <v>-87</v>
      </c>
      <c r="AK56" s="468" t="s">
        <v>2740</v>
      </c>
      <c r="AL56" s="3" t="s">
        <v>2741</v>
      </c>
      <c r="AM56" s="31">
        <f t="shared" si="11"/>
        <v>46345</v>
      </c>
      <c r="AN56" s="31">
        <f t="shared" si="12"/>
        <v>46355</v>
      </c>
      <c r="AO56" s="37">
        <v>10</v>
      </c>
      <c r="AP56" s="15">
        <f t="shared" si="30"/>
        <v>46267</v>
      </c>
      <c r="AQ56" s="15"/>
      <c r="AR56" s="34">
        <f t="shared" si="13"/>
        <v>-88</v>
      </c>
      <c r="AS56" s="7"/>
      <c r="AT56" s="7"/>
      <c r="AU56" s="7"/>
      <c r="AV56" s="7"/>
      <c r="AW56" s="7"/>
      <c r="AX56" s="3"/>
      <c r="AY56" s="31">
        <f t="shared" si="14"/>
        <v>46356</v>
      </c>
      <c r="AZ56" s="31">
        <f t="shared" si="69"/>
        <v>46401</v>
      </c>
      <c r="BA56" s="124">
        <v>45</v>
      </c>
      <c r="BB56" s="15">
        <f t="shared" si="15"/>
        <v>46312</v>
      </c>
      <c r="BC56" s="15"/>
      <c r="BD56" s="7">
        <f t="shared" si="16"/>
        <v>-89</v>
      </c>
      <c r="BE56" s="3"/>
      <c r="BF56" s="31">
        <f t="shared" si="17"/>
        <v>46402</v>
      </c>
      <c r="BG56" s="31">
        <f t="shared" si="18"/>
        <v>46402</v>
      </c>
      <c r="BH56" s="32">
        <v>0</v>
      </c>
      <c r="BI56" s="15">
        <f t="shared" si="19"/>
        <v>46312</v>
      </c>
      <c r="BJ56" s="15"/>
      <c r="BK56" s="34">
        <f t="shared" si="20"/>
        <v>-90</v>
      </c>
      <c r="BL56" s="3"/>
      <c r="BM56" s="31">
        <f t="shared" si="21"/>
        <v>46402</v>
      </c>
      <c r="BN56" s="31">
        <f t="shared" si="22"/>
        <v>46402</v>
      </c>
      <c r="BO56" s="32">
        <v>0</v>
      </c>
      <c r="BP56" s="15">
        <f t="shared" si="23"/>
        <v>46312</v>
      </c>
      <c r="BQ56" s="15"/>
      <c r="BR56" s="34">
        <f t="shared" si="24"/>
        <v>-90</v>
      </c>
      <c r="BS56" s="3"/>
      <c r="BT56" s="31">
        <f t="shared" si="25"/>
        <v>46402</v>
      </c>
      <c r="BU56" s="31">
        <f t="shared" si="26"/>
        <v>46409</v>
      </c>
      <c r="BV56" s="37">
        <v>7</v>
      </c>
      <c r="BW56" s="15">
        <f t="shared" si="27"/>
        <v>46319</v>
      </c>
      <c r="BX56" s="15"/>
      <c r="BY56" s="7">
        <f t="shared" si="28"/>
        <v>-90</v>
      </c>
      <c r="BZ56" s="2" t="s">
        <v>2572</v>
      </c>
      <c r="CA56" s="315">
        <v>46409</v>
      </c>
      <c r="CB56" s="7">
        <f t="shared" si="29"/>
        <v>-90</v>
      </c>
      <c r="CC56" s="2"/>
      <c r="CD56" s="2"/>
      <c r="CF56" s="18" t="str">
        <f>+_xlfn.XLOOKUP(BZ56,'Crono LB 30.09'!B:B,'Crono LB 30.09'!F:F,"No se encuentra",0,1)</f>
        <v>25-Dec-26</v>
      </c>
      <c r="CG56" s="193" t="e">
        <f t="shared" si="31"/>
        <v>#VALUE!</v>
      </c>
      <c r="CI56" s="18">
        <f>+_xlfn.XLOOKUP(B56,'REM-Nuevo'!B:B,'REM-Nuevo'!O:O,"",0,1)</f>
        <v>46409</v>
      </c>
      <c r="CJ56" s="18">
        <f t="shared" si="32"/>
        <v>46409</v>
      </c>
    </row>
    <row r="57" spans="1:88" ht="101.5" hidden="1" x14ac:dyDescent="0.35">
      <c r="A57" s="136" t="s">
        <v>640</v>
      </c>
      <c r="B57" s="41" t="s">
        <v>2742</v>
      </c>
      <c r="C57" s="221" t="s">
        <v>2743</v>
      </c>
      <c r="D57" s="7"/>
      <c r="E57" s="283"/>
      <c r="F57" s="30">
        <f t="shared" si="0"/>
        <v>46210</v>
      </c>
      <c r="G57" s="6">
        <v>46156</v>
      </c>
      <c r="H57" s="6">
        <v>46157</v>
      </c>
      <c r="I57" s="34">
        <f t="shared" si="1"/>
        <v>-54</v>
      </c>
      <c r="J57" s="309">
        <v>46156</v>
      </c>
      <c r="K57" s="3"/>
      <c r="L57" s="30">
        <f t="shared" si="2"/>
        <v>46211</v>
      </c>
      <c r="M57" s="30">
        <f t="shared" si="3"/>
        <v>46218</v>
      </c>
      <c r="N57" s="37">
        <v>7</v>
      </c>
      <c r="O57" s="6">
        <v>46174</v>
      </c>
      <c r="P57" s="6">
        <v>46178</v>
      </c>
      <c r="Q57" s="29">
        <f t="shared" si="4"/>
        <v>-44</v>
      </c>
      <c r="R57" s="7"/>
      <c r="S57" s="3"/>
      <c r="T57" s="30">
        <f t="shared" si="5"/>
        <v>46219</v>
      </c>
      <c r="U57" s="30">
        <f t="shared" si="6"/>
        <v>46249</v>
      </c>
      <c r="V57" s="37">
        <v>30</v>
      </c>
      <c r="W57" s="6">
        <f t="shared" si="67"/>
        <v>46204</v>
      </c>
      <c r="X57" s="6">
        <v>46195</v>
      </c>
      <c r="Y57" s="29">
        <f t="shared" si="7"/>
        <v>-45</v>
      </c>
      <c r="Z57" s="3"/>
      <c r="AA57" s="31"/>
      <c r="AB57" s="7"/>
      <c r="AC57" s="6"/>
      <c r="AD57" s="25"/>
      <c r="AE57" s="31">
        <f t="shared" si="8"/>
        <v>46250</v>
      </c>
      <c r="AF57" s="31">
        <f t="shared" si="9"/>
        <v>46295</v>
      </c>
      <c r="AG57" s="37">
        <v>45</v>
      </c>
      <c r="AH57" s="15">
        <f t="shared" si="68"/>
        <v>46240</v>
      </c>
      <c r="AI57" s="15"/>
      <c r="AJ57" s="34">
        <f t="shared" si="10"/>
        <v>-55</v>
      </c>
      <c r="AK57" s="468" t="s">
        <v>2744</v>
      </c>
      <c r="AL57" s="3" t="s">
        <v>2479</v>
      </c>
      <c r="AM57" s="31">
        <f t="shared" si="11"/>
        <v>46296</v>
      </c>
      <c r="AN57" s="31">
        <f t="shared" si="12"/>
        <v>46316</v>
      </c>
      <c r="AO57" s="37">
        <v>20</v>
      </c>
      <c r="AP57" s="15">
        <f t="shared" si="30"/>
        <v>46260</v>
      </c>
      <c r="AQ57" s="15"/>
      <c r="AR57" s="34">
        <f t="shared" si="13"/>
        <v>-56</v>
      </c>
      <c r="AS57" s="7"/>
      <c r="AT57" s="7"/>
      <c r="AU57" s="7"/>
      <c r="AV57" s="7"/>
      <c r="AW57" s="7"/>
      <c r="AX57" s="3"/>
      <c r="AY57" s="31">
        <f t="shared" si="14"/>
        <v>46317</v>
      </c>
      <c r="AZ57" s="31">
        <f t="shared" si="69"/>
        <v>46467</v>
      </c>
      <c r="BA57" s="124">
        <v>150</v>
      </c>
      <c r="BB57" s="15">
        <f t="shared" si="15"/>
        <v>46410</v>
      </c>
      <c r="BC57" s="15"/>
      <c r="BD57" s="7">
        <f t="shared" si="16"/>
        <v>-57</v>
      </c>
      <c r="BE57" s="3"/>
      <c r="BF57" s="31">
        <f t="shared" si="17"/>
        <v>46468</v>
      </c>
      <c r="BG57" s="31">
        <f t="shared" si="18"/>
        <v>46468</v>
      </c>
      <c r="BH57" s="32">
        <v>0</v>
      </c>
      <c r="BI57" s="15">
        <f t="shared" si="19"/>
        <v>46410</v>
      </c>
      <c r="BJ57" s="15"/>
      <c r="BK57" s="34">
        <f t="shared" si="20"/>
        <v>-58</v>
      </c>
      <c r="BL57" s="3"/>
      <c r="BM57" s="31">
        <f t="shared" si="21"/>
        <v>46468</v>
      </c>
      <c r="BN57" s="31">
        <f t="shared" si="22"/>
        <v>46468</v>
      </c>
      <c r="BO57" s="32">
        <v>0</v>
      </c>
      <c r="BP57" s="15">
        <f t="shared" si="23"/>
        <v>46410</v>
      </c>
      <c r="BQ57" s="15"/>
      <c r="BR57" s="34">
        <f t="shared" si="24"/>
        <v>-58</v>
      </c>
      <c r="BS57" s="3"/>
      <c r="BT57" s="31">
        <f t="shared" si="25"/>
        <v>46468</v>
      </c>
      <c r="BU57" s="31">
        <f t="shared" si="26"/>
        <v>46475</v>
      </c>
      <c r="BV57" s="37">
        <v>7</v>
      </c>
      <c r="BW57" s="15">
        <f t="shared" si="27"/>
        <v>46417</v>
      </c>
      <c r="BX57" s="15"/>
      <c r="BY57" s="7">
        <f t="shared" si="28"/>
        <v>-58</v>
      </c>
      <c r="BZ57" s="2" t="s">
        <v>2745</v>
      </c>
      <c r="CA57" s="315">
        <v>46475</v>
      </c>
      <c r="CB57" s="7">
        <f t="shared" si="29"/>
        <v>-58</v>
      </c>
      <c r="CC57" s="2"/>
      <c r="CD57" s="2"/>
      <c r="CE57" t="s">
        <v>2575</v>
      </c>
      <c r="CF57" s="18" t="str">
        <f>+_xlfn.XLOOKUP(BZ57,'Crono LB 30.09'!B:B,'Crono LB 30.09'!F:F,"No se encuentra",0,1)</f>
        <v>17-Jan-27</v>
      </c>
      <c r="CG57" s="193" t="e">
        <f t="shared" si="31"/>
        <v>#VALUE!</v>
      </c>
      <c r="CI57" s="18">
        <f>+_xlfn.XLOOKUP(B57,'REM-Nuevo'!B:B,'REM-Nuevo'!O:O,"",0,1)</f>
        <v>46475</v>
      </c>
      <c r="CJ57" s="18">
        <f t="shared" si="32"/>
        <v>46475</v>
      </c>
    </row>
    <row r="58" spans="1:88" ht="20" hidden="1" x14ac:dyDescent="0.35">
      <c r="A58" s="136" t="s">
        <v>640</v>
      </c>
      <c r="B58" s="41" t="s">
        <v>2746</v>
      </c>
      <c r="C58" s="221" t="s">
        <v>2743</v>
      </c>
      <c r="D58" s="7"/>
      <c r="E58" s="283"/>
      <c r="F58" s="30">
        <f t="shared" ref="F58" si="317">+L58-1</f>
        <v>46292</v>
      </c>
      <c r="G58" s="6">
        <v>46265</v>
      </c>
      <c r="H58" s="6"/>
      <c r="I58" s="34">
        <f t="shared" ref="I58" si="318">+G58-F58</f>
        <v>-27</v>
      </c>
      <c r="J58" s="309">
        <v>46156</v>
      </c>
      <c r="K58" s="3"/>
      <c r="L58" s="30">
        <f t="shared" ref="L58" si="319">+M58-N58</f>
        <v>46293</v>
      </c>
      <c r="M58" s="30">
        <f t="shared" ref="M58" si="320">+T58-1</f>
        <v>46300</v>
      </c>
      <c r="N58" s="37">
        <v>7</v>
      </c>
      <c r="O58" s="6">
        <f t="shared" ref="O58" si="321">+IF(H58=0,G58,H58)+N58</f>
        <v>46272</v>
      </c>
      <c r="P58" s="6">
        <v>46172</v>
      </c>
      <c r="Q58" s="29">
        <f t="shared" ref="Q58" si="322">+O58-M58</f>
        <v>-28</v>
      </c>
      <c r="R58" s="7"/>
      <c r="S58" s="3"/>
      <c r="T58" s="30">
        <f t="shared" ref="T58" si="323">+U58-V58</f>
        <v>46301</v>
      </c>
      <c r="U58" s="30">
        <f t="shared" ref="U58" si="324">+AE58-1</f>
        <v>46331</v>
      </c>
      <c r="V58" s="37">
        <v>30</v>
      </c>
      <c r="W58" s="6">
        <f t="shared" ref="W58" si="325">+O58+V58</f>
        <v>46302</v>
      </c>
      <c r="X58" s="6"/>
      <c r="Y58" s="29">
        <f t="shared" ref="Y58" si="326">+W58-U58</f>
        <v>-29</v>
      </c>
      <c r="Z58" s="3"/>
      <c r="AA58" s="31"/>
      <c r="AB58" s="7"/>
      <c r="AC58" s="6"/>
      <c r="AD58" s="25"/>
      <c r="AE58" s="31">
        <f t="shared" ref="AE58" si="327">+AF58-AG58</f>
        <v>46332</v>
      </c>
      <c r="AF58" s="31">
        <f t="shared" ref="AF58" si="328">+AM58-1</f>
        <v>46377</v>
      </c>
      <c r="AG58" s="37">
        <v>45</v>
      </c>
      <c r="AH58" s="15">
        <f t="shared" ref="AH58" si="329">+IF(X58=0,W58,X58)+AG58</f>
        <v>46347</v>
      </c>
      <c r="AI58" s="15"/>
      <c r="AJ58" s="34">
        <f t="shared" ref="AJ58" si="330">+AH58-AF58</f>
        <v>-30</v>
      </c>
      <c r="AK58" s="393"/>
      <c r="AL58" s="3"/>
      <c r="AM58" s="31">
        <f t="shared" ref="AM58" si="331">+AN58-AO58</f>
        <v>46378</v>
      </c>
      <c r="AN58" s="31">
        <f t="shared" ref="AN58" si="332">+AY58-1</f>
        <v>46398</v>
      </c>
      <c r="AO58" s="37">
        <v>20</v>
      </c>
      <c r="AP58" s="15">
        <f t="shared" ref="AP58" si="333">+IF(AI58=0,AH58,AI58)+AO58</f>
        <v>46367</v>
      </c>
      <c r="AQ58" s="15"/>
      <c r="AR58" s="34">
        <f t="shared" ref="AR58" si="334">+AP58-AN58</f>
        <v>-31</v>
      </c>
      <c r="AS58" s="7"/>
      <c r="AT58" s="7"/>
      <c r="AU58" s="7"/>
      <c r="AV58" s="7"/>
      <c r="AW58" s="7"/>
      <c r="AX58" s="3"/>
      <c r="AY58" s="31">
        <f t="shared" ref="AY58" si="335">+AZ58-BA58</f>
        <v>46399</v>
      </c>
      <c r="AZ58" s="31">
        <f t="shared" ref="AZ58" si="336">+BF58-1</f>
        <v>46549</v>
      </c>
      <c r="BA58" s="124">
        <v>150</v>
      </c>
      <c r="BB58" s="15">
        <f t="shared" ref="BB58" si="337">+IF(AQ58=0,AP58,AQ58)+BA58</f>
        <v>46517</v>
      </c>
      <c r="BC58" s="15"/>
      <c r="BD58" s="7">
        <f t="shared" ref="BD58" si="338">+BB58-AZ58</f>
        <v>-32</v>
      </c>
      <c r="BE58" s="3"/>
      <c r="BF58" s="31">
        <f t="shared" ref="BF58" si="339">+BG58-BH58</f>
        <v>46550</v>
      </c>
      <c r="BG58" s="31">
        <f t="shared" ref="BG58" si="340">+BM58</f>
        <v>46550</v>
      </c>
      <c r="BH58" s="32">
        <v>0</v>
      </c>
      <c r="BI58" s="15">
        <f t="shared" ref="BI58" si="341">+IF(BC58=0,BB58,BC58)+BH58</f>
        <v>46517</v>
      </c>
      <c r="BJ58" s="15"/>
      <c r="BK58" s="34">
        <f t="shared" ref="BK58" si="342">+BI58-BG58</f>
        <v>-33</v>
      </c>
      <c r="BL58" s="3"/>
      <c r="BM58" s="31">
        <f t="shared" ref="BM58" si="343">+BN58-BO58</f>
        <v>46550</v>
      </c>
      <c r="BN58" s="31">
        <f t="shared" ref="BN58" si="344">+BT58</f>
        <v>46550</v>
      </c>
      <c r="BO58" s="32">
        <v>0</v>
      </c>
      <c r="BP58" s="15">
        <f t="shared" ref="BP58" si="345">+IF(BJ58=0,BI58,BJ58)+BO58</f>
        <v>46517</v>
      </c>
      <c r="BQ58" s="15"/>
      <c r="BR58" s="34">
        <f t="shared" ref="BR58" si="346">+BP58-BN58</f>
        <v>-33</v>
      </c>
      <c r="BS58" s="3"/>
      <c r="BT58" s="31">
        <f t="shared" ref="BT58" si="347">+BU58-BV58</f>
        <v>46550</v>
      </c>
      <c r="BU58" s="31">
        <f t="shared" ref="BU58" si="348">+CA58</f>
        <v>46557</v>
      </c>
      <c r="BV58" s="37">
        <v>7</v>
      </c>
      <c r="BW58" s="15">
        <f t="shared" ref="BW58" si="349">+IF(BQ58=0,BP58,BQ58)+BV58</f>
        <v>46524</v>
      </c>
      <c r="BX58" s="15"/>
      <c r="BY58" s="7">
        <f t="shared" ref="BY58" si="350">+BW58-BU58</f>
        <v>-33</v>
      </c>
      <c r="BZ58" s="2" t="s">
        <v>2745</v>
      </c>
      <c r="CA58" s="315">
        <v>46557</v>
      </c>
      <c r="CB58" s="7">
        <f t="shared" ref="CB58" si="351">+BW58-CA58</f>
        <v>-33</v>
      </c>
      <c r="CC58" s="2"/>
      <c r="CD58" s="2"/>
      <c r="CE58" t="s">
        <v>2575</v>
      </c>
      <c r="CF58" s="18" t="str">
        <f>+_xlfn.XLOOKUP(BZ58,'Crono LB 30.09'!B:B,'Crono LB 30.09'!F:F,"No se encuentra",0,1)</f>
        <v>17-Jan-27</v>
      </c>
      <c r="CG58" s="193" t="e">
        <f t="shared" ref="CG58" si="352">+CF58-CA58</f>
        <v>#VALUE!</v>
      </c>
      <c r="CI58" s="18">
        <f>+_xlfn.XLOOKUP(B58,'REM-Nuevo'!B:B,'REM-Nuevo'!O:O,"",0,1)</f>
        <v>46557</v>
      </c>
      <c r="CJ58" s="18">
        <f t="shared" si="32"/>
        <v>46557</v>
      </c>
    </row>
    <row r="59" spans="1:88" ht="72.5" hidden="1" x14ac:dyDescent="0.35">
      <c r="A59" s="40" t="s">
        <v>640</v>
      </c>
      <c r="B59" s="41" t="s">
        <v>2747</v>
      </c>
      <c r="C59" s="221" t="s">
        <v>2748</v>
      </c>
      <c r="D59" s="7"/>
      <c r="E59" s="283"/>
      <c r="F59" s="30">
        <f t="shared" si="0"/>
        <v>46193</v>
      </c>
      <c r="G59" s="6">
        <v>46147</v>
      </c>
      <c r="H59" s="6">
        <v>46154</v>
      </c>
      <c r="I59" s="34">
        <f t="shared" si="1"/>
        <v>-46</v>
      </c>
      <c r="J59" s="309">
        <v>46147</v>
      </c>
      <c r="K59" s="3"/>
      <c r="L59" s="30">
        <f t="shared" si="2"/>
        <v>46194</v>
      </c>
      <c r="M59" s="30">
        <f t="shared" si="3"/>
        <v>46201</v>
      </c>
      <c r="N59" s="37">
        <v>7</v>
      </c>
      <c r="O59" s="6">
        <v>46172</v>
      </c>
      <c r="P59" s="6">
        <v>46169</v>
      </c>
      <c r="Q59" s="29">
        <f t="shared" si="4"/>
        <v>-29</v>
      </c>
      <c r="R59" s="7"/>
      <c r="S59" s="3"/>
      <c r="T59" s="30">
        <f t="shared" si="5"/>
        <v>46202</v>
      </c>
      <c r="U59" s="30">
        <f t="shared" si="6"/>
        <v>46232</v>
      </c>
      <c r="V59" s="37">
        <v>30</v>
      </c>
      <c r="W59" s="6">
        <f t="shared" si="67"/>
        <v>46202</v>
      </c>
      <c r="X59" s="6">
        <v>46183</v>
      </c>
      <c r="Y59" s="29">
        <f t="shared" si="7"/>
        <v>-30</v>
      </c>
      <c r="Z59" s="3"/>
      <c r="AA59" s="31"/>
      <c r="AB59" s="7"/>
      <c r="AC59" s="6"/>
      <c r="AD59" s="25"/>
      <c r="AE59" s="31">
        <f t="shared" si="8"/>
        <v>46233</v>
      </c>
      <c r="AF59" s="31">
        <f t="shared" si="9"/>
        <v>46278</v>
      </c>
      <c r="AG59" s="37">
        <v>45</v>
      </c>
      <c r="AH59" s="15">
        <f t="shared" si="68"/>
        <v>46228</v>
      </c>
      <c r="AI59" s="15"/>
      <c r="AJ59" s="34">
        <f t="shared" si="10"/>
        <v>-50</v>
      </c>
      <c r="AK59" s="468" t="s">
        <v>2749</v>
      </c>
      <c r="AL59" s="3" t="s">
        <v>2479</v>
      </c>
      <c r="AM59" s="31">
        <f t="shared" si="11"/>
        <v>46279</v>
      </c>
      <c r="AN59" s="31">
        <f t="shared" si="12"/>
        <v>46299</v>
      </c>
      <c r="AO59" s="37">
        <v>20</v>
      </c>
      <c r="AP59" s="15">
        <f t="shared" si="30"/>
        <v>46248</v>
      </c>
      <c r="AQ59" s="15"/>
      <c r="AR59" s="34">
        <f t="shared" si="13"/>
        <v>-51</v>
      </c>
      <c r="AS59" s="7"/>
      <c r="AT59" s="7"/>
      <c r="AU59" s="7"/>
      <c r="AV59" s="7"/>
      <c r="AW59" s="7"/>
      <c r="AX59" s="3"/>
      <c r="AY59" s="31">
        <f t="shared" si="14"/>
        <v>46300</v>
      </c>
      <c r="AZ59" s="31">
        <f t="shared" si="69"/>
        <v>46400</v>
      </c>
      <c r="BA59" s="124">
        <v>100</v>
      </c>
      <c r="BB59" s="15">
        <f t="shared" si="15"/>
        <v>46348</v>
      </c>
      <c r="BC59" s="15"/>
      <c r="BD59" s="7">
        <f t="shared" si="16"/>
        <v>-52</v>
      </c>
      <c r="BE59" s="3"/>
      <c r="BF59" s="31">
        <f t="shared" si="17"/>
        <v>46401</v>
      </c>
      <c r="BG59" s="31">
        <f t="shared" si="18"/>
        <v>46401</v>
      </c>
      <c r="BH59" s="32">
        <v>0</v>
      </c>
      <c r="BI59" s="15">
        <f t="shared" si="19"/>
        <v>46348</v>
      </c>
      <c r="BJ59" s="15"/>
      <c r="BK59" s="34">
        <f t="shared" si="20"/>
        <v>-53</v>
      </c>
      <c r="BL59" s="3"/>
      <c r="BM59" s="31">
        <f t="shared" si="21"/>
        <v>46401</v>
      </c>
      <c r="BN59" s="31">
        <f t="shared" si="22"/>
        <v>46401</v>
      </c>
      <c r="BO59" s="32">
        <v>0</v>
      </c>
      <c r="BP59" s="15">
        <f t="shared" si="23"/>
        <v>46348</v>
      </c>
      <c r="BQ59" s="15"/>
      <c r="BR59" s="34">
        <f t="shared" si="24"/>
        <v>-53</v>
      </c>
      <c r="BS59" s="3"/>
      <c r="BT59" s="31">
        <f t="shared" si="25"/>
        <v>46401</v>
      </c>
      <c r="BU59" s="31">
        <f t="shared" si="26"/>
        <v>46408</v>
      </c>
      <c r="BV59" s="37">
        <v>7</v>
      </c>
      <c r="BW59" s="15">
        <f t="shared" si="27"/>
        <v>46355</v>
      </c>
      <c r="BX59" s="15"/>
      <c r="BY59" s="7">
        <f t="shared" si="28"/>
        <v>-53</v>
      </c>
      <c r="BZ59" s="2" t="s">
        <v>2572</v>
      </c>
      <c r="CA59" s="315">
        <v>46408</v>
      </c>
      <c r="CB59" s="7">
        <f t="shared" si="29"/>
        <v>-53</v>
      </c>
      <c r="CC59" s="2"/>
      <c r="CD59" s="2"/>
      <c r="CF59" s="18" t="str">
        <f>+_xlfn.XLOOKUP(BZ59,'Crono LB 30.09'!B:B,'Crono LB 30.09'!F:F,"No se encuentra",0,1)</f>
        <v>25-Dec-26</v>
      </c>
      <c r="CG59" s="193" t="e">
        <f t="shared" si="31"/>
        <v>#VALUE!</v>
      </c>
      <c r="CI59" s="18">
        <f>+_xlfn.XLOOKUP(B59,'REM-Nuevo'!B:B,'REM-Nuevo'!O:O,"",0,1)</f>
        <v>46408</v>
      </c>
      <c r="CJ59" s="18">
        <f t="shared" si="32"/>
        <v>46408</v>
      </c>
    </row>
    <row r="60" spans="1:88" ht="58" hidden="1" x14ac:dyDescent="0.35">
      <c r="A60" s="40" t="s">
        <v>640</v>
      </c>
      <c r="B60" s="41" t="s">
        <v>2750</v>
      </c>
      <c r="C60" s="42" t="s">
        <v>2751</v>
      </c>
      <c r="D60" s="7"/>
      <c r="E60" s="283"/>
      <c r="F60" s="30">
        <f t="shared" si="0"/>
        <v>46182</v>
      </c>
      <c r="G60" s="6">
        <v>46164</v>
      </c>
      <c r="H60" s="6">
        <v>46164</v>
      </c>
      <c r="I60" s="34">
        <f t="shared" si="1"/>
        <v>-18</v>
      </c>
      <c r="J60" s="309">
        <v>46153</v>
      </c>
      <c r="K60" s="3"/>
      <c r="L60" s="30">
        <f t="shared" si="2"/>
        <v>46183</v>
      </c>
      <c r="M60" s="30">
        <f t="shared" si="3"/>
        <v>46190</v>
      </c>
      <c r="N60" s="37">
        <v>7</v>
      </c>
      <c r="O60" s="6">
        <v>46178</v>
      </c>
      <c r="P60" s="6">
        <v>46184</v>
      </c>
      <c r="Q60" s="29">
        <f t="shared" si="4"/>
        <v>-12</v>
      </c>
      <c r="R60" s="7">
        <v>23408358</v>
      </c>
      <c r="S60" s="3"/>
      <c r="T60" s="30">
        <f t="shared" si="5"/>
        <v>46191</v>
      </c>
      <c r="U60" s="30">
        <f t="shared" si="6"/>
        <v>46221</v>
      </c>
      <c r="V60" s="37">
        <v>30</v>
      </c>
      <c r="W60" s="6">
        <f t="shared" si="67"/>
        <v>46208</v>
      </c>
      <c r="X60" s="6">
        <v>46205</v>
      </c>
      <c r="Y60" s="29">
        <f t="shared" si="7"/>
        <v>-13</v>
      </c>
      <c r="Z60" s="3"/>
      <c r="AA60" s="31"/>
      <c r="AB60" s="7"/>
      <c r="AC60" s="6"/>
      <c r="AD60" s="25"/>
      <c r="AE60" s="31">
        <f t="shared" si="8"/>
        <v>46222</v>
      </c>
      <c r="AF60" s="31">
        <f t="shared" si="9"/>
        <v>46267</v>
      </c>
      <c r="AG60" s="37">
        <v>45</v>
      </c>
      <c r="AH60" s="15">
        <f t="shared" si="68"/>
        <v>46250</v>
      </c>
      <c r="AI60" s="15"/>
      <c r="AJ60" s="34">
        <f t="shared" si="10"/>
        <v>-17</v>
      </c>
      <c r="AK60" s="468" t="s">
        <v>2752</v>
      </c>
      <c r="AL60" s="3" t="s">
        <v>2479</v>
      </c>
      <c r="AM60" s="31">
        <f t="shared" si="11"/>
        <v>46268</v>
      </c>
      <c r="AN60" s="31">
        <f t="shared" si="12"/>
        <v>46288</v>
      </c>
      <c r="AO60" s="37">
        <v>20</v>
      </c>
      <c r="AP60" s="15">
        <f t="shared" si="30"/>
        <v>46270</v>
      </c>
      <c r="AQ60" s="15"/>
      <c r="AR60" s="34">
        <f t="shared" si="13"/>
        <v>-18</v>
      </c>
      <c r="AS60" s="7"/>
      <c r="AT60" s="7"/>
      <c r="AU60" s="7"/>
      <c r="AV60" s="7"/>
      <c r="AW60" s="7"/>
      <c r="AX60" s="3"/>
      <c r="AY60" s="31">
        <f t="shared" si="14"/>
        <v>46289</v>
      </c>
      <c r="AZ60" s="31">
        <f t="shared" si="69"/>
        <v>46499</v>
      </c>
      <c r="BA60" s="124">
        <v>210</v>
      </c>
      <c r="BB60" s="15">
        <f t="shared" si="15"/>
        <v>46480</v>
      </c>
      <c r="BC60" s="15"/>
      <c r="BD60" s="7">
        <f t="shared" si="16"/>
        <v>-19</v>
      </c>
      <c r="BE60" s="3"/>
      <c r="BF60" s="31">
        <f t="shared" si="17"/>
        <v>46500</v>
      </c>
      <c r="BG60" s="31">
        <f t="shared" si="18"/>
        <v>46500</v>
      </c>
      <c r="BH60" s="32">
        <v>0</v>
      </c>
      <c r="BI60" s="15">
        <f t="shared" si="19"/>
        <v>46480</v>
      </c>
      <c r="BJ60" s="15"/>
      <c r="BK60" s="34">
        <f t="shared" si="20"/>
        <v>-20</v>
      </c>
      <c r="BL60" s="3"/>
      <c r="BM60" s="31">
        <f t="shared" si="21"/>
        <v>46500</v>
      </c>
      <c r="BN60" s="31">
        <f t="shared" si="22"/>
        <v>46500</v>
      </c>
      <c r="BO60" s="32">
        <v>0</v>
      </c>
      <c r="BP60" s="15">
        <f t="shared" si="23"/>
        <v>46480</v>
      </c>
      <c r="BQ60" s="15"/>
      <c r="BR60" s="34">
        <f t="shared" si="24"/>
        <v>-20</v>
      </c>
      <c r="BS60" s="3"/>
      <c r="BT60" s="31">
        <f t="shared" si="25"/>
        <v>46500</v>
      </c>
      <c r="BU60" s="31">
        <f t="shared" si="26"/>
        <v>46507</v>
      </c>
      <c r="BV60" s="37">
        <v>7</v>
      </c>
      <c r="BW60" s="15">
        <f t="shared" si="27"/>
        <v>46487</v>
      </c>
      <c r="BX60" s="15"/>
      <c r="BY60" s="7">
        <f t="shared" si="28"/>
        <v>-20</v>
      </c>
      <c r="BZ60" s="2" t="s">
        <v>2571</v>
      </c>
      <c r="CA60" s="315">
        <v>46507</v>
      </c>
      <c r="CB60" s="7">
        <f t="shared" si="29"/>
        <v>-20</v>
      </c>
      <c r="CC60" s="2"/>
      <c r="CD60" s="2"/>
      <c r="CF60" s="18" t="str">
        <f>+_xlfn.XLOOKUP(BZ60,'Crono LB 30.09'!B:B,'Crono LB 30.09'!F:F,"No se encuentra",0,1)</f>
        <v>25-Jan-27</v>
      </c>
      <c r="CG60" s="193" t="e">
        <f t="shared" si="31"/>
        <v>#VALUE!</v>
      </c>
      <c r="CI60" s="18">
        <f>+_xlfn.XLOOKUP(B60,'REM-Nuevo'!B:B,'REM-Nuevo'!O:O,"",0,1)</f>
        <v>46507</v>
      </c>
      <c r="CJ60" s="18">
        <f t="shared" si="32"/>
        <v>46507</v>
      </c>
    </row>
    <row r="61" spans="1:88" ht="236.25" hidden="1" customHeight="1" x14ac:dyDescent="0.35">
      <c r="A61" s="40" t="s">
        <v>640</v>
      </c>
      <c r="B61" s="41" t="s">
        <v>2753</v>
      </c>
      <c r="C61" s="42" t="s">
        <v>2581</v>
      </c>
      <c r="D61" s="7"/>
      <c r="E61" s="484"/>
      <c r="F61" s="6">
        <f t="shared" si="0"/>
        <v>46162</v>
      </c>
      <c r="G61" s="6">
        <v>46097</v>
      </c>
      <c r="H61" s="6">
        <v>46104</v>
      </c>
      <c r="I61" s="34">
        <f t="shared" si="1"/>
        <v>-65</v>
      </c>
      <c r="J61" s="309">
        <v>46097</v>
      </c>
      <c r="K61" s="2"/>
      <c r="L61" s="6">
        <f t="shared" si="2"/>
        <v>46163</v>
      </c>
      <c r="M61" s="6">
        <f t="shared" si="3"/>
        <v>46170</v>
      </c>
      <c r="N61" s="29">
        <v>7</v>
      </c>
      <c r="O61" s="6">
        <v>46122</v>
      </c>
      <c r="P61" s="6">
        <v>46122</v>
      </c>
      <c r="Q61" s="29">
        <f t="shared" si="4"/>
        <v>-48</v>
      </c>
      <c r="R61" s="7">
        <v>23328935</v>
      </c>
      <c r="S61" s="2"/>
      <c r="T61" s="6">
        <f t="shared" si="5"/>
        <v>46171</v>
      </c>
      <c r="U61" s="6">
        <f t="shared" si="6"/>
        <v>46201</v>
      </c>
      <c r="V61" s="29">
        <v>30</v>
      </c>
      <c r="W61" s="6">
        <v>46161</v>
      </c>
      <c r="X61" s="6">
        <v>46169</v>
      </c>
      <c r="Y61" s="29">
        <f t="shared" si="7"/>
        <v>-40</v>
      </c>
      <c r="Z61" s="2"/>
      <c r="AA61" s="15"/>
      <c r="AB61" s="7"/>
      <c r="AC61" s="6"/>
      <c r="AD61" s="309"/>
      <c r="AE61" s="15">
        <f t="shared" si="8"/>
        <v>46202</v>
      </c>
      <c r="AF61" s="15">
        <f t="shared" si="9"/>
        <v>46247</v>
      </c>
      <c r="AG61" s="29">
        <v>45</v>
      </c>
      <c r="AH61" s="15">
        <f t="shared" si="68"/>
        <v>46214</v>
      </c>
      <c r="AI61" s="15"/>
      <c r="AJ61" s="34">
        <f t="shared" si="10"/>
        <v>-33</v>
      </c>
      <c r="AK61" s="468" t="s">
        <v>5400</v>
      </c>
      <c r="AL61" s="2" t="s">
        <v>2672</v>
      </c>
      <c r="AM61" s="15">
        <f t="shared" si="11"/>
        <v>46248</v>
      </c>
      <c r="AN61" s="15">
        <f t="shared" si="12"/>
        <v>46268</v>
      </c>
      <c r="AO61" s="29">
        <v>20</v>
      </c>
      <c r="AP61" s="15">
        <f t="shared" si="30"/>
        <v>46234</v>
      </c>
      <c r="AQ61" s="15"/>
      <c r="AR61" s="34">
        <f t="shared" si="13"/>
        <v>-34</v>
      </c>
      <c r="AS61" s="7"/>
      <c r="AT61" s="7"/>
      <c r="AU61" s="7"/>
      <c r="AV61" s="7"/>
      <c r="AW61" s="7"/>
      <c r="AX61" s="2"/>
      <c r="AY61" s="15">
        <f t="shared" si="14"/>
        <v>46269</v>
      </c>
      <c r="AZ61" s="15">
        <f t="shared" si="69"/>
        <v>46419</v>
      </c>
      <c r="BA61" s="7">
        <v>150</v>
      </c>
      <c r="BB61" s="15">
        <f t="shared" si="15"/>
        <v>46384</v>
      </c>
      <c r="BC61" s="15"/>
      <c r="BD61" s="7">
        <f t="shared" si="16"/>
        <v>-35</v>
      </c>
      <c r="BE61" s="2"/>
      <c r="BF61" s="15">
        <f t="shared" si="17"/>
        <v>46420</v>
      </c>
      <c r="BG61" s="15">
        <f t="shared" si="18"/>
        <v>46420</v>
      </c>
      <c r="BH61" s="29">
        <v>0</v>
      </c>
      <c r="BI61" s="15">
        <f t="shared" si="19"/>
        <v>46384</v>
      </c>
      <c r="BJ61" s="15"/>
      <c r="BK61" s="34">
        <f t="shared" si="20"/>
        <v>-36</v>
      </c>
      <c r="BL61" s="2"/>
      <c r="BM61" s="15">
        <f t="shared" si="21"/>
        <v>46420</v>
      </c>
      <c r="BN61" s="15">
        <f t="shared" si="22"/>
        <v>46420</v>
      </c>
      <c r="BO61" s="29">
        <v>0</v>
      </c>
      <c r="BP61" s="15">
        <f t="shared" si="23"/>
        <v>46384</v>
      </c>
      <c r="BQ61" s="15"/>
      <c r="BR61" s="34">
        <f t="shared" si="24"/>
        <v>-36</v>
      </c>
      <c r="BS61" s="2"/>
      <c r="BT61" s="15">
        <f t="shared" si="25"/>
        <v>46420</v>
      </c>
      <c r="BU61" s="15">
        <f t="shared" si="26"/>
        <v>46427</v>
      </c>
      <c r="BV61" s="29">
        <v>7</v>
      </c>
      <c r="BW61" s="15">
        <f t="shared" si="27"/>
        <v>46391</v>
      </c>
      <c r="BX61" s="15"/>
      <c r="BY61" s="7">
        <f t="shared" si="28"/>
        <v>-36</v>
      </c>
      <c r="BZ61" s="2" t="s">
        <v>2572</v>
      </c>
      <c r="CA61" s="15">
        <v>46427</v>
      </c>
      <c r="CB61" s="7">
        <f t="shared" si="29"/>
        <v>-36</v>
      </c>
      <c r="CC61" s="2"/>
      <c r="CD61" s="2"/>
      <c r="CF61" s="18" t="str">
        <f>+_xlfn.XLOOKUP(BZ61,'Crono LB 30.09'!B:B,'Crono LB 30.09'!F:F,"No se encuentra",0,1)</f>
        <v>25-Dec-26</v>
      </c>
      <c r="CG61" s="193" t="e">
        <f t="shared" si="31"/>
        <v>#VALUE!</v>
      </c>
      <c r="CI61" s="18">
        <f>+_xlfn.XLOOKUP(B61,'REM-Nuevo'!B:B,'REM-Nuevo'!O:O,"",0,1)</f>
        <v>46427</v>
      </c>
      <c r="CJ61" s="18">
        <f t="shared" si="32"/>
        <v>46427</v>
      </c>
    </row>
    <row r="62" spans="1:88" ht="174" hidden="1" x14ac:dyDescent="0.35">
      <c r="A62" s="40" t="s">
        <v>640</v>
      </c>
      <c r="B62" s="41" t="s">
        <v>2754</v>
      </c>
      <c r="C62" s="42" t="s">
        <v>2582</v>
      </c>
      <c r="D62" s="7"/>
      <c r="E62" s="484"/>
      <c r="F62" s="6">
        <f t="shared" si="0"/>
        <v>46192</v>
      </c>
      <c r="G62" s="6">
        <v>46107</v>
      </c>
      <c r="H62" s="6">
        <v>46111</v>
      </c>
      <c r="I62" s="34">
        <f t="shared" si="1"/>
        <v>-85</v>
      </c>
      <c r="J62" s="309">
        <v>46107</v>
      </c>
      <c r="K62" s="2"/>
      <c r="L62" s="6">
        <f t="shared" si="2"/>
        <v>46193</v>
      </c>
      <c r="M62" s="6">
        <f t="shared" si="3"/>
        <v>46200</v>
      </c>
      <c r="N62" s="29">
        <v>7</v>
      </c>
      <c r="O62" s="6">
        <f t="shared" si="37"/>
        <v>46118</v>
      </c>
      <c r="P62" s="6">
        <v>46120</v>
      </c>
      <c r="Q62" s="29">
        <f t="shared" si="4"/>
        <v>-82</v>
      </c>
      <c r="R62" s="150" t="s">
        <v>2755</v>
      </c>
      <c r="S62" s="2"/>
      <c r="T62" s="6">
        <f t="shared" si="5"/>
        <v>46201</v>
      </c>
      <c r="U62" s="6">
        <f t="shared" si="6"/>
        <v>46231</v>
      </c>
      <c r="V62" s="29">
        <v>30</v>
      </c>
      <c r="W62" s="6">
        <f t="shared" si="67"/>
        <v>46148</v>
      </c>
      <c r="X62" s="6">
        <v>46133</v>
      </c>
      <c r="Y62" s="29">
        <f t="shared" si="7"/>
        <v>-83</v>
      </c>
      <c r="Z62" s="2"/>
      <c r="AA62" s="15"/>
      <c r="AB62" s="7"/>
      <c r="AC62" s="6"/>
      <c r="AD62" s="309"/>
      <c r="AE62" s="15">
        <f t="shared" si="8"/>
        <v>46232</v>
      </c>
      <c r="AF62" s="15">
        <f t="shared" si="9"/>
        <v>46277</v>
      </c>
      <c r="AG62" s="29">
        <v>45</v>
      </c>
      <c r="AH62" s="15">
        <f t="shared" si="68"/>
        <v>46178</v>
      </c>
      <c r="AI62" s="15"/>
      <c r="AJ62" s="34">
        <f t="shared" si="10"/>
        <v>-99</v>
      </c>
      <c r="AK62" s="468" t="s">
        <v>2756</v>
      </c>
      <c r="AL62" s="2" t="s">
        <v>2679</v>
      </c>
      <c r="AM62" s="15">
        <f t="shared" si="11"/>
        <v>46278</v>
      </c>
      <c r="AN62" s="15">
        <f t="shared" si="12"/>
        <v>46298</v>
      </c>
      <c r="AO62" s="29">
        <v>20</v>
      </c>
      <c r="AP62" s="15">
        <f t="shared" si="30"/>
        <v>46198</v>
      </c>
      <c r="AQ62" s="15">
        <v>46190</v>
      </c>
      <c r="AR62" s="34">
        <f t="shared" si="13"/>
        <v>-100</v>
      </c>
      <c r="AS62" s="7"/>
      <c r="AT62" s="7"/>
      <c r="AU62" s="7"/>
      <c r="AV62" s="7"/>
      <c r="AW62" s="7"/>
      <c r="AX62" s="2"/>
      <c r="AY62" s="15">
        <f t="shared" si="14"/>
        <v>46299</v>
      </c>
      <c r="AZ62" s="15">
        <f t="shared" si="69"/>
        <v>46419</v>
      </c>
      <c r="BA62" s="7">
        <v>120</v>
      </c>
      <c r="BB62" s="15">
        <f t="shared" si="15"/>
        <v>46310</v>
      </c>
      <c r="BC62" s="15"/>
      <c r="BD62" s="7">
        <f t="shared" si="16"/>
        <v>-109</v>
      </c>
      <c r="BE62" s="2"/>
      <c r="BF62" s="15">
        <f t="shared" si="17"/>
        <v>46420</v>
      </c>
      <c r="BG62" s="15">
        <f t="shared" si="18"/>
        <v>46420</v>
      </c>
      <c r="BH62" s="29">
        <v>0</v>
      </c>
      <c r="BI62" s="15">
        <f t="shared" si="19"/>
        <v>46310</v>
      </c>
      <c r="BJ62" s="15"/>
      <c r="BK62" s="34">
        <f t="shared" si="20"/>
        <v>-110</v>
      </c>
      <c r="BL62" s="2"/>
      <c r="BM62" s="15">
        <f t="shared" si="21"/>
        <v>46420</v>
      </c>
      <c r="BN62" s="15">
        <f t="shared" si="22"/>
        <v>46420</v>
      </c>
      <c r="BO62" s="29">
        <v>0</v>
      </c>
      <c r="BP62" s="15">
        <f t="shared" si="23"/>
        <v>46310</v>
      </c>
      <c r="BQ62" s="15"/>
      <c r="BR62" s="34">
        <f t="shared" si="24"/>
        <v>-110</v>
      </c>
      <c r="BS62" s="2"/>
      <c r="BT62" s="15">
        <f t="shared" si="25"/>
        <v>46420</v>
      </c>
      <c r="BU62" s="15">
        <f t="shared" si="26"/>
        <v>46427</v>
      </c>
      <c r="BV62" s="29">
        <v>7</v>
      </c>
      <c r="BW62" s="15">
        <f t="shared" si="27"/>
        <v>46317</v>
      </c>
      <c r="BX62" s="15"/>
      <c r="BY62" s="7">
        <f t="shared" si="28"/>
        <v>-110</v>
      </c>
      <c r="BZ62" s="2" t="s">
        <v>2572</v>
      </c>
      <c r="CA62" s="15">
        <v>46427</v>
      </c>
      <c r="CB62" s="7">
        <f t="shared" si="29"/>
        <v>-110</v>
      </c>
      <c r="CC62" s="2"/>
      <c r="CD62" s="2"/>
      <c r="CF62" s="18" t="str">
        <f>+_xlfn.XLOOKUP(BZ62,'Crono LB 30.09'!B:B,'Crono LB 30.09'!F:F,"No se encuentra",0,1)</f>
        <v>25-Dec-26</v>
      </c>
      <c r="CG62" s="193" t="e">
        <f t="shared" si="31"/>
        <v>#VALUE!</v>
      </c>
      <c r="CI62" s="18">
        <f>+_xlfn.XLOOKUP(B62,'REM-Nuevo'!B:B,'REM-Nuevo'!O:O,"",0,1)</f>
        <v>46427</v>
      </c>
      <c r="CJ62" s="18">
        <f t="shared" si="32"/>
        <v>46427</v>
      </c>
    </row>
    <row r="63" spans="1:88" ht="204.75" hidden="1" customHeight="1" x14ac:dyDescent="0.35">
      <c r="A63" s="40" t="s">
        <v>640</v>
      </c>
      <c r="B63" s="41" t="s">
        <v>2757</v>
      </c>
      <c r="C63" s="42" t="s">
        <v>2583</v>
      </c>
      <c r="D63" s="7"/>
      <c r="E63" s="484"/>
      <c r="F63" s="6">
        <f t="shared" si="0"/>
        <v>46192</v>
      </c>
      <c r="G63" s="6">
        <v>46111</v>
      </c>
      <c r="H63" s="6">
        <v>46111</v>
      </c>
      <c r="I63" s="34">
        <f t="shared" si="1"/>
        <v>-81</v>
      </c>
      <c r="J63" s="309">
        <v>46111</v>
      </c>
      <c r="K63" s="2"/>
      <c r="L63" s="6">
        <f t="shared" si="2"/>
        <v>46193</v>
      </c>
      <c r="M63" s="6">
        <f t="shared" si="3"/>
        <v>46200</v>
      </c>
      <c r="N63" s="29">
        <v>7</v>
      </c>
      <c r="O63" s="6">
        <f t="shared" si="37"/>
        <v>46118</v>
      </c>
      <c r="P63" s="6">
        <v>46120</v>
      </c>
      <c r="Q63" s="29">
        <f t="shared" si="4"/>
        <v>-82</v>
      </c>
      <c r="R63" s="7">
        <v>23328929</v>
      </c>
      <c r="S63" s="2"/>
      <c r="T63" s="6">
        <f t="shared" si="5"/>
        <v>46201</v>
      </c>
      <c r="U63" s="6">
        <f t="shared" si="6"/>
        <v>46231</v>
      </c>
      <c r="V63" s="29">
        <v>30</v>
      </c>
      <c r="W63" s="6">
        <f t="shared" si="67"/>
        <v>46148</v>
      </c>
      <c r="X63" s="6">
        <v>46134</v>
      </c>
      <c r="Y63" s="29">
        <f t="shared" si="7"/>
        <v>-83</v>
      </c>
      <c r="Z63" s="2"/>
      <c r="AA63" s="15"/>
      <c r="AB63" s="7"/>
      <c r="AC63" s="6"/>
      <c r="AD63" s="309"/>
      <c r="AE63" s="15">
        <f t="shared" si="8"/>
        <v>46232</v>
      </c>
      <c r="AF63" s="15">
        <f t="shared" si="9"/>
        <v>46277</v>
      </c>
      <c r="AG63" s="29">
        <v>45</v>
      </c>
      <c r="AH63" s="15">
        <f t="shared" si="68"/>
        <v>46179</v>
      </c>
      <c r="AI63" s="15"/>
      <c r="AJ63" s="34">
        <f t="shared" si="10"/>
        <v>-98</v>
      </c>
      <c r="AK63" s="468" t="s">
        <v>2758</v>
      </c>
      <c r="AL63" s="2" t="s">
        <v>2679</v>
      </c>
      <c r="AM63" s="15">
        <f t="shared" si="11"/>
        <v>46278</v>
      </c>
      <c r="AN63" s="15">
        <f t="shared" si="12"/>
        <v>46298</v>
      </c>
      <c r="AO63" s="29">
        <v>20</v>
      </c>
      <c r="AP63" s="15">
        <f t="shared" si="30"/>
        <v>46199</v>
      </c>
      <c r="AQ63" s="15"/>
      <c r="AR63" s="34">
        <f t="shared" si="13"/>
        <v>-99</v>
      </c>
      <c r="AS63" s="7"/>
      <c r="AT63" s="7"/>
      <c r="AU63" s="7"/>
      <c r="AV63" s="7"/>
      <c r="AW63" s="7"/>
      <c r="AX63" s="2"/>
      <c r="AY63" s="15">
        <f t="shared" si="14"/>
        <v>46299</v>
      </c>
      <c r="AZ63" s="15">
        <f t="shared" si="69"/>
        <v>46419</v>
      </c>
      <c r="BA63" s="7">
        <v>120</v>
      </c>
      <c r="BB63" s="15">
        <f t="shared" si="15"/>
        <v>46319</v>
      </c>
      <c r="BC63" s="15"/>
      <c r="BD63" s="7">
        <f t="shared" si="16"/>
        <v>-100</v>
      </c>
      <c r="BE63" s="2"/>
      <c r="BF63" s="15">
        <f t="shared" si="17"/>
        <v>46420</v>
      </c>
      <c r="BG63" s="15">
        <f t="shared" si="18"/>
        <v>46420</v>
      </c>
      <c r="BH63" s="29">
        <v>0</v>
      </c>
      <c r="BI63" s="15">
        <f t="shared" si="19"/>
        <v>46319</v>
      </c>
      <c r="BJ63" s="15"/>
      <c r="BK63" s="34">
        <f t="shared" si="20"/>
        <v>-101</v>
      </c>
      <c r="BL63" s="2"/>
      <c r="BM63" s="15">
        <f t="shared" si="21"/>
        <v>46420</v>
      </c>
      <c r="BN63" s="15">
        <f t="shared" si="22"/>
        <v>46420</v>
      </c>
      <c r="BO63" s="29">
        <v>0</v>
      </c>
      <c r="BP63" s="15">
        <f t="shared" si="23"/>
        <v>46319</v>
      </c>
      <c r="BQ63" s="15"/>
      <c r="BR63" s="34">
        <f t="shared" si="24"/>
        <v>-101</v>
      </c>
      <c r="BS63" s="2"/>
      <c r="BT63" s="15">
        <f t="shared" si="25"/>
        <v>46420</v>
      </c>
      <c r="BU63" s="15">
        <f t="shared" si="26"/>
        <v>46427</v>
      </c>
      <c r="BV63" s="29">
        <v>7</v>
      </c>
      <c r="BW63" s="15">
        <f t="shared" si="27"/>
        <v>46326</v>
      </c>
      <c r="BX63" s="15"/>
      <c r="BY63" s="7">
        <f t="shared" si="28"/>
        <v>-101</v>
      </c>
      <c r="BZ63" s="2" t="s">
        <v>2572</v>
      </c>
      <c r="CA63" s="15">
        <v>46427</v>
      </c>
      <c r="CB63" s="7">
        <f t="shared" si="29"/>
        <v>-101</v>
      </c>
      <c r="CC63" s="2"/>
      <c r="CD63" s="2"/>
      <c r="CF63" s="18" t="str">
        <f>+_xlfn.XLOOKUP(BZ63,'Crono LB 30.09'!B:B,'Crono LB 30.09'!F:F,"No se encuentra",0,1)</f>
        <v>25-Dec-26</v>
      </c>
      <c r="CG63" s="193" t="e">
        <f t="shared" si="31"/>
        <v>#VALUE!</v>
      </c>
      <c r="CI63" s="18">
        <f>+_xlfn.XLOOKUP(B63,'REM-Nuevo'!B:B,'REM-Nuevo'!O:O,"",0,1)</f>
        <v>46427</v>
      </c>
      <c r="CJ63" s="18">
        <f t="shared" si="32"/>
        <v>46427</v>
      </c>
    </row>
    <row r="64" spans="1:88" ht="188.5" hidden="1" x14ac:dyDescent="0.35">
      <c r="A64" s="40" t="s">
        <v>640</v>
      </c>
      <c r="B64" s="41" t="s">
        <v>2759</v>
      </c>
      <c r="C64" s="42" t="s">
        <v>2584</v>
      </c>
      <c r="D64" s="7"/>
      <c r="E64" s="484"/>
      <c r="F64" s="6">
        <f t="shared" si="0"/>
        <v>46152</v>
      </c>
      <c r="G64" s="6">
        <v>46111</v>
      </c>
      <c r="H64" s="6">
        <v>46111</v>
      </c>
      <c r="I64" s="34">
        <f t="shared" si="1"/>
        <v>-41</v>
      </c>
      <c r="J64" s="309">
        <v>46111</v>
      </c>
      <c r="K64" s="2"/>
      <c r="L64" s="6">
        <f t="shared" si="2"/>
        <v>46153</v>
      </c>
      <c r="M64" s="6">
        <f t="shared" si="3"/>
        <v>46160</v>
      </c>
      <c r="N64" s="29">
        <v>7</v>
      </c>
      <c r="O64" s="6">
        <f t="shared" si="37"/>
        <v>46118</v>
      </c>
      <c r="P64" s="6">
        <v>46120</v>
      </c>
      <c r="Q64" s="29">
        <f t="shared" si="4"/>
        <v>-42</v>
      </c>
      <c r="R64" s="7">
        <v>23328928</v>
      </c>
      <c r="S64" s="2"/>
      <c r="T64" s="6">
        <f t="shared" si="5"/>
        <v>46161</v>
      </c>
      <c r="U64" s="6">
        <f t="shared" si="6"/>
        <v>46191</v>
      </c>
      <c r="V64" s="29">
        <v>30</v>
      </c>
      <c r="W64" s="6">
        <f t="shared" si="67"/>
        <v>46148</v>
      </c>
      <c r="X64" s="6">
        <v>46134</v>
      </c>
      <c r="Y64" s="29">
        <f t="shared" si="7"/>
        <v>-43</v>
      </c>
      <c r="Z64" s="2"/>
      <c r="AA64" s="15"/>
      <c r="AB64" s="7"/>
      <c r="AC64" s="6"/>
      <c r="AD64" s="309"/>
      <c r="AE64" s="15">
        <f t="shared" si="8"/>
        <v>46192</v>
      </c>
      <c r="AF64" s="15">
        <f t="shared" si="9"/>
        <v>46237</v>
      </c>
      <c r="AG64" s="29">
        <v>45</v>
      </c>
      <c r="AH64" s="15">
        <f t="shared" si="68"/>
        <v>46179</v>
      </c>
      <c r="AI64" s="15"/>
      <c r="AJ64" s="34">
        <f t="shared" si="10"/>
        <v>-58</v>
      </c>
      <c r="AK64" s="468" t="s">
        <v>2760</v>
      </c>
      <c r="AL64" s="2" t="s">
        <v>2679</v>
      </c>
      <c r="AM64" s="15">
        <f t="shared" si="11"/>
        <v>46238</v>
      </c>
      <c r="AN64" s="15">
        <f t="shared" si="12"/>
        <v>46258</v>
      </c>
      <c r="AO64" s="29">
        <v>20</v>
      </c>
      <c r="AP64" s="15">
        <f t="shared" si="30"/>
        <v>46199</v>
      </c>
      <c r="AQ64" s="15">
        <v>46218</v>
      </c>
      <c r="AR64" s="34">
        <f t="shared" si="13"/>
        <v>-59</v>
      </c>
      <c r="AS64" s="7"/>
      <c r="AT64" s="7"/>
      <c r="AU64" s="7"/>
      <c r="AV64" s="7"/>
      <c r="AW64" s="7"/>
      <c r="AX64" s="2"/>
      <c r="AY64" s="15">
        <f t="shared" si="14"/>
        <v>46259</v>
      </c>
      <c r="AZ64" s="15">
        <f t="shared" si="69"/>
        <v>46419</v>
      </c>
      <c r="BA64" s="7">
        <v>160</v>
      </c>
      <c r="BB64" s="15">
        <f t="shared" si="15"/>
        <v>46378</v>
      </c>
      <c r="BC64" s="15"/>
      <c r="BD64" s="7">
        <f t="shared" si="16"/>
        <v>-41</v>
      </c>
      <c r="BE64" s="2"/>
      <c r="BF64" s="15">
        <f t="shared" si="17"/>
        <v>46420</v>
      </c>
      <c r="BG64" s="15">
        <f t="shared" si="18"/>
        <v>46420</v>
      </c>
      <c r="BH64" s="29">
        <v>0</v>
      </c>
      <c r="BI64" s="15">
        <f t="shared" si="19"/>
        <v>46378</v>
      </c>
      <c r="BJ64" s="15"/>
      <c r="BK64" s="34">
        <f t="shared" si="20"/>
        <v>-42</v>
      </c>
      <c r="BL64" s="2"/>
      <c r="BM64" s="15">
        <f t="shared" si="21"/>
        <v>46420</v>
      </c>
      <c r="BN64" s="15">
        <f t="shared" si="22"/>
        <v>46420</v>
      </c>
      <c r="BO64" s="29">
        <v>0</v>
      </c>
      <c r="BP64" s="15">
        <f t="shared" si="23"/>
        <v>46378</v>
      </c>
      <c r="BQ64" s="15"/>
      <c r="BR64" s="34">
        <f t="shared" si="24"/>
        <v>-42</v>
      </c>
      <c r="BS64" s="2"/>
      <c r="BT64" s="15">
        <f t="shared" si="25"/>
        <v>46420</v>
      </c>
      <c r="BU64" s="15">
        <f t="shared" si="26"/>
        <v>46427</v>
      </c>
      <c r="BV64" s="29">
        <v>7</v>
      </c>
      <c r="BW64" s="15">
        <f t="shared" si="27"/>
        <v>46385</v>
      </c>
      <c r="BX64" s="15"/>
      <c r="BY64" s="7">
        <f t="shared" si="28"/>
        <v>-42</v>
      </c>
      <c r="BZ64" s="2" t="s">
        <v>2572</v>
      </c>
      <c r="CA64" s="15">
        <v>46427</v>
      </c>
      <c r="CB64" s="7">
        <f t="shared" si="29"/>
        <v>-42</v>
      </c>
      <c r="CC64" s="2"/>
      <c r="CD64" s="2"/>
      <c r="CF64" s="18" t="str">
        <f>+_xlfn.XLOOKUP(BZ64,'Crono LB 30.09'!B:B,'Crono LB 30.09'!F:F,"No se encuentra",0,1)</f>
        <v>25-Dec-26</v>
      </c>
      <c r="CG64" s="193" t="e">
        <f t="shared" si="31"/>
        <v>#VALUE!</v>
      </c>
      <c r="CI64" s="18">
        <f>+_xlfn.XLOOKUP(B64,'REM-Nuevo'!B:B,'REM-Nuevo'!O:O,"",0,1)</f>
        <v>46427</v>
      </c>
      <c r="CJ64" s="18">
        <f t="shared" si="32"/>
        <v>46427</v>
      </c>
    </row>
    <row r="65" spans="1:88" ht="120.75" hidden="1" customHeight="1" x14ac:dyDescent="0.35">
      <c r="A65" s="40" t="s">
        <v>640</v>
      </c>
      <c r="B65" s="41" t="s">
        <v>2761</v>
      </c>
      <c r="C65" s="42" t="s">
        <v>2585</v>
      </c>
      <c r="D65" s="7"/>
      <c r="E65" s="283"/>
      <c r="F65" s="30">
        <f t="shared" ref="F65:F143" si="353">+L65-1</f>
        <v>46207</v>
      </c>
      <c r="G65" s="6">
        <v>46153</v>
      </c>
      <c r="H65" s="6">
        <v>46156</v>
      </c>
      <c r="I65" s="34">
        <f t="shared" ref="I65:I143" si="354">+G65-F65</f>
        <v>-54</v>
      </c>
      <c r="J65" s="309">
        <v>46153</v>
      </c>
      <c r="K65" s="3"/>
      <c r="L65" s="30">
        <f t="shared" ref="L65:L143" si="355">+M65-N65</f>
        <v>46208</v>
      </c>
      <c r="M65" s="30">
        <f t="shared" ref="M65:M143" si="356">+T65-1</f>
        <v>46215</v>
      </c>
      <c r="N65" s="37">
        <v>7</v>
      </c>
      <c r="O65" s="6">
        <f t="shared" si="37"/>
        <v>46163</v>
      </c>
      <c r="P65" s="6">
        <v>46168</v>
      </c>
      <c r="Q65" s="29">
        <f t="shared" ref="Q65:Q143" si="357">+O65-M65</f>
        <v>-52</v>
      </c>
      <c r="R65" s="7">
        <v>23392002</v>
      </c>
      <c r="S65" s="3"/>
      <c r="T65" s="30">
        <f t="shared" ref="T65:T143" si="358">+U65-V65</f>
        <v>46216</v>
      </c>
      <c r="U65" s="30">
        <f t="shared" ref="U65:U143" si="359">+AE65-1</f>
        <v>46246</v>
      </c>
      <c r="V65" s="37">
        <v>30</v>
      </c>
      <c r="W65" s="6">
        <f t="shared" ref="W65:W143" si="360">+O65+V65</f>
        <v>46193</v>
      </c>
      <c r="X65" s="6">
        <v>46184</v>
      </c>
      <c r="Y65" s="29">
        <f t="shared" ref="Y65:Y143" si="361">+W65-U65</f>
        <v>-53</v>
      </c>
      <c r="Z65" s="3"/>
      <c r="AA65" s="31"/>
      <c r="AB65" s="7"/>
      <c r="AC65" s="6"/>
      <c r="AD65" s="25"/>
      <c r="AE65" s="31">
        <f t="shared" ref="AE65:AE143" si="362">+AF65-AG65</f>
        <v>46247</v>
      </c>
      <c r="AF65" s="31">
        <f t="shared" ref="AF65:AF143" si="363">+AM65-1</f>
        <v>46292</v>
      </c>
      <c r="AG65" s="37">
        <v>45</v>
      </c>
      <c r="AH65" s="15">
        <f t="shared" ref="AH65:AH143" si="364">+IF(X65=0,W65,X65)+AG65</f>
        <v>46229</v>
      </c>
      <c r="AI65" s="15"/>
      <c r="AJ65" s="34">
        <f t="shared" ref="AJ65:AJ143" si="365">+AH65-AF65</f>
        <v>-63</v>
      </c>
      <c r="AK65" s="468" t="s">
        <v>2762</v>
      </c>
      <c r="AL65" s="3" t="s">
        <v>2648</v>
      </c>
      <c r="AM65" s="31">
        <f t="shared" ref="AM65:AM143" si="366">+AN65-AO65</f>
        <v>46293</v>
      </c>
      <c r="AN65" s="31">
        <f t="shared" ref="AN65:AN143" si="367">+AY65-1</f>
        <v>46313</v>
      </c>
      <c r="AO65" s="37">
        <v>20</v>
      </c>
      <c r="AP65" s="15">
        <f t="shared" ref="AP65:AP143" si="368">+IF(AI65=0,AH65,AI65)+AO65</f>
        <v>46249</v>
      </c>
      <c r="AQ65" s="15"/>
      <c r="AR65" s="34">
        <f t="shared" ref="AR65:AR143" si="369">+AP65-AN65</f>
        <v>-64</v>
      </c>
      <c r="AS65" s="7"/>
      <c r="AT65" s="7"/>
      <c r="AU65" s="7"/>
      <c r="AV65" s="7"/>
      <c r="AW65" s="7"/>
      <c r="AX65" s="3"/>
      <c r="AY65" s="31">
        <f t="shared" ref="AY65:AY143" si="370">+AZ65-BA65</f>
        <v>46314</v>
      </c>
      <c r="AZ65" s="31">
        <f t="shared" si="69"/>
        <v>46474</v>
      </c>
      <c r="BA65" s="124">
        <v>160</v>
      </c>
      <c r="BB65" s="15">
        <f t="shared" ref="BB65:BB143" si="371">+IF(AQ65=0,AP65,AQ65)+BA65</f>
        <v>46409</v>
      </c>
      <c r="BC65" s="15"/>
      <c r="BD65" s="7">
        <f t="shared" ref="BD65:BD143" si="372">+BB65-AZ65</f>
        <v>-65</v>
      </c>
      <c r="BE65" s="3"/>
      <c r="BF65" s="31">
        <f t="shared" ref="BF65:BF143" si="373">+BG65-BH65</f>
        <v>46475</v>
      </c>
      <c r="BG65" s="31">
        <f t="shared" ref="BG65:BG143" si="374">+BM65</f>
        <v>46475</v>
      </c>
      <c r="BH65" s="32">
        <v>0</v>
      </c>
      <c r="BI65" s="15">
        <f t="shared" ref="BI65:BI143" si="375">+IF(BC65=0,BB65,BC65)+BH65</f>
        <v>46409</v>
      </c>
      <c r="BJ65" s="15"/>
      <c r="BK65" s="34">
        <f t="shared" ref="BK65:BK143" si="376">+BI65-BG65</f>
        <v>-66</v>
      </c>
      <c r="BL65" s="3"/>
      <c r="BM65" s="31">
        <f t="shared" ref="BM65:BM143" si="377">+BN65-BO65</f>
        <v>46475</v>
      </c>
      <c r="BN65" s="31">
        <f t="shared" ref="BN65:BN143" si="378">+BT65</f>
        <v>46475</v>
      </c>
      <c r="BO65" s="32">
        <v>0</v>
      </c>
      <c r="BP65" s="15">
        <f t="shared" ref="BP65:BP143" si="379">+IF(BJ65=0,BI65,BJ65)+BO65</f>
        <v>46409</v>
      </c>
      <c r="BQ65" s="15"/>
      <c r="BR65" s="34">
        <f t="shared" ref="BR65:BR143" si="380">+BP65-BN65</f>
        <v>-66</v>
      </c>
      <c r="BS65" s="3"/>
      <c r="BT65" s="31">
        <f t="shared" ref="BT65:BT143" si="381">+BU65-BV65</f>
        <v>46475</v>
      </c>
      <c r="BU65" s="31">
        <f t="shared" ref="BU65:BU143" si="382">+CA65</f>
        <v>46482</v>
      </c>
      <c r="BV65" s="37">
        <v>7</v>
      </c>
      <c r="BW65" s="15">
        <f t="shared" ref="BW65:BW143" si="383">+IF(BQ65=0,BP65,BQ65)+BV65</f>
        <v>46416</v>
      </c>
      <c r="BX65" s="15"/>
      <c r="BY65" s="7">
        <f t="shared" ref="BY65:BY143" si="384">+BW65-BU65</f>
        <v>-66</v>
      </c>
      <c r="BZ65" s="2" t="s">
        <v>2572</v>
      </c>
      <c r="CA65" s="315">
        <v>46482</v>
      </c>
      <c r="CB65" s="7">
        <f t="shared" ref="CB65:CB143" si="385">+BW65-CA65</f>
        <v>-66</v>
      </c>
      <c r="CC65" s="2"/>
      <c r="CD65" s="2"/>
      <c r="CF65" s="18" t="str">
        <f>+_xlfn.XLOOKUP(BZ65,'Crono LB 30.09'!B:B,'Crono LB 30.09'!F:F,"No se encuentra",0,1)</f>
        <v>25-Dec-26</v>
      </c>
      <c r="CG65" s="193" t="e">
        <f t="shared" si="31"/>
        <v>#VALUE!</v>
      </c>
      <c r="CI65" s="18">
        <f>+_xlfn.XLOOKUP(B65,'REM-Nuevo'!B:B,'REM-Nuevo'!O:O,"",0,1)</f>
        <v>46482</v>
      </c>
      <c r="CJ65" s="18">
        <f t="shared" si="32"/>
        <v>46482</v>
      </c>
    </row>
    <row r="66" spans="1:88" ht="329.25" hidden="1" customHeight="1" x14ac:dyDescent="0.35">
      <c r="A66" s="40" t="s">
        <v>640</v>
      </c>
      <c r="B66" s="41" t="s">
        <v>2763</v>
      </c>
      <c r="C66" s="221" t="s">
        <v>2764</v>
      </c>
      <c r="D66" s="7"/>
      <c r="E66" s="283"/>
      <c r="F66" s="30">
        <f t="shared" ref="F66:F69" si="386">+L66-1</f>
        <v>46127</v>
      </c>
      <c r="G66" s="6">
        <v>46090</v>
      </c>
      <c r="H66" s="6">
        <v>46091</v>
      </c>
      <c r="I66" s="34">
        <f t="shared" ref="I66:I69" si="387">+G66-F66</f>
        <v>-37</v>
      </c>
      <c r="J66" s="309">
        <v>46090</v>
      </c>
      <c r="K66" s="3"/>
      <c r="L66" s="30">
        <f t="shared" ref="L66:L69" si="388">+M66-N66</f>
        <v>46128</v>
      </c>
      <c r="M66" s="30">
        <f t="shared" ref="M66:M69" si="389">+T66-1</f>
        <v>46135</v>
      </c>
      <c r="N66" s="37">
        <v>7</v>
      </c>
      <c r="O66" s="6">
        <f t="shared" si="37"/>
        <v>46098</v>
      </c>
      <c r="P66" s="6">
        <v>46104</v>
      </c>
      <c r="Q66" s="29">
        <f t="shared" ref="Q66:Q69" si="390">+O66-M66</f>
        <v>-37</v>
      </c>
      <c r="R66" s="7">
        <v>23299281</v>
      </c>
      <c r="S66" s="3"/>
      <c r="T66" s="30">
        <f t="shared" ref="T66:T69" si="391">+U66-V66</f>
        <v>46136</v>
      </c>
      <c r="U66" s="30">
        <f t="shared" ref="U66:U69" si="392">+AE66-1</f>
        <v>46166</v>
      </c>
      <c r="V66" s="37">
        <v>30</v>
      </c>
      <c r="W66" s="6">
        <v>46129</v>
      </c>
      <c r="X66" s="6">
        <v>46129</v>
      </c>
      <c r="Y66" s="29">
        <f t="shared" ref="Y66:Y69" si="393">+W66-U66</f>
        <v>-37</v>
      </c>
      <c r="Z66" s="3"/>
      <c r="AA66" s="31"/>
      <c r="AB66" s="7"/>
      <c r="AC66" s="6"/>
      <c r="AD66" s="25"/>
      <c r="AE66" s="31">
        <f t="shared" ref="AE66:AE69" si="394">+AF66-AG66</f>
        <v>46167</v>
      </c>
      <c r="AF66" s="31">
        <f t="shared" ref="AF66:AF69" si="395">+AM66-1</f>
        <v>46212</v>
      </c>
      <c r="AG66" s="37">
        <v>45</v>
      </c>
      <c r="AH66" s="15">
        <f t="shared" ref="AH66:AH69" si="396">+IF(X66=0,W66,X66)+AG66</f>
        <v>46174</v>
      </c>
      <c r="AI66" s="15"/>
      <c r="AJ66" s="34">
        <f t="shared" ref="AJ66:AJ69" si="397">+AH66-AF66</f>
        <v>-38</v>
      </c>
      <c r="AK66" s="479" t="s">
        <v>2765</v>
      </c>
      <c r="AL66" s="3" t="s">
        <v>2479</v>
      </c>
      <c r="AM66" s="31">
        <f t="shared" ref="AM66:AM69" si="398">+AN66-AO66</f>
        <v>46213</v>
      </c>
      <c r="AN66" s="31">
        <f t="shared" ref="AN66:AN69" si="399">+AY66-1</f>
        <v>46233</v>
      </c>
      <c r="AO66" s="37">
        <v>20</v>
      </c>
      <c r="AP66" s="15">
        <f t="shared" ref="AP66:AP69" si="400">+IF(AI66=0,AH66,AI66)+AO66</f>
        <v>46194</v>
      </c>
      <c r="AQ66" s="15"/>
      <c r="AR66" s="34">
        <f t="shared" ref="AR66:AR69" si="401">+AP66-AN66</f>
        <v>-39</v>
      </c>
      <c r="AS66" s="7"/>
      <c r="AT66" s="7"/>
      <c r="AU66" s="7"/>
      <c r="AV66" s="7"/>
      <c r="AW66" s="7"/>
      <c r="AX66" s="3"/>
      <c r="AY66" s="31">
        <f t="shared" ref="AY66:AY69" si="402">+AZ66-BA66</f>
        <v>46234</v>
      </c>
      <c r="AZ66" s="31">
        <f t="shared" ref="AZ66:AZ69" si="403">+BF66-1</f>
        <v>46474</v>
      </c>
      <c r="BA66" s="124">
        <v>240</v>
      </c>
      <c r="BB66" s="15">
        <f t="shared" ref="BB66:BB69" si="404">+IF(AQ66=0,AP66,AQ66)+BA66</f>
        <v>46434</v>
      </c>
      <c r="BC66" s="15"/>
      <c r="BD66" s="7">
        <f t="shared" ref="BD66:BD69" si="405">+BB66-AZ66</f>
        <v>-40</v>
      </c>
      <c r="BE66" s="3"/>
      <c r="BF66" s="31">
        <f t="shared" ref="BF66:BF69" si="406">+BG66-BH66</f>
        <v>46475</v>
      </c>
      <c r="BG66" s="31">
        <f t="shared" ref="BG66:BG69" si="407">+BM66</f>
        <v>46475</v>
      </c>
      <c r="BH66" s="32">
        <v>0</v>
      </c>
      <c r="BI66" s="15">
        <f t="shared" ref="BI66:BI69" si="408">+IF(BC66=0,BB66,BC66)+BH66</f>
        <v>46434</v>
      </c>
      <c r="BJ66" s="15"/>
      <c r="BK66" s="34">
        <f t="shared" ref="BK66:BK69" si="409">+BI66-BG66</f>
        <v>-41</v>
      </c>
      <c r="BL66" s="3"/>
      <c r="BM66" s="31">
        <f t="shared" ref="BM66:BM69" si="410">+BN66-BO66</f>
        <v>46475</v>
      </c>
      <c r="BN66" s="31">
        <f t="shared" ref="BN66:BN69" si="411">+BT66</f>
        <v>46475</v>
      </c>
      <c r="BO66" s="32">
        <v>0</v>
      </c>
      <c r="BP66" s="15">
        <f t="shared" ref="BP66:BP69" si="412">+IF(BJ66=0,BI66,BJ66)+BO66</f>
        <v>46434</v>
      </c>
      <c r="BQ66" s="15"/>
      <c r="BR66" s="34">
        <f t="shared" ref="BR66:BR69" si="413">+BP66-BN66</f>
        <v>-41</v>
      </c>
      <c r="BS66" s="3"/>
      <c r="BT66" s="31">
        <f t="shared" ref="BT66:BT69" si="414">+BU66-BV66</f>
        <v>46475</v>
      </c>
      <c r="BU66" s="31">
        <f t="shared" ref="BU66:BU69" si="415">+CA66</f>
        <v>46482</v>
      </c>
      <c r="BV66" s="37">
        <v>7</v>
      </c>
      <c r="BW66" s="15">
        <f t="shared" ref="BW66:BW69" si="416">+IF(BQ66=0,BP66,BQ66)+BV66</f>
        <v>46441</v>
      </c>
      <c r="BX66" s="15"/>
      <c r="BY66" s="7">
        <f t="shared" ref="BY66:BY69" si="417">+BW66-BU66</f>
        <v>-41</v>
      </c>
      <c r="BZ66" s="2" t="s">
        <v>2572</v>
      </c>
      <c r="CA66" s="315">
        <v>46482</v>
      </c>
      <c r="CB66" s="7">
        <f t="shared" ref="CB66:CB69" si="418">+BW66-CA66</f>
        <v>-41</v>
      </c>
      <c r="CC66" s="2"/>
      <c r="CD66" s="2"/>
      <c r="CF66" s="18" t="str">
        <f>+_xlfn.XLOOKUP(BZ66,'Crono LB 30.09'!B:B,'Crono LB 30.09'!F:F,"No se encuentra",0,1)</f>
        <v>25-Dec-26</v>
      </c>
      <c r="CG66" s="193" t="e">
        <f t="shared" si="31"/>
        <v>#VALUE!</v>
      </c>
      <c r="CI66" s="18">
        <f>+_xlfn.XLOOKUP(B66,'REM-Nuevo'!B:B,'REM-Nuevo'!O:O,"",0,1)</f>
        <v>46482</v>
      </c>
      <c r="CJ66" s="18">
        <f t="shared" si="32"/>
        <v>46482</v>
      </c>
    </row>
    <row r="67" spans="1:88" ht="306.75" hidden="1" customHeight="1" x14ac:dyDescent="0.35">
      <c r="A67" s="40" t="s">
        <v>640</v>
      </c>
      <c r="B67" s="41" t="s">
        <v>2766</v>
      </c>
      <c r="C67" s="221" t="s">
        <v>2767</v>
      </c>
      <c r="D67" s="7"/>
      <c r="E67" s="283"/>
      <c r="F67" s="30">
        <f t="shared" si="386"/>
        <v>46127</v>
      </c>
      <c r="G67" s="6">
        <v>46090</v>
      </c>
      <c r="H67" s="6">
        <v>46091</v>
      </c>
      <c r="I67" s="34">
        <f t="shared" si="387"/>
        <v>-37</v>
      </c>
      <c r="J67" s="309">
        <v>46090</v>
      </c>
      <c r="K67" s="3"/>
      <c r="L67" s="30">
        <f t="shared" si="388"/>
        <v>46128</v>
      </c>
      <c r="M67" s="30">
        <f t="shared" si="389"/>
        <v>46135</v>
      </c>
      <c r="N67" s="37">
        <v>7</v>
      </c>
      <c r="O67" s="6">
        <f t="shared" si="37"/>
        <v>46098</v>
      </c>
      <c r="P67" s="6">
        <v>46104</v>
      </c>
      <c r="Q67" s="29">
        <f t="shared" si="390"/>
        <v>-37</v>
      </c>
      <c r="R67" s="7">
        <v>23299286</v>
      </c>
      <c r="S67" s="3"/>
      <c r="T67" s="30">
        <f t="shared" si="391"/>
        <v>46136</v>
      </c>
      <c r="U67" s="30">
        <f t="shared" si="392"/>
        <v>46166</v>
      </c>
      <c r="V67" s="37">
        <v>30</v>
      </c>
      <c r="W67" s="6">
        <v>46129</v>
      </c>
      <c r="X67" s="6">
        <v>46129</v>
      </c>
      <c r="Y67" s="29">
        <f t="shared" si="393"/>
        <v>-37</v>
      </c>
      <c r="Z67" s="3"/>
      <c r="AA67" s="31"/>
      <c r="AB67" s="7"/>
      <c r="AC67" s="6"/>
      <c r="AD67" s="25"/>
      <c r="AE67" s="31">
        <f t="shared" si="394"/>
        <v>46167</v>
      </c>
      <c r="AF67" s="31">
        <f t="shared" si="395"/>
        <v>46212</v>
      </c>
      <c r="AG67" s="37">
        <v>45</v>
      </c>
      <c r="AH67" s="15">
        <f t="shared" si="396"/>
        <v>46174</v>
      </c>
      <c r="AI67" s="15"/>
      <c r="AJ67" s="34">
        <f t="shared" si="397"/>
        <v>-38</v>
      </c>
      <c r="AK67" s="421" t="s">
        <v>2768</v>
      </c>
      <c r="AL67" s="3" t="s">
        <v>2479</v>
      </c>
      <c r="AM67" s="31">
        <f t="shared" si="398"/>
        <v>46213</v>
      </c>
      <c r="AN67" s="31">
        <f t="shared" si="399"/>
        <v>46233</v>
      </c>
      <c r="AO67" s="37">
        <v>20</v>
      </c>
      <c r="AP67" s="15">
        <f t="shared" si="400"/>
        <v>46194</v>
      </c>
      <c r="AQ67" s="15">
        <v>46205</v>
      </c>
      <c r="AR67" s="34">
        <f t="shared" si="401"/>
        <v>-39</v>
      </c>
      <c r="AS67" s="7"/>
      <c r="AT67" s="7"/>
      <c r="AU67" s="7"/>
      <c r="AV67" s="7"/>
      <c r="AW67" s="7"/>
      <c r="AX67" s="3"/>
      <c r="AY67" s="31">
        <f t="shared" si="402"/>
        <v>46234</v>
      </c>
      <c r="AZ67" s="31">
        <f t="shared" si="403"/>
        <v>46474</v>
      </c>
      <c r="BA67" s="124">
        <v>240</v>
      </c>
      <c r="BB67" s="15">
        <f t="shared" si="404"/>
        <v>46445</v>
      </c>
      <c r="BC67" s="15"/>
      <c r="BD67" s="7">
        <f t="shared" si="405"/>
        <v>-29</v>
      </c>
      <c r="BE67" s="3"/>
      <c r="BF67" s="31">
        <f t="shared" si="406"/>
        <v>46475</v>
      </c>
      <c r="BG67" s="31">
        <f t="shared" si="407"/>
        <v>46475</v>
      </c>
      <c r="BH67" s="32">
        <v>0</v>
      </c>
      <c r="BI67" s="15">
        <f t="shared" si="408"/>
        <v>46445</v>
      </c>
      <c r="BJ67" s="15"/>
      <c r="BK67" s="34">
        <f t="shared" si="409"/>
        <v>-30</v>
      </c>
      <c r="BL67" s="3"/>
      <c r="BM67" s="31">
        <f t="shared" si="410"/>
        <v>46475</v>
      </c>
      <c r="BN67" s="31">
        <f t="shared" si="411"/>
        <v>46475</v>
      </c>
      <c r="BO67" s="32">
        <v>0</v>
      </c>
      <c r="BP67" s="15">
        <f t="shared" si="412"/>
        <v>46445</v>
      </c>
      <c r="BQ67" s="15"/>
      <c r="BR67" s="34">
        <f t="shared" si="413"/>
        <v>-30</v>
      </c>
      <c r="BS67" s="3"/>
      <c r="BT67" s="31">
        <f t="shared" si="414"/>
        <v>46475</v>
      </c>
      <c r="BU67" s="31">
        <f t="shared" si="415"/>
        <v>46482</v>
      </c>
      <c r="BV67" s="37">
        <v>7</v>
      </c>
      <c r="BW67" s="15">
        <f t="shared" si="416"/>
        <v>46452</v>
      </c>
      <c r="BX67" s="15"/>
      <c r="BY67" s="7">
        <f t="shared" si="417"/>
        <v>-30</v>
      </c>
      <c r="BZ67" s="2" t="s">
        <v>2572</v>
      </c>
      <c r="CA67" s="315">
        <v>46482</v>
      </c>
      <c r="CB67" s="7">
        <f t="shared" si="418"/>
        <v>-30</v>
      </c>
      <c r="CC67" s="2"/>
      <c r="CD67" s="2"/>
      <c r="CF67" s="18" t="str">
        <f>+_xlfn.XLOOKUP(BZ67,'Crono LB 30.09'!B:B,'Crono LB 30.09'!F:F,"No se encuentra",0,1)</f>
        <v>25-Dec-26</v>
      </c>
      <c r="CG67" s="193" t="e">
        <f t="shared" si="31"/>
        <v>#VALUE!</v>
      </c>
      <c r="CI67" s="18">
        <f>+_xlfn.XLOOKUP(B67,'REM-Nuevo'!B:B,'REM-Nuevo'!O:O,"",0,1)</f>
        <v>46482</v>
      </c>
      <c r="CJ67" s="18">
        <f t="shared" si="32"/>
        <v>46482</v>
      </c>
    </row>
    <row r="68" spans="1:88" ht="35.25" hidden="1" customHeight="1" x14ac:dyDescent="0.35">
      <c r="A68" s="40" t="s">
        <v>640</v>
      </c>
      <c r="B68" s="41" t="s">
        <v>2769</v>
      </c>
      <c r="C68" s="221" t="s">
        <v>2770</v>
      </c>
      <c r="D68" s="7"/>
      <c r="E68" s="283"/>
      <c r="F68" s="30">
        <f t="shared" si="386"/>
        <v>46127</v>
      </c>
      <c r="G68" s="6">
        <v>46090</v>
      </c>
      <c r="H68" s="6">
        <v>46091</v>
      </c>
      <c r="I68" s="34">
        <f t="shared" si="387"/>
        <v>-37</v>
      </c>
      <c r="J68" s="309">
        <v>46090</v>
      </c>
      <c r="K68" s="3"/>
      <c r="L68" s="30">
        <f t="shared" si="388"/>
        <v>46128</v>
      </c>
      <c r="M68" s="30">
        <f t="shared" si="389"/>
        <v>46135</v>
      </c>
      <c r="N68" s="37">
        <v>7</v>
      </c>
      <c r="O68" s="6">
        <f t="shared" si="37"/>
        <v>46098</v>
      </c>
      <c r="P68" s="6">
        <v>46104</v>
      </c>
      <c r="Q68" s="29">
        <f t="shared" si="390"/>
        <v>-37</v>
      </c>
      <c r="R68" s="150" t="s">
        <v>2771</v>
      </c>
      <c r="S68" s="3"/>
      <c r="T68" s="30">
        <f t="shared" si="391"/>
        <v>46136</v>
      </c>
      <c r="U68" s="30">
        <f t="shared" si="392"/>
        <v>46166</v>
      </c>
      <c r="V68" s="37">
        <v>30</v>
      </c>
      <c r="W68" s="6">
        <v>46129</v>
      </c>
      <c r="X68" s="6">
        <v>46129</v>
      </c>
      <c r="Y68" s="29">
        <f t="shared" si="393"/>
        <v>-37</v>
      </c>
      <c r="Z68" s="3"/>
      <c r="AA68" s="31"/>
      <c r="AB68" s="7"/>
      <c r="AC68" s="6"/>
      <c r="AD68" s="25"/>
      <c r="AE68" s="31">
        <f t="shared" si="394"/>
        <v>46167</v>
      </c>
      <c r="AF68" s="31">
        <f t="shared" si="395"/>
        <v>46212</v>
      </c>
      <c r="AG68" s="37">
        <v>45</v>
      </c>
      <c r="AH68" s="15">
        <f t="shared" si="396"/>
        <v>46174</v>
      </c>
      <c r="AI68" s="15"/>
      <c r="AJ68" s="34">
        <f t="shared" si="397"/>
        <v>-38</v>
      </c>
      <c r="AK68" s="421" t="s">
        <v>2772</v>
      </c>
      <c r="AL68" s="3" t="s">
        <v>2479</v>
      </c>
      <c r="AM68" s="31">
        <f t="shared" si="398"/>
        <v>46213</v>
      </c>
      <c r="AN68" s="31">
        <f t="shared" si="399"/>
        <v>46233</v>
      </c>
      <c r="AO68" s="37">
        <v>20</v>
      </c>
      <c r="AP68" s="15">
        <f t="shared" si="400"/>
        <v>46194</v>
      </c>
      <c r="AQ68" s="15">
        <v>46185</v>
      </c>
      <c r="AR68" s="34">
        <f t="shared" si="401"/>
        <v>-39</v>
      </c>
      <c r="AS68" s="7"/>
      <c r="AT68" s="7"/>
      <c r="AU68" s="7"/>
      <c r="AV68" s="7"/>
      <c r="AW68" s="7"/>
      <c r="AX68" s="3"/>
      <c r="AY68" s="31">
        <f t="shared" si="402"/>
        <v>46234</v>
      </c>
      <c r="AZ68" s="31">
        <f t="shared" si="403"/>
        <v>46474</v>
      </c>
      <c r="BA68" s="124">
        <v>240</v>
      </c>
      <c r="BB68" s="15">
        <f t="shared" si="404"/>
        <v>46425</v>
      </c>
      <c r="BC68" s="15"/>
      <c r="BD68" s="7">
        <f t="shared" si="405"/>
        <v>-49</v>
      </c>
      <c r="BE68" s="3"/>
      <c r="BF68" s="31">
        <f t="shared" si="406"/>
        <v>46475</v>
      </c>
      <c r="BG68" s="31">
        <f t="shared" si="407"/>
        <v>46475</v>
      </c>
      <c r="BH68" s="32">
        <v>0</v>
      </c>
      <c r="BI68" s="15">
        <f t="shared" si="408"/>
        <v>46425</v>
      </c>
      <c r="BJ68" s="15"/>
      <c r="BK68" s="34">
        <f t="shared" si="409"/>
        <v>-50</v>
      </c>
      <c r="BL68" s="3"/>
      <c r="BM68" s="31">
        <f t="shared" si="410"/>
        <v>46475</v>
      </c>
      <c r="BN68" s="31">
        <f t="shared" si="411"/>
        <v>46475</v>
      </c>
      <c r="BO68" s="32">
        <v>0</v>
      </c>
      <c r="BP68" s="15">
        <f t="shared" si="412"/>
        <v>46425</v>
      </c>
      <c r="BQ68" s="15"/>
      <c r="BR68" s="34">
        <f t="shared" si="413"/>
        <v>-50</v>
      </c>
      <c r="BS68" s="3"/>
      <c r="BT68" s="31">
        <f t="shared" si="414"/>
        <v>46475</v>
      </c>
      <c r="BU68" s="31">
        <f t="shared" si="415"/>
        <v>46482</v>
      </c>
      <c r="BV68" s="37">
        <v>7</v>
      </c>
      <c r="BW68" s="15">
        <f t="shared" si="416"/>
        <v>46432</v>
      </c>
      <c r="BX68" s="15"/>
      <c r="BY68" s="7">
        <f t="shared" si="417"/>
        <v>-50</v>
      </c>
      <c r="BZ68" s="2" t="s">
        <v>2572</v>
      </c>
      <c r="CA68" s="315">
        <v>46482</v>
      </c>
      <c r="CB68" s="7">
        <f t="shared" si="418"/>
        <v>-50</v>
      </c>
      <c r="CC68" s="2"/>
      <c r="CD68" s="2"/>
      <c r="CF68" s="18" t="str">
        <f>+_xlfn.XLOOKUP(BZ68,'Crono LB 30.09'!B:B,'Crono LB 30.09'!F:F,"No se encuentra",0,1)</f>
        <v>25-Dec-26</v>
      </c>
      <c r="CG68" s="193" t="e">
        <f t="shared" si="31"/>
        <v>#VALUE!</v>
      </c>
      <c r="CI68" s="18">
        <f>+_xlfn.XLOOKUP(B68,'REM-Nuevo'!B:B,'REM-Nuevo'!O:O,"",0,1)</f>
        <v>46482</v>
      </c>
      <c r="CJ68" s="18">
        <f t="shared" si="32"/>
        <v>46482</v>
      </c>
    </row>
    <row r="69" spans="1:88" ht="283.5" hidden="1" customHeight="1" x14ac:dyDescent="0.35">
      <c r="A69" s="40" t="s">
        <v>640</v>
      </c>
      <c r="B69" s="41" t="s">
        <v>2773</v>
      </c>
      <c r="C69" s="221" t="s">
        <v>2774</v>
      </c>
      <c r="D69" s="7"/>
      <c r="E69" s="283"/>
      <c r="F69" s="30">
        <f t="shared" si="386"/>
        <v>46127</v>
      </c>
      <c r="G69" s="6">
        <v>46090</v>
      </c>
      <c r="H69" s="6">
        <v>46091</v>
      </c>
      <c r="I69" s="34">
        <f t="shared" si="387"/>
        <v>-37</v>
      </c>
      <c r="J69" s="309">
        <v>46090</v>
      </c>
      <c r="K69" s="3"/>
      <c r="L69" s="30">
        <f t="shared" si="388"/>
        <v>46128</v>
      </c>
      <c r="M69" s="30">
        <f t="shared" si="389"/>
        <v>46135</v>
      </c>
      <c r="N69" s="37">
        <v>7</v>
      </c>
      <c r="O69" s="6">
        <f t="shared" si="37"/>
        <v>46098</v>
      </c>
      <c r="P69" s="6">
        <v>46104</v>
      </c>
      <c r="Q69" s="29">
        <f t="shared" si="390"/>
        <v>-37</v>
      </c>
      <c r="R69" s="150" t="s">
        <v>2775</v>
      </c>
      <c r="S69" s="3"/>
      <c r="T69" s="30">
        <f t="shared" si="391"/>
        <v>46136</v>
      </c>
      <c r="U69" s="30">
        <f t="shared" si="392"/>
        <v>46166</v>
      </c>
      <c r="V69" s="37">
        <v>30</v>
      </c>
      <c r="W69" s="6">
        <v>46129</v>
      </c>
      <c r="X69" s="6">
        <v>46129</v>
      </c>
      <c r="Y69" s="29">
        <f t="shared" si="393"/>
        <v>-37</v>
      </c>
      <c r="Z69" s="3"/>
      <c r="AA69" s="31"/>
      <c r="AB69" s="7"/>
      <c r="AC69" s="6"/>
      <c r="AD69" s="25"/>
      <c r="AE69" s="31">
        <f t="shared" si="394"/>
        <v>46167</v>
      </c>
      <c r="AF69" s="31">
        <f t="shared" si="395"/>
        <v>46212</v>
      </c>
      <c r="AG69" s="37">
        <v>45</v>
      </c>
      <c r="AH69" s="15">
        <f t="shared" si="396"/>
        <v>46174</v>
      </c>
      <c r="AI69" s="15"/>
      <c r="AJ69" s="34">
        <f t="shared" si="397"/>
        <v>-38</v>
      </c>
      <c r="AK69" s="479" t="s">
        <v>2776</v>
      </c>
      <c r="AL69" s="3" t="s">
        <v>2479</v>
      </c>
      <c r="AM69" s="31">
        <f t="shared" si="398"/>
        <v>46213</v>
      </c>
      <c r="AN69" s="31">
        <f t="shared" si="399"/>
        <v>46233</v>
      </c>
      <c r="AO69" s="37">
        <v>20</v>
      </c>
      <c r="AP69" s="15">
        <f t="shared" si="400"/>
        <v>46194</v>
      </c>
      <c r="AQ69" s="15"/>
      <c r="AR69" s="34">
        <f t="shared" si="401"/>
        <v>-39</v>
      </c>
      <c r="AS69" s="7"/>
      <c r="AT69" s="7"/>
      <c r="AU69" s="7"/>
      <c r="AV69" s="7"/>
      <c r="AW69" s="7"/>
      <c r="AX69" s="3"/>
      <c r="AY69" s="31">
        <f t="shared" si="402"/>
        <v>46234</v>
      </c>
      <c r="AZ69" s="31">
        <f t="shared" si="403"/>
        <v>46474</v>
      </c>
      <c r="BA69" s="124">
        <v>240</v>
      </c>
      <c r="BB69" s="15">
        <f t="shared" si="404"/>
        <v>46434</v>
      </c>
      <c r="BC69" s="15"/>
      <c r="BD69" s="7">
        <f t="shared" si="405"/>
        <v>-40</v>
      </c>
      <c r="BE69" s="3"/>
      <c r="BF69" s="31">
        <f t="shared" si="406"/>
        <v>46475</v>
      </c>
      <c r="BG69" s="31">
        <f t="shared" si="407"/>
        <v>46475</v>
      </c>
      <c r="BH69" s="32">
        <v>0</v>
      </c>
      <c r="BI69" s="15">
        <f t="shared" si="408"/>
        <v>46434</v>
      </c>
      <c r="BJ69" s="15"/>
      <c r="BK69" s="34">
        <f t="shared" si="409"/>
        <v>-41</v>
      </c>
      <c r="BL69" s="3"/>
      <c r="BM69" s="31">
        <f t="shared" si="410"/>
        <v>46475</v>
      </c>
      <c r="BN69" s="31">
        <f t="shared" si="411"/>
        <v>46475</v>
      </c>
      <c r="BO69" s="32">
        <v>0</v>
      </c>
      <c r="BP69" s="15">
        <f t="shared" si="412"/>
        <v>46434</v>
      </c>
      <c r="BQ69" s="15"/>
      <c r="BR69" s="34">
        <f t="shared" si="413"/>
        <v>-41</v>
      </c>
      <c r="BS69" s="3"/>
      <c r="BT69" s="31">
        <f t="shared" si="414"/>
        <v>46475</v>
      </c>
      <c r="BU69" s="31">
        <f t="shared" si="415"/>
        <v>46482</v>
      </c>
      <c r="BV69" s="37">
        <v>7</v>
      </c>
      <c r="BW69" s="15">
        <f t="shared" si="416"/>
        <v>46441</v>
      </c>
      <c r="BX69" s="15"/>
      <c r="BY69" s="7">
        <f t="shared" si="417"/>
        <v>-41</v>
      </c>
      <c r="BZ69" s="2" t="s">
        <v>2572</v>
      </c>
      <c r="CA69" s="315">
        <v>46482</v>
      </c>
      <c r="CB69" s="7">
        <f t="shared" si="418"/>
        <v>-41</v>
      </c>
      <c r="CC69" s="2"/>
      <c r="CD69" s="2"/>
      <c r="CF69" s="18" t="str">
        <f>+_xlfn.XLOOKUP(BZ69,'Crono LB 30.09'!B:B,'Crono LB 30.09'!F:F,"No se encuentra",0,1)</f>
        <v>25-Dec-26</v>
      </c>
      <c r="CG69" s="193" t="e">
        <f t="shared" si="31"/>
        <v>#VALUE!</v>
      </c>
      <c r="CI69" s="18">
        <f>+_xlfn.XLOOKUP(B69,'REM-Nuevo'!B:B,'REM-Nuevo'!O:O,"",0,1)</f>
        <v>46482</v>
      </c>
      <c r="CJ69" s="18">
        <f t="shared" ref="CJ69:CJ139" si="419">+IF(CI69="",CA69,CI69)</f>
        <v>46482</v>
      </c>
    </row>
    <row r="70" spans="1:88" hidden="1" x14ac:dyDescent="0.35">
      <c r="A70" s="40" t="s">
        <v>640</v>
      </c>
      <c r="B70" s="41" t="s">
        <v>2777</v>
      </c>
      <c r="C70" s="42" t="s">
        <v>2586</v>
      </c>
      <c r="D70" s="7"/>
      <c r="E70" s="284"/>
      <c r="F70" s="30">
        <f t="shared" si="353"/>
        <v>46211</v>
      </c>
      <c r="G70" s="6">
        <v>46304</v>
      </c>
      <c r="H70" s="6"/>
      <c r="I70" s="34">
        <f t="shared" si="354"/>
        <v>93</v>
      </c>
      <c r="J70" s="309">
        <v>46304</v>
      </c>
      <c r="K70" s="3"/>
      <c r="L70" s="30">
        <f t="shared" si="355"/>
        <v>46212</v>
      </c>
      <c r="M70" s="30">
        <f t="shared" si="356"/>
        <v>46219</v>
      </c>
      <c r="N70" s="37">
        <v>7</v>
      </c>
      <c r="O70" s="6">
        <f t="shared" si="37"/>
        <v>46311</v>
      </c>
      <c r="P70" s="6"/>
      <c r="Q70" s="29">
        <f t="shared" si="357"/>
        <v>92</v>
      </c>
      <c r="R70" s="7"/>
      <c r="S70" s="3"/>
      <c r="T70" s="30">
        <f t="shared" si="358"/>
        <v>46220</v>
      </c>
      <c r="U70" s="30">
        <f t="shared" si="359"/>
        <v>46250</v>
      </c>
      <c r="V70" s="37">
        <v>30</v>
      </c>
      <c r="W70" s="6">
        <f t="shared" si="360"/>
        <v>46341</v>
      </c>
      <c r="X70" s="6"/>
      <c r="Y70" s="29">
        <f t="shared" si="361"/>
        <v>91</v>
      </c>
      <c r="Z70" s="3"/>
      <c r="AA70" s="31"/>
      <c r="AB70" s="7"/>
      <c r="AC70" s="6"/>
      <c r="AD70" s="25"/>
      <c r="AE70" s="31">
        <f t="shared" si="362"/>
        <v>46251</v>
      </c>
      <c r="AF70" s="31">
        <f t="shared" si="363"/>
        <v>46296</v>
      </c>
      <c r="AG70" s="37">
        <v>45</v>
      </c>
      <c r="AH70" s="15">
        <f t="shared" si="364"/>
        <v>46386</v>
      </c>
      <c r="AI70" s="15"/>
      <c r="AJ70" s="34">
        <f t="shared" si="365"/>
        <v>90</v>
      </c>
      <c r="AK70" s="393" t="s">
        <v>2778</v>
      </c>
      <c r="AL70" s="3"/>
      <c r="AM70" s="31">
        <f t="shared" si="366"/>
        <v>46297</v>
      </c>
      <c r="AN70" s="31">
        <f t="shared" si="367"/>
        <v>46317</v>
      </c>
      <c r="AO70" s="37">
        <v>20</v>
      </c>
      <c r="AP70" s="15">
        <f t="shared" si="368"/>
        <v>46406</v>
      </c>
      <c r="AQ70" s="15"/>
      <c r="AR70" s="34">
        <f t="shared" si="369"/>
        <v>89</v>
      </c>
      <c r="AS70" s="7"/>
      <c r="AT70" s="7"/>
      <c r="AU70" s="7"/>
      <c r="AV70" s="7"/>
      <c r="AW70" s="7"/>
      <c r="AX70" s="3"/>
      <c r="AY70" s="31">
        <f t="shared" si="370"/>
        <v>46318</v>
      </c>
      <c r="AZ70" s="31">
        <f t="shared" si="69"/>
        <v>46498</v>
      </c>
      <c r="BA70" s="124">
        <v>180</v>
      </c>
      <c r="BB70" s="15">
        <f t="shared" si="371"/>
        <v>46586</v>
      </c>
      <c r="BC70" s="15"/>
      <c r="BD70" s="7">
        <f t="shared" si="372"/>
        <v>88</v>
      </c>
      <c r="BE70" s="3"/>
      <c r="BF70" s="31">
        <f t="shared" si="373"/>
        <v>46499</v>
      </c>
      <c r="BG70" s="31">
        <f t="shared" si="374"/>
        <v>46499</v>
      </c>
      <c r="BH70" s="32">
        <v>0</v>
      </c>
      <c r="BI70" s="15">
        <f t="shared" si="375"/>
        <v>46586</v>
      </c>
      <c r="BJ70" s="15"/>
      <c r="BK70" s="34">
        <f t="shared" si="376"/>
        <v>87</v>
      </c>
      <c r="BL70" s="3"/>
      <c r="BM70" s="31">
        <f t="shared" si="377"/>
        <v>46499</v>
      </c>
      <c r="BN70" s="31">
        <f t="shared" si="378"/>
        <v>46499</v>
      </c>
      <c r="BO70" s="32">
        <v>0</v>
      </c>
      <c r="BP70" s="15">
        <f t="shared" si="379"/>
        <v>46586</v>
      </c>
      <c r="BQ70" s="15"/>
      <c r="BR70" s="34">
        <f t="shared" si="380"/>
        <v>87</v>
      </c>
      <c r="BS70" s="3"/>
      <c r="BT70" s="31">
        <f t="shared" si="381"/>
        <v>46499</v>
      </c>
      <c r="BU70" s="31">
        <f t="shared" si="382"/>
        <v>46506</v>
      </c>
      <c r="BV70" s="37">
        <v>7</v>
      </c>
      <c r="BW70" s="15">
        <f t="shared" si="383"/>
        <v>46593</v>
      </c>
      <c r="BX70" s="15"/>
      <c r="BY70" s="7">
        <f t="shared" si="384"/>
        <v>87</v>
      </c>
      <c r="BZ70" s="2" t="s">
        <v>2572</v>
      </c>
      <c r="CA70" s="315">
        <v>46506</v>
      </c>
      <c r="CB70" s="7">
        <f t="shared" si="385"/>
        <v>87</v>
      </c>
      <c r="CC70" s="2"/>
      <c r="CD70" s="2"/>
      <c r="CF70" s="18" t="str">
        <f>+_xlfn.XLOOKUP(BZ70,'Crono LB 30.09'!B:B,'Crono LB 30.09'!F:F,"No se encuentra",0,1)</f>
        <v>25-Dec-26</v>
      </c>
      <c r="CG70" s="193" t="e">
        <f t="shared" ref="CG70:CG143" si="420">+CF70-CA70</f>
        <v>#VALUE!</v>
      </c>
      <c r="CI70" s="18">
        <f>+_xlfn.XLOOKUP(B70,'REM-Nuevo'!B:B,'REM-Nuevo'!O:O,"",0,1)</f>
        <v>46506</v>
      </c>
      <c r="CJ70" s="18">
        <f t="shared" si="419"/>
        <v>46506</v>
      </c>
    </row>
    <row r="71" spans="1:88" ht="246.75" hidden="1" customHeight="1" x14ac:dyDescent="0.35">
      <c r="A71" s="40" t="s">
        <v>640</v>
      </c>
      <c r="B71" s="482" t="s">
        <v>2779</v>
      </c>
      <c r="C71" s="42" t="s">
        <v>2780</v>
      </c>
      <c r="D71" s="7"/>
      <c r="E71" s="284"/>
      <c r="F71" s="30">
        <f t="shared" si="353"/>
        <v>46112</v>
      </c>
      <c r="G71" s="6">
        <v>46056</v>
      </c>
      <c r="H71" s="6">
        <v>46056</v>
      </c>
      <c r="I71" s="34">
        <f t="shared" si="354"/>
        <v>-56</v>
      </c>
      <c r="J71" s="309">
        <v>46056</v>
      </c>
      <c r="K71" s="3"/>
      <c r="L71" s="30">
        <f t="shared" si="355"/>
        <v>46113</v>
      </c>
      <c r="M71" s="30">
        <f t="shared" si="356"/>
        <v>46120</v>
      </c>
      <c r="N71" s="37">
        <v>7</v>
      </c>
      <c r="O71" s="6">
        <v>46065</v>
      </c>
      <c r="P71" s="6">
        <v>46072</v>
      </c>
      <c r="Q71" s="29">
        <f t="shared" si="357"/>
        <v>-55</v>
      </c>
      <c r="R71" s="7">
        <v>23256882</v>
      </c>
      <c r="S71" s="3"/>
      <c r="T71" s="30">
        <f t="shared" si="358"/>
        <v>46121</v>
      </c>
      <c r="U71" s="30">
        <f t="shared" si="359"/>
        <v>46151</v>
      </c>
      <c r="V71" s="37">
        <v>30</v>
      </c>
      <c r="W71" s="6">
        <v>46106</v>
      </c>
      <c r="X71" s="6">
        <v>46106</v>
      </c>
      <c r="Y71" s="29">
        <f t="shared" si="361"/>
        <v>-45</v>
      </c>
      <c r="Z71" s="3"/>
      <c r="AA71" s="31"/>
      <c r="AB71" s="7"/>
      <c r="AC71" s="6"/>
      <c r="AD71" s="25"/>
      <c r="AE71" s="31">
        <f t="shared" si="362"/>
        <v>46152</v>
      </c>
      <c r="AF71" s="31">
        <f t="shared" si="363"/>
        <v>46212</v>
      </c>
      <c r="AG71" s="37">
        <v>60</v>
      </c>
      <c r="AH71" s="15">
        <f t="shared" si="364"/>
        <v>46166</v>
      </c>
      <c r="AI71" s="15"/>
      <c r="AJ71" s="34">
        <f t="shared" si="365"/>
        <v>-46</v>
      </c>
      <c r="AK71" s="421" t="s">
        <v>2781</v>
      </c>
      <c r="AL71" s="422" t="s">
        <v>2643</v>
      </c>
      <c r="AM71" s="31">
        <f t="shared" si="366"/>
        <v>46213</v>
      </c>
      <c r="AN71" s="31">
        <f t="shared" si="367"/>
        <v>46253</v>
      </c>
      <c r="AO71" s="37">
        <v>40</v>
      </c>
      <c r="AP71" s="15">
        <f t="shared" si="368"/>
        <v>46206</v>
      </c>
      <c r="AQ71" s="15">
        <v>46226</v>
      </c>
      <c r="AR71" s="34">
        <f t="shared" si="369"/>
        <v>-47</v>
      </c>
      <c r="AS71" s="7"/>
      <c r="AT71" s="7"/>
      <c r="AU71" s="7"/>
      <c r="AV71" s="7"/>
      <c r="AW71" s="7"/>
      <c r="AX71" s="3"/>
      <c r="AY71" s="31">
        <f t="shared" si="370"/>
        <v>46254</v>
      </c>
      <c r="AZ71" s="31">
        <f t="shared" si="69"/>
        <v>46554</v>
      </c>
      <c r="BA71" s="124">
        <v>300</v>
      </c>
      <c r="BB71" s="15">
        <f t="shared" si="371"/>
        <v>46526</v>
      </c>
      <c r="BC71" s="15"/>
      <c r="BD71" s="7">
        <f t="shared" si="372"/>
        <v>-28</v>
      </c>
      <c r="BE71" s="3"/>
      <c r="BF71" s="31">
        <f t="shared" si="373"/>
        <v>46555</v>
      </c>
      <c r="BG71" s="31">
        <f t="shared" si="374"/>
        <v>46555</v>
      </c>
      <c r="BH71" s="32">
        <v>0</v>
      </c>
      <c r="BI71" s="15">
        <f t="shared" si="375"/>
        <v>46526</v>
      </c>
      <c r="BJ71" s="15"/>
      <c r="BK71" s="34">
        <f t="shared" si="376"/>
        <v>-29</v>
      </c>
      <c r="BL71" s="3"/>
      <c r="BM71" s="31">
        <f t="shared" si="377"/>
        <v>46555</v>
      </c>
      <c r="BN71" s="31">
        <f t="shared" si="378"/>
        <v>46555</v>
      </c>
      <c r="BO71" s="32">
        <v>0</v>
      </c>
      <c r="BP71" s="15">
        <f t="shared" si="379"/>
        <v>46526</v>
      </c>
      <c r="BQ71" s="15"/>
      <c r="BR71" s="34">
        <f t="shared" si="380"/>
        <v>-29</v>
      </c>
      <c r="BS71" s="3"/>
      <c r="BT71" s="31">
        <f t="shared" si="381"/>
        <v>46555</v>
      </c>
      <c r="BU71" s="31">
        <f t="shared" si="382"/>
        <v>46562</v>
      </c>
      <c r="BV71" s="37">
        <v>7</v>
      </c>
      <c r="BW71" s="15">
        <f t="shared" si="383"/>
        <v>46533</v>
      </c>
      <c r="BX71" s="15"/>
      <c r="BY71" s="7">
        <f t="shared" si="384"/>
        <v>-29</v>
      </c>
      <c r="BZ71" s="2" t="s">
        <v>2782</v>
      </c>
      <c r="CA71" s="315">
        <v>46562</v>
      </c>
      <c r="CB71" s="7">
        <f t="shared" si="385"/>
        <v>-29</v>
      </c>
      <c r="CC71" s="2"/>
      <c r="CD71" s="2"/>
      <c r="CF71" s="18">
        <f>+_xlfn.XLOOKUP(BZ71,'Crono LB 30.09'!B:B,'Crono LB 30.09'!F:F,"No se encuentra",0,1)</f>
        <v>46434</v>
      </c>
      <c r="CG71" s="193">
        <f t="shared" si="420"/>
        <v>-128</v>
      </c>
      <c r="CI71" s="18">
        <f>+_xlfn.XLOOKUP(B71,'REM-Nuevo'!B:B,'REM-Nuevo'!O:O,"",0,1)</f>
        <v>46562</v>
      </c>
      <c r="CJ71" s="18">
        <f t="shared" si="419"/>
        <v>46562</v>
      </c>
    </row>
    <row r="72" spans="1:88" ht="287.25" hidden="1" customHeight="1" x14ac:dyDescent="0.35">
      <c r="A72" s="40" t="s">
        <v>640</v>
      </c>
      <c r="B72" s="482" t="s">
        <v>2783</v>
      </c>
      <c r="C72" s="42" t="s">
        <v>2784</v>
      </c>
      <c r="D72" s="7"/>
      <c r="E72" s="284"/>
      <c r="F72" s="30">
        <f t="shared" si="353"/>
        <v>46045</v>
      </c>
      <c r="G72" s="6">
        <v>46056</v>
      </c>
      <c r="H72" s="6">
        <v>46056</v>
      </c>
      <c r="I72" s="34">
        <f t="shared" si="354"/>
        <v>11</v>
      </c>
      <c r="J72" s="309">
        <v>46056</v>
      </c>
      <c r="K72" s="3"/>
      <c r="L72" s="30">
        <f t="shared" si="355"/>
        <v>46046</v>
      </c>
      <c r="M72" s="30">
        <f t="shared" si="356"/>
        <v>46053</v>
      </c>
      <c r="N72" s="37">
        <v>7</v>
      </c>
      <c r="O72" s="6">
        <v>46065</v>
      </c>
      <c r="P72" s="6">
        <v>46072</v>
      </c>
      <c r="Q72" s="29">
        <f t="shared" si="357"/>
        <v>12</v>
      </c>
      <c r="R72" s="7">
        <v>23256883</v>
      </c>
      <c r="S72" s="3"/>
      <c r="T72" s="30">
        <f t="shared" si="358"/>
        <v>46054</v>
      </c>
      <c r="U72" s="30">
        <f t="shared" si="359"/>
        <v>46084</v>
      </c>
      <c r="V72" s="37">
        <v>30</v>
      </c>
      <c r="W72" s="6">
        <f t="shared" si="360"/>
        <v>46095</v>
      </c>
      <c r="X72" s="6">
        <v>46094</v>
      </c>
      <c r="Y72" s="29">
        <f t="shared" si="361"/>
        <v>11</v>
      </c>
      <c r="Z72" s="3"/>
      <c r="AA72" s="31"/>
      <c r="AB72" s="7"/>
      <c r="AC72" s="6"/>
      <c r="AD72" s="25"/>
      <c r="AE72" s="31">
        <f t="shared" si="362"/>
        <v>46085</v>
      </c>
      <c r="AF72" s="31">
        <f t="shared" si="363"/>
        <v>46145</v>
      </c>
      <c r="AG72" s="37">
        <v>60</v>
      </c>
      <c r="AH72" s="15">
        <f t="shared" si="364"/>
        <v>46154</v>
      </c>
      <c r="AI72" s="15"/>
      <c r="AJ72" s="34">
        <f t="shared" si="365"/>
        <v>9</v>
      </c>
      <c r="AK72" s="421" t="s">
        <v>2785</v>
      </c>
      <c r="AL72" s="422" t="s">
        <v>2643</v>
      </c>
      <c r="AM72" s="31">
        <f t="shared" si="366"/>
        <v>46146</v>
      </c>
      <c r="AN72" s="31">
        <f t="shared" si="367"/>
        <v>46186</v>
      </c>
      <c r="AO72" s="37">
        <v>40</v>
      </c>
      <c r="AP72" s="15">
        <f t="shared" si="368"/>
        <v>46194</v>
      </c>
      <c r="AQ72" s="15">
        <v>46210</v>
      </c>
      <c r="AR72" s="34">
        <f t="shared" si="369"/>
        <v>8</v>
      </c>
      <c r="AS72" s="7"/>
      <c r="AT72" s="7"/>
      <c r="AU72" s="7"/>
      <c r="AV72" s="7"/>
      <c r="AW72" s="7"/>
      <c r="AX72" s="3"/>
      <c r="AY72" s="31">
        <f t="shared" si="370"/>
        <v>46187</v>
      </c>
      <c r="AZ72" s="31">
        <f t="shared" si="69"/>
        <v>46487</v>
      </c>
      <c r="BA72" s="124">
        <v>300</v>
      </c>
      <c r="BB72" s="15">
        <f t="shared" si="371"/>
        <v>46510</v>
      </c>
      <c r="BC72" s="15"/>
      <c r="BD72" s="7">
        <f t="shared" si="372"/>
        <v>23</v>
      </c>
      <c r="BE72" s="3"/>
      <c r="BF72" s="31">
        <f t="shared" si="373"/>
        <v>46488</v>
      </c>
      <c r="BG72" s="31">
        <f t="shared" si="374"/>
        <v>46488</v>
      </c>
      <c r="BH72" s="32">
        <v>0</v>
      </c>
      <c r="BI72" s="15">
        <f t="shared" si="375"/>
        <v>46510</v>
      </c>
      <c r="BJ72" s="15"/>
      <c r="BK72" s="34">
        <f t="shared" si="376"/>
        <v>22</v>
      </c>
      <c r="BL72" s="3"/>
      <c r="BM72" s="31">
        <f t="shared" si="377"/>
        <v>46488</v>
      </c>
      <c r="BN72" s="31">
        <f t="shared" si="378"/>
        <v>46488</v>
      </c>
      <c r="BO72" s="32">
        <v>0</v>
      </c>
      <c r="BP72" s="15">
        <f t="shared" si="379"/>
        <v>46510</v>
      </c>
      <c r="BQ72" s="15"/>
      <c r="BR72" s="34">
        <f t="shared" si="380"/>
        <v>22</v>
      </c>
      <c r="BS72" s="3"/>
      <c r="BT72" s="31">
        <f t="shared" si="381"/>
        <v>46488</v>
      </c>
      <c r="BU72" s="31">
        <f t="shared" si="382"/>
        <v>46495</v>
      </c>
      <c r="BV72" s="37">
        <v>7</v>
      </c>
      <c r="BW72" s="15">
        <f t="shared" si="383"/>
        <v>46517</v>
      </c>
      <c r="BX72" s="15"/>
      <c r="BY72" s="7">
        <f t="shared" si="384"/>
        <v>22</v>
      </c>
      <c r="BZ72" s="2" t="s">
        <v>2786</v>
      </c>
      <c r="CA72" s="315">
        <v>46495</v>
      </c>
      <c r="CB72" s="7">
        <f t="shared" si="385"/>
        <v>22</v>
      </c>
      <c r="CC72" s="2"/>
      <c r="CD72" s="2"/>
      <c r="CF72" s="18" t="str">
        <f>+_xlfn.XLOOKUP(BZ72,'Crono LB 30.09'!B:B,'Crono LB 30.09'!F:F,"No se encuentra",0,1)</f>
        <v>08-Dec-26</v>
      </c>
      <c r="CG72" s="193" t="e">
        <f t="shared" si="420"/>
        <v>#VALUE!</v>
      </c>
      <c r="CI72" s="18">
        <f>+_xlfn.XLOOKUP(B72,'REM-Nuevo'!B:B,'REM-Nuevo'!O:O,"",0,1)</f>
        <v>46495</v>
      </c>
      <c r="CJ72" s="18">
        <f t="shared" si="419"/>
        <v>46495</v>
      </c>
    </row>
    <row r="73" spans="1:88" ht="20" hidden="1" x14ac:dyDescent="0.35">
      <c r="A73" s="40" t="s">
        <v>640</v>
      </c>
      <c r="B73" s="41" t="s">
        <v>2787</v>
      </c>
      <c r="C73" s="42" t="s">
        <v>2589</v>
      </c>
      <c r="D73" s="7"/>
      <c r="E73" s="283"/>
      <c r="F73" s="30">
        <f t="shared" si="353"/>
        <v>-295</v>
      </c>
      <c r="G73" s="6">
        <v>46223</v>
      </c>
      <c r="H73" s="6"/>
      <c r="I73" s="34">
        <f t="shared" si="354"/>
        <v>46518</v>
      </c>
      <c r="J73" s="309">
        <v>46223</v>
      </c>
      <c r="K73" s="3"/>
      <c r="L73" s="30">
        <f t="shared" si="355"/>
        <v>-294</v>
      </c>
      <c r="M73" s="30">
        <f t="shared" si="356"/>
        <v>-287</v>
      </c>
      <c r="N73" s="37">
        <v>7</v>
      </c>
      <c r="O73" s="6">
        <f t="shared" ref="O73:O143" si="421">+IF(H73=0,G73,H73)+N73</f>
        <v>46230</v>
      </c>
      <c r="P73" s="6"/>
      <c r="Q73" s="29">
        <f t="shared" si="357"/>
        <v>46517</v>
      </c>
      <c r="R73" s="7"/>
      <c r="S73" s="3"/>
      <c r="T73" s="30">
        <f t="shared" si="358"/>
        <v>-286</v>
      </c>
      <c r="U73" s="30">
        <f t="shared" si="359"/>
        <v>-256</v>
      </c>
      <c r="V73" s="37">
        <v>30</v>
      </c>
      <c r="W73" s="6">
        <f t="shared" si="360"/>
        <v>46260</v>
      </c>
      <c r="X73" s="6"/>
      <c r="Y73" s="29">
        <f t="shared" si="361"/>
        <v>46516</v>
      </c>
      <c r="Z73" s="3"/>
      <c r="AA73" s="31"/>
      <c r="AB73" s="7"/>
      <c r="AC73" s="6"/>
      <c r="AD73" s="25"/>
      <c r="AE73" s="31">
        <f t="shared" si="362"/>
        <v>-255</v>
      </c>
      <c r="AF73" s="31">
        <f t="shared" si="363"/>
        <v>-210</v>
      </c>
      <c r="AG73" s="37">
        <v>45</v>
      </c>
      <c r="AH73" s="15">
        <f t="shared" si="364"/>
        <v>46305</v>
      </c>
      <c r="AI73" s="15"/>
      <c r="AJ73" s="34">
        <f t="shared" si="365"/>
        <v>46515</v>
      </c>
      <c r="AK73" s="393"/>
      <c r="AL73" s="3"/>
      <c r="AM73" s="31">
        <f t="shared" si="366"/>
        <v>-209</v>
      </c>
      <c r="AN73" s="31">
        <f t="shared" si="367"/>
        <v>-189</v>
      </c>
      <c r="AO73" s="37">
        <v>20</v>
      </c>
      <c r="AP73" s="15">
        <f t="shared" si="368"/>
        <v>46325</v>
      </c>
      <c r="AQ73" s="15"/>
      <c r="AR73" s="34">
        <f t="shared" si="369"/>
        <v>46514</v>
      </c>
      <c r="AS73" s="7"/>
      <c r="AT73" s="7"/>
      <c r="AU73" s="7"/>
      <c r="AV73" s="7"/>
      <c r="AW73" s="7"/>
      <c r="AX73" s="3"/>
      <c r="AY73" s="31">
        <f t="shared" si="370"/>
        <v>-188</v>
      </c>
      <c r="AZ73" s="31">
        <f t="shared" si="69"/>
        <v>-8</v>
      </c>
      <c r="BA73" s="124">
        <v>180</v>
      </c>
      <c r="BB73" s="15">
        <f t="shared" si="371"/>
        <v>46505</v>
      </c>
      <c r="BC73" s="15"/>
      <c r="BD73" s="7">
        <f t="shared" si="372"/>
        <v>46513</v>
      </c>
      <c r="BE73" s="3"/>
      <c r="BF73" s="31">
        <f t="shared" si="373"/>
        <v>-7</v>
      </c>
      <c r="BG73" s="31">
        <f t="shared" si="374"/>
        <v>-7</v>
      </c>
      <c r="BH73" s="32">
        <v>0</v>
      </c>
      <c r="BI73" s="15">
        <f t="shared" si="375"/>
        <v>46505</v>
      </c>
      <c r="BJ73" s="15"/>
      <c r="BK73" s="34">
        <f t="shared" si="376"/>
        <v>46512</v>
      </c>
      <c r="BL73" s="3"/>
      <c r="BM73" s="31">
        <f t="shared" si="377"/>
        <v>-7</v>
      </c>
      <c r="BN73" s="31">
        <f t="shared" si="378"/>
        <v>-7</v>
      </c>
      <c r="BO73" s="32">
        <v>0</v>
      </c>
      <c r="BP73" s="15">
        <f t="shared" si="379"/>
        <v>46505</v>
      </c>
      <c r="BQ73" s="15"/>
      <c r="BR73" s="34">
        <f t="shared" si="380"/>
        <v>46512</v>
      </c>
      <c r="BS73" s="3"/>
      <c r="BT73" s="31">
        <f t="shared" si="381"/>
        <v>-7</v>
      </c>
      <c r="BU73" s="31">
        <f t="shared" si="382"/>
        <v>0</v>
      </c>
      <c r="BV73" s="37">
        <v>7</v>
      </c>
      <c r="BW73" s="15">
        <f t="shared" si="383"/>
        <v>46512</v>
      </c>
      <c r="BX73" s="15"/>
      <c r="BY73" s="7">
        <f t="shared" si="384"/>
        <v>46512</v>
      </c>
      <c r="BZ73" s="2"/>
      <c r="CA73" s="31"/>
      <c r="CB73" s="7">
        <f t="shared" si="385"/>
        <v>46512</v>
      </c>
      <c r="CC73" s="2"/>
      <c r="CD73" s="2"/>
      <c r="CF73" s="18" t="str">
        <f>+_xlfn.XLOOKUP(BZ73,'Crono LB 30.09'!B:B,'Crono LB 30.09'!F:F,"No se encuentra",0,1)</f>
        <v>26-Jan-28</v>
      </c>
      <c r="CG73" s="193" t="e">
        <f t="shared" si="420"/>
        <v>#VALUE!</v>
      </c>
      <c r="CI73" s="18" t="str">
        <f>+_xlfn.XLOOKUP(B73,'REM-Nuevo'!B:B,'REM-Nuevo'!O:O,"",0,1)</f>
        <v/>
      </c>
      <c r="CJ73" s="18">
        <f t="shared" si="419"/>
        <v>0</v>
      </c>
    </row>
    <row r="74" spans="1:88" ht="20" hidden="1" x14ac:dyDescent="0.35">
      <c r="A74" s="40" t="s">
        <v>640</v>
      </c>
      <c r="B74" s="41" t="s">
        <v>2788</v>
      </c>
      <c r="C74" s="42" t="s">
        <v>2590</v>
      </c>
      <c r="D74" s="7"/>
      <c r="E74" s="283"/>
      <c r="F74" s="30">
        <f t="shared" si="353"/>
        <v>-295</v>
      </c>
      <c r="G74" s="6">
        <v>46223</v>
      </c>
      <c r="H74" s="6"/>
      <c r="I74" s="34">
        <f t="shared" si="354"/>
        <v>46518</v>
      </c>
      <c r="J74" s="309">
        <v>46223</v>
      </c>
      <c r="K74" s="3"/>
      <c r="L74" s="30">
        <f t="shared" si="355"/>
        <v>-294</v>
      </c>
      <c r="M74" s="30">
        <f t="shared" si="356"/>
        <v>-287</v>
      </c>
      <c r="N74" s="37">
        <v>7</v>
      </c>
      <c r="O74" s="6">
        <f t="shared" si="421"/>
        <v>46230</v>
      </c>
      <c r="P74" s="6"/>
      <c r="Q74" s="29">
        <f t="shared" si="357"/>
        <v>46517</v>
      </c>
      <c r="R74" s="7"/>
      <c r="S74" s="3"/>
      <c r="T74" s="30">
        <f t="shared" si="358"/>
        <v>-286</v>
      </c>
      <c r="U74" s="30">
        <f t="shared" si="359"/>
        <v>-256</v>
      </c>
      <c r="V74" s="37">
        <v>30</v>
      </c>
      <c r="W74" s="6">
        <f t="shared" si="360"/>
        <v>46260</v>
      </c>
      <c r="X74" s="6"/>
      <c r="Y74" s="29">
        <f t="shared" si="361"/>
        <v>46516</v>
      </c>
      <c r="Z74" s="3"/>
      <c r="AA74" s="31"/>
      <c r="AB74" s="7"/>
      <c r="AC74" s="6"/>
      <c r="AD74" s="25"/>
      <c r="AE74" s="31">
        <f t="shared" si="362"/>
        <v>-255</v>
      </c>
      <c r="AF74" s="31">
        <f t="shared" si="363"/>
        <v>-210</v>
      </c>
      <c r="AG74" s="37">
        <v>45</v>
      </c>
      <c r="AH74" s="15">
        <f t="shared" si="364"/>
        <v>46305</v>
      </c>
      <c r="AI74" s="15"/>
      <c r="AJ74" s="34">
        <f t="shared" si="365"/>
        <v>46515</v>
      </c>
      <c r="AK74" s="393"/>
      <c r="AL74" s="3"/>
      <c r="AM74" s="31">
        <f t="shared" si="366"/>
        <v>-209</v>
      </c>
      <c r="AN74" s="31">
        <f t="shared" si="367"/>
        <v>-189</v>
      </c>
      <c r="AO74" s="37">
        <v>20</v>
      </c>
      <c r="AP74" s="15">
        <f t="shared" si="368"/>
        <v>46325</v>
      </c>
      <c r="AQ74" s="15"/>
      <c r="AR74" s="34">
        <f t="shared" si="369"/>
        <v>46514</v>
      </c>
      <c r="AS74" s="7"/>
      <c r="AT74" s="7"/>
      <c r="AU74" s="7"/>
      <c r="AV74" s="7"/>
      <c r="AW74" s="7"/>
      <c r="AX74" s="3"/>
      <c r="AY74" s="31">
        <f t="shared" si="370"/>
        <v>-188</v>
      </c>
      <c r="AZ74" s="31">
        <f t="shared" ref="AZ74:AZ143" si="422">+BF74-1</f>
        <v>-8</v>
      </c>
      <c r="BA74" s="124">
        <v>180</v>
      </c>
      <c r="BB74" s="15">
        <f t="shared" si="371"/>
        <v>46505</v>
      </c>
      <c r="BC74" s="15"/>
      <c r="BD74" s="7">
        <f t="shared" si="372"/>
        <v>46513</v>
      </c>
      <c r="BE74" s="3"/>
      <c r="BF74" s="31">
        <f t="shared" si="373"/>
        <v>-7</v>
      </c>
      <c r="BG74" s="31">
        <f t="shared" si="374"/>
        <v>-7</v>
      </c>
      <c r="BH74" s="32">
        <v>0</v>
      </c>
      <c r="BI74" s="15">
        <f t="shared" si="375"/>
        <v>46505</v>
      </c>
      <c r="BJ74" s="15"/>
      <c r="BK74" s="34">
        <f t="shared" si="376"/>
        <v>46512</v>
      </c>
      <c r="BL74" s="3"/>
      <c r="BM74" s="31">
        <f t="shared" si="377"/>
        <v>-7</v>
      </c>
      <c r="BN74" s="31">
        <f t="shared" si="378"/>
        <v>-7</v>
      </c>
      <c r="BO74" s="32">
        <v>0</v>
      </c>
      <c r="BP74" s="15">
        <f t="shared" si="379"/>
        <v>46505</v>
      </c>
      <c r="BQ74" s="15"/>
      <c r="BR74" s="34">
        <f t="shared" si="380"/>
        <v>46512</v>
      </c>
      <c r="BS74" s="3"/>
      <c r="BT74" s="31">
        <f t="shared" si="381"/>
        <v>-7</v>
      </c>
      <c r="BU74" s="31">
        <f t="shared" si="382"/>
        <v>0</v>
      </c>
      <c r="BV74" s="37">
        <v>7</v>
      </c>
      <c r="BW74" s="15">
        <f t="shared" si="383"/>
        <v>46512</v>
      </c>
      <c r="BX74" s="15"/>
      <c r="BY74" s="7">
        <f t="shared" si="384"/>
        <v>46512</v>
      </c>
      <c r="BZ74" s="2"/>
      <c r="CA74" s="31"/>
      <c r="CB74" s="7">
        <f t="shared" si="385"/>
        <v>46512</v>
      </c>
      <c r="CC74" s="2"/>
      <c r="CD74" s="2"/>
      <c r="CF74" s="18" t="str">
        <f>+_xlfn.XLOOKUP(BZ74,'Crono LB 30.09'!B:B,'Crono LB 30.09'!F:F,"No se encuentra",0,1)</f>
        <v>26-Jan-28</v>
      </c>
      <c r="CG74" s="193" t="e">
        <f t="shared" si="420"/>
        <v>#VALUE!</v>
      </c>
      <c r="CI74" s="18" t="str">
        <f>+_xlfn.XLOOKUP(B74,'REM-Nuevo'!B:B,'REM-Nuevo'!O:O,"",0,1)</f>
        <v/>
      </c>
      <c r="CJ74" s="18">
        <f t="shared" si="419"/>
        <v>0</v>
      </c>
    </row>
    <row r="75" spans="1:88" ht="20" hidden="1" x14ac:dyDescent="0.35">
      <c r="A75" s="40" t="s">
        <v>640</v>
      </c>
      <c r="B75" s="41" t="s">
        <v>2789</v>
      </c>
      <c r="C75" s="42" t="s">
        <v>2790</v>
      </c>
      <c r="D75" s="7"/>
      <c r="E75" s="283"/>
      <c r="F75" s="30">
        <f t="shared" ref="F75" si="423">+L75-1</f>
        <v>-295</v>
      </c>
      <c r="G75" s="6">
        <v>46366</v>
      </c>
      <c r="H75" s="6"/>
      <c r="I75" s="34">
        <f t="shared" ref="I75" si="424">+G75-F75</f>
        <v>46661</v>
      </c>
      <c r="J75" s="309">
        <v>46366</v>
      </c>
      <c r="K75" s="3"/>
      <c r="L75" s="30">
        <f t="shared" ref="L75" si="425">+M75-N75</f>
        <v>-294</v>
      </c>
      <c r="M75" s="30">
        <f t="shared" ref="M75" si="426">+T75-1</f>
        <v>-287</v>
      </c>
      <c r="N75" s="37">
        <v>7</v>
      </c>
      <c r="O75" s="6">
        <f t="shared" si="421"/>
        <v>46373</v>
      </c>
      <c r="P75" s="6"/>
      <c r="Q75" s="29">
        <f t="shared" ref="Q75" si="427">+O75-M75</f>
        <v>46660</v>
      </c>
      <c r="R75" s="7"/>
      <c r="S75" s="3"/>
      <c r="T75" s="30">
        <f t="shared" ref="T75" si="428">+U75-V75</f>
        <v>-286</v>
      </c>
      <c r="U75" s="30">
        <f t="shared" ref="U75" si="429">+AE75-1</f>
        <v>-256</v>
      </c>
      <c r="V75" s="37">
        <v>30</v>
      </c>
      <c r="W75" s="6">
        <f t="shared" ref="W75" si="430">+O75+V75</f>
        <v>46403</v>
      </c>
      <c r="X75" s="6"/>
      <c r="Y75" s="29">
        <f t="shared" ref="Y75" si="431">+W75-U75</f>
        <v>46659</v>
      </c>
      <c r="Z75" s="3"/>
      <c r="AA75" s="31"/>
      <c r="AB75" s="7"/>
      <c r="AC75" s="6"/>
      <c r="AD75" s="25"/>
      <c r="AE75" s="31">
        <f t="shared" ref="AE75" si="432">+AF75-AG75</f>
        <v>-255</v>
      </c>
      <c r="AF75" s="31">
        <f t="shared" ref="AF75" si="433">+AM75-1</f>
        <v>-210</v>
      </c>
      <c r="AG75" s="37">
        <v>45</v>
      </c>
      <c r="AH75" s="15">
        <f t="shared" ref="AH75" si="434">+IF(X75=0,W75,X75)+AG75</f>
        <v>46448</v>
      </c>
      <c r="AI75" s="15"/>
      <c r="AJ75" s="34">
        <f t="shared" ref="AJ75" si="435">+AH75-AF75</f>
        <v>46658</v>
      </c>
      <c r="AK75" s="393"/>
      <c r="AL75" s="3"/>
      <c r="AM75" s="31">
        <f t="shared" ref="AM75" si="436">+AN75-AO75</f>
        <v>-209</v>
      </c>
      <c r="AN75" s="31">
        <f t="shared" ref="AN75" si="437">+AY75-1</f>
        <v>-189</v>
      </c>
      <c r="AO75" s="37">
        <v>20</v>
      </c>
      <c r="AP75" s="15">
        <f t="shared" ref="AP75" si="438">+IF(AI75=0,AH75,AI75)+AO75</f>
        <v>46468</v>
      </c>
      <c r="AQ75" s="15"/>
      <c r="AR75" s="34">
        <f t="shared" ref="AR75" si="439">+AP75-AN75</f>
        <v>46657</v>
      </c>
      <c r="AS75" s="7"/>
      <c r="AT75" s="7"/>
      <c r="AU75" s="7"/>
      <c r="AV75" s="7"/>
      <c r="AW75" s="7"/>
      <c r="AX75" s="3"/>
      <c r="AY75" s="31">
        <f t="shared" ref="AY75" si="440">+AZ75-BA75</f>
        <v>-188</v>
      </c>
      <c r="AZ75" s="31">
        <f t="shared" ref="AZ75" si="441">+BF75-1</f>
        <v>-8</v>
      </c>
      <c r="BA75" s="124">
        <v>180</v>
      </c>
      <c r="BB75" s="15">
        <f t="shared" ref="BB75" si="442">+IF(AQ75=0,AP75,AQ75)+BA75</f>
        <v>46648</v>
      </c>
      <c r="BC75" s="15"/>
      <c r="BD75" s="7">
        <f t="shared" ref="BD75" si="443">+BB75-AZ75</f>
        <v>46656</v>
      </c>
      <c r="BE75" s="3"/>
      <c r="BF75" s="31">
        <f t="shared" ref="BF75" si="444">+BG75-BH75</f>
        <v>-7</v>
      </c>
      <c r="BG75" s="31">
        <f t="shared" ref="BG75" si="445">+BM75</f>
        <v>-7</v>
      </c>
      <c r="BH75" s="32">
        <v>0</v>
      </c>
      <c r="BI75" s="15">
        <f t="shared" ref="BI75" si="446">+IF(BC75=0,BB75,BC75)+BH75</f>
        <v>46648</v>
      </c>
      <c r="BJ75" s="15"/>
      <c r="BK75" s="34">
        <f t="shared" ref="BK75" si="447">+BI75-BG75</f>
        <v>46655</v>
      </c>
      <c r="BL75" s="3"/>
      <c r="BM75" s="31">
        <f t="shared" ref="BM75" si="448">+BN75-BO75</f>
        <v>-7</v>
      </c>
      <c r="BN75" s="31">
        <f t="shared" ref="BN75" si="449">+BT75</f>
        <v>-7</v>
      </c>
      <c r="BO75" s="32">
        <v>0</v>
      </c>
      <c r="BP75" s="15">
        <f t="shared" ref="BP75" si="450">+IF(BJ75=0,BI75,BJ75)+BO75</f>
        <v>46648</v>
      </c>
      <c r="BQ75" s="15"/>
      <c r="BR75" s="34">
        <f t="shared" ref="BR75" si="451">+BP75-BN75</f>
        <v>46655</v>
      </c>
      <c r="BS75" s="3"/>
      <c r="BT75" s="31">
        <f t="shared" ref="BT75" si="452">+BU75-BV75</f>
        <v>-7</v>
      </c>
      <c r="BU75" s="31">
        <f t="shared" ref="BU75" si="453">+CA75</f>
        <v>0</v>
      </c>
      <c r="BV75" s="37">
        <v>7</v>
      </c>
      <c r="BW75" s="15">
        <f t="shared" ref="BW75" si="454">+IF(BQ75=0,BP75,BQ75)+BV75</f>
        <v>46655</v>
      </c>
      <c r="BX75" s="15"/>
      <c r="BY75" s="7">
        <f t="shared" ref="BY75" si="455">+BW75-BU75</f>
        <v>46655</v>
      </c>
      <c r="BZ75" s="2"/>
      <c r="CA75" s="31"/>
      <c r="CB75" s="7">
        <f t="shared" ref="CB75" si="456">+BW75-CA75</f>
        <v>46655</v>
      </c>
      <c r="CC75" s="2"/>
      <c r="CD75" s="2"/>
      <c r="CF75" s="18" t="str">
        <f>+_xlfn.XLOOKUP(BZ75,'Crono LB 30.09'!B:B,'Crono LB 30.09'!F:F,"No se encuentra",0,1)</f>
        <v>26-Jan-28</v>
      </c>
      <c r="CG75" s="193" t="e">
        <f t="shared" ref="CG75" si="457">+CF75-CA75</f>
        <v>#VALUE!</v>
      </c>
      <c r="CI75" s="18" t="str">
        <f>+_xlfn.XLOOKUP(B75,'REM-Nuevo'!B:B,'REM-Nuevo'!O:O,"",0,1)</f>
        <v/>
      </c>
      <c r="CJ75" s="18">
        <f t="shared" si="419"/>
        <v>0</v>
      </c>
    </row>
    <row r="76" spans="1:88" ht="119.25" hidden="1" customHeight="1" x14ac:dyDescent="0.35">
      <c r="A76" s="40" t="s">
        <v>640</v>
      </c>
      <c r="B76" s="41" t="s">
        <v>2791</v>
      </c>
      <c r="C76" s="42" t="s">
        <v>2579</v>
      </c>
      <c r="D76" s="7"/>
      <c r="E76" s="283"/>
      <c r="F76" s="30">
        <f t="shared" ref="F76" si="458">+L76-1</f>
        <v>46173</v>
      </c>
      <c r="G76" s="6">
        <v>46139</v>
      </c>
      <c r="H76" s="6">
        <v>46139</v>
      </c>
      <c r="I76" s="34">
        <f t="shared" ref="I76" si="459">+G76-F76</f>
        <v>-34</v>
      </c>
      <c r="J76" s="309">
        <v>46366</v>
      </c>
      <c r="K76" s="3"/>
      <c r="L76" s="30">
        <f t="shared" ref="L76" si="460">+M76-N76</f>
        <v>46174</v>
      </c>
      <c r="M76" s="30">
        <f t="shared" ref="M76" si="461">+T76-1</f>
        <v>46181</v>
      </c>
      <c r="N76" s="37">
        <v>7</v>
      </c>
      <c r="O76" s="6">
        <f t="shared" ref="O76" si="462">+IF(H76=0,G76,H76)+N76</f>
        <v>46146</v>
      </c>
      <c r="P76" s="6">
        <v>46142</v>
      </c>
      <c r="Q76" s="29">
        <f t="shared" ref="Q76" si="463">+O76-M76</f>
        <v>-35</v>
      </c>
      <c r="R76" s="7">
        <v>23361145</v>
      </c>
      <c r="S76" s="3"/>
      <c r="T76" s="30">
        <f t="shared" ref="T76" si="464">+U76-V76</f>
        <v>46182</v>
      </c>
      <c r="U76" s="30">
        <f t="shared" ref="U76" si="465">+AE76-1</f>
        <v>46212</v>
      </c>
      <c r="V76" s="37">
        <v>30</v>
      </c>
      <c r="W76" s="6">
        <f t="shared" ref="W76" si="466">+O76+V76</f>
        <v>46176</v>
      </c>
      <c r="X76" s="6">
        <v>46176</v>
      </c>
      <c r="Y76" s="29">
        <f t="shared" ref="Y76" si="467">+W76-U76</f>
        <v>-36</v>
      </c>
      <c r="Z76" s="3"/>
      <c r="AA76" s="31"/>
      <c r="AB76" s="7"/>
      <c r="AC76" s="6"/>
      <c r="AD76" s="25"/>
      <c r="AE76" s="31">
        <f t="shared" ref="AE76" si="468">+AF76-AG76</f>
        <v>46213</v>
      </c>
      <c r="AF76" s="31">
        <f t="shared" ref="AF76" si="469">+AM76-1</f>
        <v>46258</v>
      </c>
      <c r="AG76" s="37">
        <v>45</v>
      </c>
      <c r="AH76" s="15">
        <f t="shared" ref="AH76" si="470">+IF(X76=0,W76,X76)+AG76</f>
        <v>46221</v>
      </c>
      <c r="AI76" s="15"/>
      <c r="AJ76" s="34">
        <f t="shared" ref="AJ76" si="471">+AH76-AF76</f>
        <v>-37</v>
      </c>
      <c r="AK76" s="468" t="s">
        <v>2792</v>
      </c>
      <c r="AL76" s="3" t="s">
        <v>2672</v>
      </c>
      <c r="AM76" s="31">
        <f t="shared" ref="AM76" si="472">+AN76-AO76</f>
        <v>46259</v>
      </c>
      <c r="AN76" s="31">
        <f t="shared" ref="AN76" si="473">+AY76-1</f>
        <v>46279</v>
      </c>
      <c r="AO76" s="37">
        <v>20</v>
      </c>
      <c r="AP76" s="15">
        <f t="shared" ref="AP76" si="474">+IF(AI76=0,AH76,AI76)+AO76</f>
        <v>46241</v>
      </c>
      <c r="AQ76" s="15">
        <v>46191</v>
      </c>
      <c r="AR76" s="34">
        <f t="shared" ref="AR76" si="475">+AP76-AN76</f>
        <v>-38</v>
      </c>
      <c r="AS76" s="7"/>
      <c r="AT76" s="7"/>
      <c r="AU76" s="7"/>
      <c r="AV76" s="7"/>
      <c r="AW76" s="7"/>
      <c r="AX76" s="3"/>
      <c r="AY76" s="31">
        <f t="shared" ref="AY76" si="476">+AZ76-BA76</f>
        <v>46280</v>
      </c>
      <c r="AZ76" s="31">
        <f t="shared" ref="AZ76" si="477">+BF76-1</f>
        <v>46530</v>
      </c>
      <c r="BA76" s="124">
        <v>250</v>
      </c>
      <c r="BB76" s="15">
        <f t="shared" ref="BB76" si="478">+IF(AQ76=0,AP76,AQ76)+BA76</f>
        <v>46441</v>
      </c>
      <c r="BC76" s="15"/>
      <c r="BD76" s="7">
        <f t="shared" ref="BD76" si="479">+BB76-AZ76</f>
        <v>-89</v>
      </c>
      <c r="BE76" s="3"/>
      <c r="BF76" s="31">
        <f t="shared" ref="BF76" si="480">+BG76-BH76</f>
        <v>46531</v>
      </c>
      <c r="BG76" s="31">
        <f t="shared" ref="BG76" si="481">+BM76</f>
        <v>46531</v>
      </c>
      <c r="BH76" s="32">
        <v>0</v>
      </c>
      <c r="BI76" s="15">
        <f t="shared" ref="BI76" si="482">+IF(BC76=0,BB76,BC76)+BH76</f>
        <v>46441</v>
      </c>
      <c r="BJ76" s="15"/>
      <c r="BK76" s="34">
        <f t="shared" ref="BK76" si="483">+BI76-BG76</f>
        <v>-90</v>
      </c>
      <c r="BL76" s="3"/>
      <c r="BM76" s="31">
        <f t="shared" ref="BM76" si="484">+BN76-BO76</f>
        <v>46531</v>
      </c>
      <c r="BN76" s="31">
        <f t="shared" ref="BN76" si="485">+BT76</f>
        <v>46531</v>
      </c>
      <c r="BO76" s="32">
        <v>0</v>
      </c>
      <c r="BP76" s="15">
        <f t="shared" ref="BP76" si="486">+IF(BJ76=0,BI76,BJ76)+BO76</f>
        <v>46441</v>
      </c>
      <c r="BQ76" s="15"/>
      <c r="BR76" s="34">
        <f t="shared" ref="BR76" si="487">+BP76-BN76</f>
        <v>-90</v>
      </c>
      <c r="BS76" s="3"/>
      <c r="BT76" s="31">
        <f t="shared" ref="BT76" si="488">+BU76-BV76</f>
        <v>46531</v>
      </c>
      <c r="BU76" s="31">
        <f t="shared" ref="BU76" si="489">+CA76</f>
        <v>46538</v>
      </c>
      <c r="BV76" s="37">
        <v>7</v>
      </c>
      <c r="BW76" s="15">
        <f t="shared" ref="BW76" si="490">+IF(BQ76=0,BP76,BQ76)+BV76</f>
        <v>46448</v>
      </c>
      <c r="BX76" s="15"/>
      <c r="BY76" s="7">
        <f t="shared" ref="BY76" si="491">+BW76-BU76</f>
        <v>-90</v>
      </c>
      <c r="BZ76" s="2" t="s">
        <v>2793</v>
      </c>
      <c r="CA76" s="31">
        <v>46538</v>
      </c>
      <c r="CB76" s="7">
        <f t="shared" ref="CB76" si="492">+BW76-CA76</f>
        <v>-90</v>
      </c>
      <c r="CC76" s="2"/>
      <c r="CD76" s="2"/>
      <c r="CF76" s="18" t="str">
        <f>+_xlfn.XLOOKUP(BZ76,'Crono LB 30.09'!B:B,'Crono LB 30.09'!F:F,"No se encuentra",0,1)</f>
        <v>No se encuentra</v>
      </c>
      <c r="CG76" s="193" t="e">
        <f t="shared" ref="CG76" si="493">+CF76-CA76</f>
        <v>#VALUE!</v>
      </c>
      <c r="CI76" s="18">
        <f>+_xlfn.XLOOKUP(B76,'REM-Nuevo'!B:B,'REM-Nuevo'!O:O,"",0,1)</f>
        <v>46538</v>
      </c>
      <c r="CJ76" s="18">
        <f t="shared" ref="CJ76" si="494">+IF(CI76="",CA76,CI76)</f>
        <v>46538</v>
      </c>
    </row>
    <row r="77" spans="1:88" ht="20" hidden="1" x14ac:dyDescent="0.35">
      <c r="A77" s="40" t="s">
        <v>640</v>
      </c>
      <c r="B77" s="41" t="s">
        <v>2794</v>
      </c>
      <c r="C77" s="221" t="s">
        <v>2795</v>
      </c>
      <c r="D77" s="7"/>
      <c r="E77" s="283"/>
      <c r="F77" s="30">
        <f t="shared" si="353"/>
        <v>46247</v>
      </c>
      <c r="G77" s="6">
        <v>46177</v>
      </c>
      <c r="H77" s="6">
        <v>46185</v>
      </c>
      <c r="I77" s="34">
        <f t="shared" si="354"/>
        <v>-70</v>
      </c>
      <c r="J77" s="309">
        <v>46163</v>
      </c>
      <c r="K77" s="3"/>
      <c r="L77" s="30">
        <f t="shared" si="355"/>
        <v>46248</v>
      </c>
      <c r="M77" s="30">
        <f t="shared" si="356"/>
        <v>46255</v>
      </c>
      <c r="N77" s="37">
        <v>7</v>
      </c>
      <c r="O77" s="6">
        <v>46203</v>
      </c>
      <c r="P77" s="6"/>
      <c r="Q77" s="29">
        <f t="shared" si="357"/>
        <v>-52</v>
      </c>
      <c r="R77" s="7" t="s">
        <v>2796</v>
      </c>
      <c r="S77" s="3"/>
      <c r="T77" s="30">
        <f t="shared" si="358"/>
        <v>46256</v>
      </c>
      <c r="U77" s="30">
        <f t="shared" si="359"/>
        <v>46286</v>
      </c>
      <c r="V77" s="37">
        <v>30</v>
      </c>
      <c r="W77" s="6">
        <f t="shared" si="360"/>
        <v>46233</v>
      </c>
      <c r="X77" s="6"/>
      <c r="Y77" s="29">
        <f t="shared" si="361"/>
        <v>-53</v>
      </c>
      <c r="Z77" s="3"/>
      <c r="AA77" s="31"/>
      <c r="AB77" s="7"/>
      <c r="AC77" s="6"/>
      <c r="AD77" s="25"/>
      <c r="AE77" s="31">
        <f t="shared" si="362"/>
        <v>46287</v>
      </c>
      <c r="AF77" s="31">
        <f t="shared" si="363"/>
        <v>46332</v>
      </c>
      <c r="AG77" s="37">
        <v>45</v>
      </c>
      <c r="AH77" s="15">
        <f t="shared" si="364"/>
        <v>46278</v>
      </c>
      <c r="AI77" s="15"/>
      <c r="AJ77" s="34">
        <f t="shared" si="365"/>
        <v>-54</v>
      </c>
      <c r="AK77" s="529" t="s">
        <v>2797</v>
      </c>
      <c r="AL77" s="3"/>
      <c r="AM77" s="31">
        <f t="shared" si="366"/>
        <v>46333</v>
      </c>
      <c r="AN77" s="31">
        <f t="shared" si="367"/>
        <v>46353</v>
      </c>
      <c r="AO77" s="37">
        <v>20</v>
      </c>
      <c r="AP77" s="15">
        <f t="shared" si="368"/>
        <v>46298</v>
      </c>
      <c r="AQ77" s="15"/>
      <c r="AR77" s="34">
        <f t="shared" si="369"/>
        <v>-55</v>
      </c>
      <c r="AS77" s="7"/>
      <c r="AT77" s="7"/>
      <c r="AU77" s="7"/>
      <c r="AV77" s="7"/>
      <c r="AW77" s="7"/>
      <c r="AX77" s="3"/>
      <c r="AY77" s="31">
        <f t="shared" si="370"/>
        <v>46354</v>
      </c>
      <c r="AZ77" s="31">
        <f t="shared" si="422"/>
        <v>46474</v>
      </c>
      <c r="BA77" s="124">
        <v>120</v>
      </c>
      <c r="BB77" s="15">
        <f t="shared" si="371"/>
        <v>46418</v>
      </c>
      <c r="BC77" s="15"/>
      <c r="BD77" s="7">
        <f t="shared" si="372"/>
        <v>-56</v>
      </c>
      <c r="BE77" s="3"/>
      <c r="BF77" s="31">
        <f t="shared" si="373"/>
        <v>46475</v>
      </c>
      <c r="BG77" s="31">
        <f t="shared" si="374"/>
        <v>46475</v>
      </c>
      <c r="BH77" s="32">
        <v>0</v>
      </c>
      <c r="BI77" s="15">
        <f t="shared" si="375"/>
        <v>46418</v>
      </c>
      <c r="BJ77" s="15"/>
      <c r="BK77" s="34">
        <f t="shared" si="376"/>
        <v>-57</v>
      </c>
      <c r="BL77" s="3"/>
      <c r="BM77" s="31">
        <f t="shared" si="377"/>
        <v>46475</v>
      </c>
      <c r="BN77" s="31">
        <f t="shared" si="378"/>
        <v>46475</v>
      </c>
      <c r="BO77" s="32">
        <v>0</v>
      </c>
      <c r="BP77" s="15">
        <f t="shared" si="379"/>
        <v>46418</v>
      </c>
      <c r="BQ77" s="15"/>
      <c r="BR77" s="34">
        <f t="shared" si="380"/>
        <v>-57</v>
      </c>
      <c r="BS77" s="3"/>
      <c r="BT77" s="31">
        <f t="shared" si="381"/>
        <v>46475</v>
      </c>
      <c r="BU77" s="31">
        <f t="shared" si="382"/>
        <v>46482</v>
      </c>
      <c r="BV77" s="37">
        <v>7</v>
      </c>
      <c r="BW77" s="15">
        <f t="shared" si="383"/>
        <v>46425</v>
      </c>
      <c r="BX77" s="15"/>
      <c r="BY77" s="7">
        <f t="shared" si="384"/>
        <v>-57</v>
      </c>
      <c r="BZ77" s="2" t="s">
        <v>2572</v>
      </c>
      <c r="CA77" s="315">
        <v>46482</v>
      </c>
      <c r="CB77" s="7">
        <f t="shared" si="385"/>
        <v>-57</v>
      </c>
      <c r="CC77" s="2"/>
      <c r="CD77" s="2"/>
      <c r="CF77" s="18" t="str">
        <f>+_xlfn.XLOOKUP(BZ77,'Crono LB 30.09'!B:B,'Crono LB 30.09'!F:F,"No se encuentra",0,1)</f>
        <v>25-Dec-26</v>
      </c>
      <c r="CG77" s="193" t="e">
        <f t="shared" si="420"/>
        <v>#VALUE!</v>
      </c>
      <c r="CI77" s="18">
        <f>+_xlfn.XLOOKUP(B77,'REM-Nuevo'!B:B,'REM-Nuevo'!O:O,"",0,1)</f>
        <v>46482</v>
      </c>
      <c r="CJ77" s="18">
        <f t="shared" si="419"/>
        <v>46482</v>
      </c>
    </row>
    <row r="78" spans="1:88" ht="175.5" hidden="1" customHeight="1" x14ac:dyDescent="0.35">
      <c r="A78" s="40" t="s">
        <v>640</v>
      </c>
      <c r="B78" s="41" t="s">
        <v>2798</v>
      </c>
      <c r="C78" s="221" t="s">
        <v>2799</v>
      </c>
      <c r="D78" s="7"/>
      <c r="E78" s="283"/>
      <c r="F78" s="30">
        <f t="shared" si="353"/>
        <v>46192</v>
      </c>
      <c r="G78" s="6">
        <v>46098</v>
      </c>
      <c r="H78" s="6">
        <v>46104</v>
      </c>
      <c r="I78" s="34">
        <f t="shared" si="354"/>
        <v>-94</v>
      </c>
      <c r="J78" s="309">
        <v>46098</v>
      </c>
      <c r="K78" s="3"/>
      <c r="L78" s="30">
        <f t="shared" si="355"/>
        <v>46193</v>
      </c>
      <c r="M78" s="30">
        <f t="shared" si="356"/>
        <v>46200</v>
      </c>
      <c r="N78" s="37">
        <v>7</v>
      </c>
      <c r="O78" s="6">
        <v>46122</v>
      </c>
      <c r="P78" s="6">
        <v>46122</v>
      </c>
      <c r="Q78" s="29">
        <f t="shared" si="357"/>
        <v>-78</v>
      </c>
      <c r="R78" s="7">
        <v>23328934</v>
      </c>
      <c r="S78" s="3"/>
      <c r="T78" s="30">
        <f t="shared" si="358"/>
        <v>46201</v>
      </c>
      <c r="U78" s="30">
        <f t="shared" si="359"/>
        <v>46231</v>
      </c>
      <c r="V78" s="37">
        <v>30</v>
      </c>
      <c r="W78" s="6">
        <v>46188</v>
      </c>
      <c r="X78" s="6">
        <v>46170</v>
      </c>
      <c r="Y78" s="29">
        <f t="shared" si="361"/>
        <v>-43</v>
      </c>
      <c r="Z78" s="3"/>
      <c r="AA78" s="31"/>
      <c r="AB78" s="7"/>
      <c r="AC78" s="6"/>
      <c r="AD78" s="25"/>
      <c r="AE78" s="31">
        <f t="shared" si="362"/>
        <v>46232</v>
      </c>
      <c r="AF78" s="31">
        <f t="shared" si="363"/>
        <v>46277</v>
      </c>
      <c r="AG78" s="37">
        <v>45</v>
      </c>
      <c r="AH78" s="15">
        <f t="shared" si="364"/>
        <v>46215</v>
      </c>
      <c r="AI78" s="15"/>
      <c r="AJ78" s="34">
        <f t="shared" si="365"/>
        <v>-62</v>
      </c>
      <c r="AK78" s="468" t="str">
        <f>+AK48</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v>
      </c>
      <c r="AL78" s="3" t="s">
        <v>2672</v>
      </c>
      <c r="AM78" s="31">
        <f t="shared" si="366"/>
        <v>46278</v>
      </c>
      <c r="AN78" s="31">
        <f t="shared" si="367"/>
        <v>46298</v>
      </c>
      <c r="AO78" s="37">
        <v>20</v>
      </c>
      <c r="AP78" s="15">
        <f t="shared" si="368"/>
        <v>46235</v>
      </c>
      <c r="AQ78" s="15"/>
      <c r="AR78" s="34">
        <f t="shared" si="369"/>
        <v>-63</v>
      </c>
      <c r="AS78" s="7"/>
      <c r="AT78" s="7"/>
      <c r="AU78" s="7"/>
      <c r="AV78" s="7"/>
      <c r="AW78" s="7"/>
      <c r="AX78" s="3"/>
      <c r="AY78" s="31">
        <f t="shared" si="370"/>
        <v>46299</v>
      </c>
      <c r="AZ78" s="31">
        <f t="shared" si="422"/>
        <v>46419</v>
      </c>
      <c r="BA78" s="124">
        <v>120</v>
      </c>
      <c r="BB78" s="15">
        <f t="shared" si="371"/>
        <v>46355</v>
      </c>
      <c r="BC78" s="15"/>
      <c r="BD78" s="7">
        <f t="shared" si="372"/>
        <v>-64</v>
      </c>
      <c r="BE78" s="3"/>
      <c r="BF78" s="31">
        <f t="shared" si="373"/>
        <v>46420</v>
      </c>
      <c r="BG78" s="31">
        <f t="shared" si="374"/>
        <v>46420</v>
      </c>
      <c r="BH78" s="32">
        <v>0</v>
      </c>
      <c r="BI78" s="15">
        <f t="shared" si="375"/>
        <v>46355</v>
      </c>
      <c r="BJ78" s="15"/>
      <c r="BK78" s="34">
        <f t="shared" si="376"/>
        <v>-65</v>
      </c>
      <c r="BL78" s="3"/>
      <c r="BM78" s="31">
        <f t="shared" si="377"/>
        <v>46420</v>
      </c>
      <c r="BN78" s="31">
        <f t="shared" si="378"/>
        <v>46420</v>
      </c>
      <c r="BO78" s="32">
        <v>0</v>
      </c>
      <c r="BP78" s="15">
        <f t="shared" si="379"/>
        <v>46355</v>
      </c>
      <c r="BQ78" s="15"/>
      <c r="BR78" s="34">
        <f t="shared" si="380"/>
        <v>-65</v>
      </c>
      <c r="BS78" s="3"/>
      <c r="BT78" s="31">
        <f t="shared" si="381"/>
        <v>46420</v>
      </c>
      <c r="BU78" s="31">
        <f t="shared" si="382"/>
        <v>46427</v>
      </c>
      <c r="BV78" s="37">
        <v>7</v>
      </c>
      <c r="BW78" s="15">
        <f t="shared" si="383"/>
        <v>46362</v>
      </c>
      <c r="BX78" s="15"/>
      <c r="BY78" s="7">
        <f t="shared" si="384"/>
        <v>-65</v>
      </c>
      <c r="BZ78" s="2" t="s">
        <v>2572</v>
      </c>
      <c r="CA78" s="315">
        <v>46427</v>
      </c>
      <c r="CB78" s="7">
        <f t="shared" si="385"/>
        <v>-65</v>
      </c>
      <c r="CC78" s="2"/>
      <c r="CD78" s="2"/>
      <c r="CF78" s="18" t="str">
        <f>+_xlfn.XLOOKUP(BZ78,'Crono LB 30.09'!B:B,'Crono LB 30.09'!F:F,"No se encuentra",0,1)</f>
        <v>25-Dec-26</v>
      </c>
      <c r="CG78" s="193" t="e">
        <f t="shared" si="420"/>
        <v>#VALUE!</v>
      </c>
      <c r="CI78" s="18">
        <f>+_xlfn.XLOOKUP(B78,'REM-Nuevo'!B:B,'REM-Nuevo'!O:O,"",0,1)</f>
        <v>46427</v>
      </c>
      <c r="CJ78" s="18">
        <f t="shared" si="419"/>
        <v>46427</v>
      </c>
    </row>
    <row r="79" spans="1:88" ht="159.5" hidden="1" x14ac:dyDescent="0.35">
      <c r="A79" s="40" t="s">
        <v>640</v>
      </c>
      <c r="B79" s="41" t="s">
        <v>2800</v>
      </c>
      <c r="C79" s="221" t="s">
        <v>2801</v>
      </c>
      <c r="D79" s="7"/>
      <c r="E79" s="283"/>
      <c r="F79" s="30">
        <f t="shared" si="353"/>
        <v>46162</v>
      </c>
      <c r="G79" s="6">
        <v>46121</v>
      </c>
      <c r="H79" s="6">
        <v>46122</v>
      </c>
      <c r="I79" s="34">
        <f t="shared" si="354"/>
        <v>-41</v>
      </c>
      <c r="J79" s="309">
        <v>46121</v>
      </c>
      <c r="K79" s="3"/>
      <c r="L79" s="30">
        <f t="shared" si="355"/>
        <v>46163</v>
      </c>
      <c r="M79" s="30">
        <f t="shared" si="356"/>
        <v>46170</v>
      </c>
      <c r="N79" s="37">
        <v>7</v>
      </c>
      <c r="O79" s="6">
        <v>46132</v>
      </c>
      <c r="P79" s="6">
        <v>46134</v>
      </c>
      <c r="Q79" s="29">
        <f t="shared" si="357"/>
        <v>-38</v>
      </c>
      <c r="R79" s="7">
        <v>23342498</v>
      </c>
      <c r="S79" s="3"/>
      <c r="T79" s="30">
        <f t="shared" si="358"/>
        <v>46171</v>
      </c>
      <c r="U79" s="30">
        <f t="shared" si="359"/>
        <v>46201</v>
      </c>
      <c r="V79" s="37">
        <v>30</v>
      </c>
      <c r="W79" s="6">
        <f t="shared" si="360"/>
        <v>46162</v>
      </c>
      <c r="X79" s="6">
        <v>46153</v>
      </c>
      <c r="Y79" s="29">
        <f t="shared" si="361"/>
        <v>-39</v>
      </c>
      <c r="Z79" s="3"/>
      <c r="AA79" s="31"/>
      <c r="AB79" s="7"/>
      <c r="AC79" s="6"/>
      <c r="AD79" s="25"/>
      <c r="AE79" s="31">
        <f t="shared" si="362"/>
        <v>46202</v>
      </c>
      <c r="AF79" s="31">
        <f t="shared" si="363"/>
        <v>46247</v>
      </c>
      <c r="AG79" s="37">
        <v>45</v>
      </c>
      <c r="AH79" s="15">
        <f t="shared" si="364"/>
        <v>46198</v>
      </c>
      <c r="AI79" s="15"/>
      <c r="AJ79" s="34">
        <f t="shared" si="365"/>
        <v>-49</v>
      </c>
      <c r="AK79" s="468" t="s">
        <v>2802</v>
      </c>
      <c r="AL79" s="3" t="s">
        <v>2672</v>
      </c>
      <c r="AM79" s="31">
        <f t="shared" si="366"/>
        <v>46248</v>
      </c>
      <c r="AN79" s="31">
        <f t="shared" si="367"/>
        <v>46268</v>
      </c>
      <c r="AO79" s="37">
        <v>20</v>
      </c>
      <c r="AP79" s="15">
        <f t="shared" si="368"/>
        <v>46218</v>
      </c>
      <c r="AQ79" s="15"/>
      <c r="AR79" s="34">
        <f t="shared" si="369"/>
        <v>-50</v>
      </c>
      <c r="AS79" s="7"/>
      <c r="AT79" s="7"/>
      <c r="AU79" s="7"/>
      <c r="AV79" s="7"/>
      <c r="AW79" s="7"/>
      <c r="AX79" s="3"/>
      <c r="AY79" s="31">
        <f t="shared" si="370"/>
        <v>46269</v>
      </c>
      <c r="AZ79" s="31">
        <f t="shared" si="422"/>
        <v>46419</v>
      </c>
      <c r="BA79" s="124">
        <v>150</v>
      </c>
      <c r="BB79" s="15">
        <f t="shared" si="371"/>
        <v>46368</v>
      </c>
      <c r="BC79" s="15"/>
      <c r="BD79" s="7">
        <f t="shared" si="372"/>
        <v>-51</v>
      </c>
      <c r="BE79" s="3"/>
      <c r="BF79" s="31">
        <f t="shared" si="373"/>
        <v>46420</v>
      </c>
      <c r="BG79" s="31">
        <f t="shared" si="374"/>
        <v>46420</v>
      </c>
      <c r="BH79" s="32">
        <v>0</v>
      </c>
      <c r="BI79" s="15">
        <f t="shared" si="375"/>
        <v>46368</v>
      </c>
      <c r="BJ79" s="15"/>
      <c r="BK79" s="34">
        <f t="shared" si="376"/>
        <v>-52</v>
      </c>
      <c r="BL79" s="3"/>
      <c r="BM79" s="31">
        <f t="shared" si="377"/>
        <v>46420</v>
      </c>
      <c r="BN79" s="31">
        <f t="shared" si="378"/>
        <v>46420</v>
      </c>
      <c r="BO79" s="32">
        <v>0</v>
      </c>
      <c r="BP79" s="15">
        <f t="shared" si="379"/>
        <v>46368</v>
      </c>
      <c r="BQ79" s="15"/>
      <c r="BR79" s="34">
        <f t="shared" si="380"/>
        <v>-52</v>
      </c>
      <c r="BS79" s="3"/>
      <c r="BT79" s="31">
        <f t="shared" si="381"/>
        <v>46420</v>
      </c>
      <c r="BU79" s="31">
        <f t="shared" si="382"/>
        <v>46427</v>
      </c>
      <c r="BV79" s="37">
        <v>7</v>
      </c>
      <c r="BW79" s="15">
        <f t="shared" si="383"/>
        <v>46375</v>
      </c>
      <c r="BX79" s="15"/>
      <c r="BY79" s="7">
        <f t="shared" si="384"/>
        <v>-52</v>
      </c>
      <c r="BZ79" s="2" t="s">
        <v>2572</v>
      </c>
      <c r="CA79" s="315">
        <v>46427</v>
      </c>
      <c r="CB79" s="7">
        <f t="shared" si="385"/>
        <v>-52</v>
      </c>
      <c r="CC79" s="2"/>
      <c r="CD79" s="2"/>
      <c r="CF79" s="18" t="str">
        <f>+_xlfn.XLOOKUP(BZ79,'Crono LB 30.09'!B:B,'Crono LB 30.09'!F:F,"No se encuentra",0,1)</f>
        <v>25-Dec-26</v>
      </c>
      <c r="CG79" s="193" t="e">
        <f t="shared" si="420"/>
        <v>#VALUE!</v>
      </c>
      <c r="CI79" s="18">
        <f>+_xlfn.XLOOKUP(B79,'REM-Nuevo'!B:B,'REM-Nuevo'!O:O,"",0,1)</f>
        <v>46427</v>
      </c>
      <c r="CJ79" s="18">
        <f t="shared" si="419"/>
        <v>46427</v>
      </c>
    </row>
    <row r="80" spans="1:88" ht="183" hidden="1" customHeight="1" x14ac:dyDescent="0.35">
      <c r="A80" s="40" t="s">
        <v>640</v>
      </c>
      <c r="B80" s="482" t="s">
        <v>2803</v>
      </c>
      <c r="C80" s="221" t="s">
        <v>2804</v>
      </c>
      <c r="D80" s="7"/>
      <c r="E80" s="283"/>
      <c r="F80" s="30">
        <f t="shared" si="353"/>
        <v>46152</v>
      </c>
      <c r="G80" s="6">
        <v>46122</v>
      </c>
      <c r="H80" s="6">
        <v>46100</v>
      </c>
      <c r="I80" s="34">
        <f t="shared" si="354"/>
        <v>-30</v>
      </c>
      <c r="J80" s="309">
        <v>46122</v>
      </c>
      <c r="K80" s="3"/>
      <c r="L80" s="30">
        <f t="shared" si="355"/>
        <v>46153</v>
      </c>
      <c r="M80" s="30">
        <f t="shared" si="356"/>
        <v>46160</v>
      </c>
      <c r="N80" s="37">
        <v>7</v>
      </c>
      <c r="O80" s="6">
        <v>46118</v>
      </c>
      <c r="P80" s="6">
        <v>46118</v>
      </c>
      <c r="Q80" s="29">
        <f t="shared" si="357"/>
        <v>-42</v>
      </c>
      <c r="R80" s="7">
        <v>23306737</v>
      </c>
      <c r="S80" s="3"/>
      <c r="T80" s="30">
        <f t="shared" si="358"/>
        <v>46161</v>
      </c>
      <c r="U80" s="30">
        <f t="shared" si="359"/>
        <v>46191</v>
      </c>
      <c r="V80" s="37">
        <v>30</v>
      </c>
      <c r="W80" s="6">
        <f t="shared" si="360"/>
        <v>46148</v>
      </c>
      <c r="X80" s="6">
        <v>46142</v>
      </c>
      <c r="Y80" s="29">
        <f t="shared" si="361"/>
        <v>-43</v>
      </c>
      <c r="Z80" s="3"/>
      <c r="AA80" s="31"/>
      <c r="AB80" s="7"/>
      <c r="AC80" s="6"/>
      <c r="AD80" s="25"/>
      <c r="AE80" s="31">
        <f t="shared" si="362"/>
        <v>46192</v>
      </c>
      <c r="AF80" s="31">
        <f t="shared" si="363"/>
        <v>46237</v>
      </c>
      <c r="AG80" s="37">
        <v>45</v>
      </c>
      <c r="AH80" s="15">
        <f t="shared" si="364"/>
        <v>46187</v>
      </c>
      <c r="AI80" s="15"/>
      <c r="AJ80" s="34">
        <f t="shared" si="365"/>
        <v>-50</v>
      </c>
      <c r="AK80" s="468" t="str">
        <f>+AK36</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v>
      </c>
      <c r="AL80" s="3" t="s">
        <v>2672</v>
      </c>
      <c r="AM80" s="31">
        <f t="shared" si="366"/>
        <v>46238</v>
      </c>
      <c r="AN80" s="31">
        <f t="shared" si="367"/>
        <v>46258</v>
      </c>
      <c r="AO80" s="37">
        <v>20</v>
      </c>
      <c r="AP80" s="15">
        <f t="shared" si="368"/>
        <v>46207</v>
      </c>
      <c r="AQ80" s="15"/>
      <c r="AR80" s="34">
        <f t="shared" si="369"/>
        <v>-51</v>
      </c>
      <c r="AS80" s="7"/>
      <c r="AT80" s="7"/>
      <c r="AU80" s="7"/>
      <c r="AV80" s="7"/>
      <c r="AW80" s="7"/>
      <c r="AX80" s="3"/>
      <c r="AY80" s="31">
        <f t="shared" si="370"/>
        <v>46259</v>
      </c>
      <c r="AZ80" s="31">
        <f t="shared" si="422"/>
        <v>46499</v>
      </c>
      <c r="BA80" s="124">
        <v>240</v>
      </c>
      <c r="BB80" s="15">
        <f t="shared" si="371"/>
        <v>46447</v>
      </c>
      <c r="BC80" s="15"/>
      <c r="BD80" s="7">
        <f t="shared" si="372"/>
        <v>-52</v>
      </c>
      <c r="BE80" s="3"/>
      <c r="BF80" s="31">
        <f t="shared" si="373"/>
        <v>46500</v>
      </c>
      <c r="BG80" s="31">
        <f t="shared" si="374"/>
        <v>46500</v>
      </c>
      <c r="BH80" s="32">
        <v>0</v>
      </c>
      <c r="BI80" s="15">
        <f t="shared" si="375"/>
        <v>46447</v>
      </c>
      <c r="BJ80" s="15"/>
      <c r="BK80" s="34">
        <f t="shared" si="376"/>
        <v>-53</v>
      </c>
      <c r="BL80" s="3"/>
      <c r="BM80" s="31">
        <f t="shared" si="377"/>
        <v>46500</v>
      </c>
      <c r="BN80" s="31">
        <f t="shared" si="378"/>
        <v>46500</v>
      </c>
      <c r="BO80" s="32">
        <v>0</v>
      </c>
      <c r="BP80" s="15">
        <f t="shared" si="379"/>
        <v>46447</v>
      </c>
      <c r="BQ80" s="15"/>
      <c r="BR80" s="34">
        <f t="shared" si="380"/>
        <v>-53</v>
      </c>
      <c r="BS80" s="3"/>
      <c r="BT80" s="31">
        <f t="shared" si="381"/>
        <v>46500</v>
      </c>
      <c r="BU80" s="31">
        <f t="shared" si="382"/>
        <v>46507</v>
      </c>
      <c r="BV80" s="37">
        <v>7</v>
      </c>
      <c r="BW80" s="15">
        <f t="shared" si="383"/>
        <v>46454</v>
      </c>
      <c r="BX80" s="15"/>
      <c r="BY80" s="7">
        <f t="shared" si="384"/>
        <v>-53</v>
      </c>
      <c r="BZ80" s="2" t="s">
        <v>2571</v>
      </c>
      <c r="CA80" s="315">
        <v>46507</v>
      </c>
      <c r="CB80" s="7">
        <f t="shared" si="385"/>
        <v>-53</v>
      </c>
      <c r="CC80" s="2"/>
      <c r="CD80" s="2"/>
      <c r="CF80" s="18" t="str">
        <f>+_xlfn.XLOOKUP(BZ80,'Crono LB 30.09'!B:B,'Crono LB 30.09'!F:F,"No se encuentra",0,1)</f>
        <v>25-Jan-27</v>
      </c>
      <c r="CG80" s="193" t="e">
        <f t="shared" si="420"/>
        <v>#VALUE!</v>
      </c>
      <c r="CI80" s="18">
        <f>+_xlfn.XLOOKUP(B80,'REM-Nuevo'!B:B,'REM-Nuevo'!O:O,"",0,1)</f>
        <v>46507</v>
      </c>
      <c r="CJ80" s="18">
        <f t="shared" si="419"/>
        <v>46507</v>
      </c>
    </row>
    <row r="81" spans="1:88" ht="68.25" hidden="1" customHeight="1" x14ac:dyDescent="0.35">
      <c r="A81" s="40" t="s">
        <v>640</v>
      </c>
      <c r="B81" s="41" t="s">
        <v>2805</v>
      </c>
      <c r="C81" s="221" t="s">
        <v>2806</v>
      </c>
      <c r="D81" s="7"/>
      <c r="E81" s="283"/>
      <c r="F81" s="30">
        <f t="shared" si="353"/>
        <v>46222</v>
      </c>
      <c r="G81" s="6">
        <v>46157</v>
      </c>
      <c r="H81" s="6">
        <v>46159</v>
      </c>
      <c r="I81" s="34">
        <f t="shared" si="354"/>
        <v>-65</v>
      </c>
      <c r="J81" s="309">
        <v>46157</v>
      </c>
      <c r="K81" s="3"/>
      <c r="L81" s="30">
        <f t="shared" si="355"/>
        <v>46223</v>
      </c>
      <c r="M81" s="30">
        <f t="shared" si="356"/>
        <v>46230</v>
      </c>
      <c r="N81" s="37">
        <v>7</v>
      </c>
      <c r="O81" s="6">
        <v>46178</v>
      </c>
      <c r="P81" s="6">
        <v>46178</v>
      </c>
      <c r="Q81" s="29">
        <f t="shared" si="357"/>
        <v>-52</v>
      </c>
      <c r="R81" s="7"/>
      <c r="S81" s="3"/>
      <c r="T81" s="30">
        <f t="shared" si="358"/>
        <v>46231</v>
      </c>
      <c r="U81" s="30">
        <f t="shared" si="359"/>
        <v>46261</v>
      </c>
      <c r="V81" s="37">
        <v>30</v>
      </c>
      <c r="W81" s="6">
        <f t="shared" si="360"/>
        <v>46208</v>
      </c>
      <c r="X81" s="6">
        <v>46183</v>
      </c>
      <c r="Y81" s="29">
        <f t="shared" si="361"/>
        <v>-53</v>
      </c>
      <c r="Z81" s="3"/>
      <c r="AA81" s="31"/>
      <c r="AB81" s="7"/>
      <c r="AC81" s="6"/>
      <c r="AD81" s="25"/>
      <c r="AE81" s="31">
        <f t="shared" si="362"/>
        <v>46262</v>
      </c>
      <c r="AF81" s="31">
        <f t="shared" si="363"/>
        <v>46307</v>
      </c>
      <c r="AG81" s="37">
        <v>45</v>
      </c>
      <c r="AH81" s="15">
        <f t="shared" si="364"/>
        <v>46228</v>
      </c>
      <c r="AI81" s="15"/>
      <c r="AJ81" s="34">
        <f t="shared" si="365"/>
        <v>-79</v>
      </c>
      <c r="AK81" s="468" t="s">
        <v>2807</v>
      </c>
      <c r="AL81" s="3" t="s">
        <v>2479</v>
      </c>
      <c r="AM81" s="31">
        <f t="shared" si="366"/>
        <v>46308</v>
      </c>
      <c r="AN81" s="31">
        <f t="shared" si="367"/>
        <v>46328</v>
      </c>
      <c r="AO81" s="37">
        <v>20</v>
      </c>
      <c r="AP81" s="15">
        <f t="shared" si="368"/>
        <v>46248</v>
      </c>
      <c r="AQ81" s="15"/>
      <c r="AR81" s="34">
        <f t="shared" si="369"/>
        <v>-80</v>
      </c>
      <c r="AS81" s="7"/>
      <c r="AT81" s="7"/>
      <c r="AU81" s="7"/>
      <c r="AV81" s="7"/>
      <c r="AW81" s="7"/>
      <c r="AX81" s="3"/>
      <c r="AY81" s="31">
        <f t="shared" si="370"/>
        <v>46329</v>
      </c>
      <c r="AZ81" s="31">
        <f t="shared" si="422"/>
        <v>46419</v>
      </c>
      <c r="BA81" s="124">
        <v>90</v>
      </c>
      <c r="BB81" s="15">
        <f t="shared" si="371"/>
        <v>46338</v>
      </c>
      <c r="BC81" s="15"/>
      <c r="BD81" s="7">
        <f t="shared" si="372"/>
        <v>-81</v>
      </c>
      <c r="BE81" s="3"/>
      <c r="BF81" s="31">
        <f t="shared" si="373"/>
        <v>46420</v>
      </c>
      <c r="BG81" s="31">
        <f t="shared" si="374"/>
        <v>46420</v>
      </c>
      <c r="BH81" s="32">
        <v>0</v>
      </c>
      <c r="BI81" s="15">
        <f t="shared" si="375"/>
        <v>46338</v>
      </c>
      <c r="BJ81" s="15"/>
      <c r="BK81" s="34">
        <f t="shared" si="376"/>
        <v>-82</v>
      </c>
      <c r="BL81" s="3"/>
      <c r="BM81" s="31">
        <f t="shared" si="377"/>
        <v>46420</v>
      </c>
      <c r="BN81" s="31">
        <f t="shared" si="378"/>
        <v>46420</v>
      </c>
      <c r="BO81" s="32">
        <v>0</v>
      </c>
      <c r="BP81" s="15">
        <f t="shared" si="379"/>
        <v>46338</v>
      </c>
      <c r="BQ81" s="15"/>
      <c r="BR81" s="34">
        <f t="shared" si="380"/>
        <v>-82</v>
      </c>
      <c r="BS81" s="3"/>
      <c r="BT81" s="31">
        <f t="shared" si="381"/>
        <v>46420</v>
      </c>
      <c r="BU81" s="31">
        <f t="shared" si="382"/>
        <v>46427</v>
      </c>
      <c r="BV81" s="37">
        <v>7</v>
      </c>
      <c r="BW81" s="15">
        <f t="shared" si="383"/>
        <v>46345</v>
      </c>
      <c r="BX81" s="15"/>
      <c r="BY81" s="7">
        <f t="shared" si="384"/>
        <v>-82</v>
      </c>
      <c r="BZ81" s="2" t="s">
        <v>2572</v>
      </c>
      <c r="CA81" s="315">
        <v>46427</v>
      </c>
      <c r="CB81" s="7">
        <f t="shared" si="385"/>
        <v>-82</v>
      </c>
      <c r="CC81" s="2"/>
      <c r="CD81" s="2"/>
      <c r="CF81" s="18" t="str">
        <f>+_xlfn.XLOOKUP(BZ81,'Crono LB 30.09'!B:B,'Crono LB 30.09'!F:F,"No se encuentra",0,1)</f>
        <v>25-Dec-26</v>
      </c>
      <c r="CG81" s="193" t="e">
        <f t="shared" si="420"/>
        <v>#VALUE!</v>
      </c>
      <c r="CI81" s="18">
        <f>+_xlfn.XLOOKUP(B81,'REM-Nuevo'!B:B,'REM-Nuevo'!O:O,"",0,1)</f>
        <v>46427</v>
      </c>
      <c r="CJ81" s="18">
        <f t="shared" si="419"/>
        <v>46427</v>
      </c>
    </row>
    <row r="82" spans="1:88" ht="27" hidden="1" customHeight="1" x14ac:dyDescent="0.35">
      <c r="A82" s="40" t="s">
        <v>640</v>
      </c>
      <c r="B82" s="41" t="s">
        <v>2808</v>
      </c>
      <c r="C82" s="221" t="s">
        <v>2809</v>
      </c>
      <c r="D82" s="7"/>
      <c r="E82" s="283"/>
      <c r="F82" s="30">
        <f t="shared" ref="F82:F85" si="495">+L82-1</f>
        <v>46210</v>
      </c>
      <c r="G82" s="6">
        <v>46156</v>
      </c>
      <c r="H82" s="6">
        <v>46157</v>
      </c>
      <c r="I82" s="34">
        <f t="shared" ref="I82:I85" si="496">+G82-F82</f>
        <v>-54</v>
      </c>
      <c r="J82" s="309">
        <v>46156</v>
      </c>
      <c r="K82" s="3"/>
      <c r="L82" s="30">
        <f t="shared" ref="L82:L85" si="497">+M82-N82</f>
        <v>46211</v>
      </c>
      <c r="M82" s="30">
        <f t="shared" ref="M82:M85" si="498">+T82-1</f>
        <v>46218</v>
      </c>
      <c r="N82" s="37">
        <v>7</v>
      </c>
      <c r="O82" s="6">
        <f t="shared" si="421"/>
        <v>46164</v>
      </c>
      <c r="P82" s="6">
        <v>46168</v>
      </c>
      <c r="Q82" s="29">
        <f t="shared" ref="Q82:Q85" si="499">+O82-M82</f>
        <v>-54</v>
      </c>
      <c r="R82" s="7">
        <v>23392213</v>
      </c>
      <c r="S82" s="3"/>
      <c r="T82" s="30">
        <f t="shared" ref="T82:T85" si="500">+U82-V82</f>
        <v>46219</v>
      </c>
      <c r="U82" s="30">
        <f t="shared" ref="U82:U85" si="501">+AE82-1</f>
        <v>46249</v>
      </c>
      <c r="V82" s="37">
        <v>30</v>
      </c>
      <c r="W82" s="6">
        <f t="shared" ref="W82:W85" si="502">+O82+V82</f>
        <v>46194</v>
      </c>
      <c r="X82" s="6">
        <v>46183</v>
      </c>
      <c r="Y82" s="29">
        <f t="shared" ref="Y82:Y85" si="503">+W82-U82</f>
        <v>-55</v>
      </c>
      <c r="Z82" s="3"/>
      <c r="AA82" s="31"/>
      <c r="AB82" s="7"/>
      <c r="AC82" s="6"/>
      <c r="AD82" s="25"/>
      <c r="AE82" s="31">
        <f t="shared" ref="AE82:AE85" si="504">+AF82-AG82</f>
        <v>46250</v>
      </c>
      <c r="AF82" s="31">
        <f t="shared" ref="AF82:AF85" si="505">+AM82-1</f>
        <v>46295</v>
      </c>
      <c r="AG82" s="37">
        <v>45</v>
      </c>
      <c r="AH82" s="15">
        <f t="shared" ref="AH82:AH85" si="506">+IF(X82=0,W82,X82)+AG82</f>
        <v>46228</v>
      </c>
      <c r="AI82" s="15"/>
      <c r="AJ82" s="34">
        <f t="shared" ref="AJ82:AJ85" si="507">+AH82-AF82</f>
        <v>-67</v>
      </c>
      <c r="AK82" s="393" t="str">
        <f>+AK57</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v>
      </c>
      <c r="AL82" s="3"/>
      <c r="AM82" s="31">
        <f t="shared" ref="AM82:AM85" si="508">+AN82-AO82</f>
        <v>46296</v>
      </c>
      <c r="AN82" s="31">
        <f t="shared" ref="AN82:AN85" si="509">+AY82-1</f>
        <v>46316</v>
      </c>
      <c r="AO82" s="37">
        <v>20</v>
      </c>
      <c r="AP82" s="15">
        <f t="shared" ref="AP82:AP85" si="510">+IF(AI82=0,AH82,AI82)+AO82</f>
        <v>46248</v>
      </c>
      <c r="AQ82" s="15"/>
      <c r="AR82" s="34">
        <f t="shared" ref="AR82:AR85" si="511">+AP82-AN82</f>
        <v>-68</v>
      </c>
      <c r="AS82" s="7"/>
      <c r="AT82" s="7"/>
      <c r="AU82" s="7"/>
      <c r="AV82" s="7"/>
      <c r="AW82" s="7"/>
      <c r="AX82" s="3"/>
      <c r="AY82" s="31">
        <f t="shared" ref="AY82:AY85" si="512">+AZ82-BA82</f>
        <v>46317</v>
      </c>
      <c r="AZ82" s="31">
        <f t="shared" ref="AZ82:AZ85" si="513">+BF82-1</f>
        <v>46467</v>
      </c>
      <c r="BA82" s="124">
        <v>150</v>
      </c>
      <c r="BB82" s="15">
        <f t="shared" ref="BB82:BB85" si="514">+IF(AQ82=0,AP82,AQ82)+BA82</f>
        <v>46398</v>
      </c>
      <c r="BC82" s="15"/>
      <c r="BD82" s="7">
        <f t="shared" ref="BD82:BD85" si="515">+BB82-AZ82</f>
        <v>-69</v>
      </c>
      <c r="BE82" s="3"/>
      <c r="BF82" s="31">
        <f t="shared" ref="BF82:BF85" si="516">+BG82-BH82</f>
        <v>46468</v>
      </c>
      <c r="BG82" s="31">
        <f t="shared" ref="BG82:BG85" si="517">+BM82</f>
        <v>46468</v>
      </c>
      <c r="BH82" s="32">
        <v>0</v>
      </c>
      <c r="BI82" s="15">
        <f t="shared" ref="BI82:BI85" si="518">+IF(BC82=0,BB82,BC82)+BH82</f>
        <v>46398</v>
      </c>
      <c r="BJ82" s="15"/>
      <c r="BK82" s="34">
        <f t="shared" ref="BK82:BK85" si="519">+BI82-BG82</f>
        <v>-70</v>
      </c>
      <c r="BL82" s="3"/>
      <c r="BM82" s="31">
        <f t="shared" ref="BM82:BM85" si="520">+BN82-BO82</f>
        <v>46468</v>
      </c>
      <c r="BN82" s="31">
        <f t="shared" ref="BN82:BN85" si="521">+BT82</f>
        <v>46468</v>
      </c>
      <c r="BO82" s="32">
        <v>0</v>
      </c>
      <c r="BP82" s="15">
        <f t="shared" ref="BP82:BP85" si="522">+IF(BJ82=0,BI82,BJ82)+BO82</f>
        <v>46398</v>
      </c>
      <c r="BQ82" s="15"/>
      <c r="BR82" s="34">
        <f t="shared" ref="BR82:BR85" si="523">+BP82-BN82</f>
        <v>-70</v>
      </c>
      <c r="BS82" s="3"/>
      <c r="BT82" s="31">
        <f t="shared" ref="BT82:BT85" si="524">+BU82-BV82</f>
        <v>46468</v>
      </c>
      <c r="BU82" s="31">
        <f t="shared" ref="BU82:BU85" si="525">+CA82</f>
        <v>46475</v>
      </c>
      <c r="BV82" s="37">
        <v>7</v>
      </c>
      <c r="BW82" s="15">
        <f t="shared" ref="BW82:BW85" si="526">+IF(BQ82=0,BP82,BQ82)+BV82</f>
        <v>46405</v>
      </c>
      <c r="BX82" s="15"/>
      <c r="BY82" s="7">
        <f t="shared" ref="BY82:BY85" si="527">+BW82-BU82</f>
        <v>-70</v>
      </c>
      <c r="BZ82" s="2" t="s">
        <v>2572</v>
      </c>
      <c r="CA82" s="315">
        <v>46475</v>
      </c>
      <c r="CB82" s="7">
        <f t="shared" ref="CB82:CB85" si="528">+BW82-CA82</f>
        <v>-70</v>
      </c>
      <c r="CC82" s="2"/>
      <c r="CD82" s="2"/>
      <c r="CF82" s="18" t="str">
        <f>+_xlfn.XLOOKUP(BZ82,'Crono LB 30.09'!B:B,'Crono LB 30.09'!F:F,"No se encuentra",0,1)</f>
        <v>25-Dec-26</v>
      </c>
      <c r="CG82" s="193" t="e">
        <f t="shared" si="420"/>
        <v>#VALUE!</v>
      </c>
      <c r="CI82" s="18">
        <f>+_xlfn.XLOOKUP(B82,'REM-Nuevo'!B:B,'REM-Nuevo'!O:O,"",0,1)</f>
        <v>46475</v>
      </c>
      <c r="CJ82" s="18">
        <f t="shared" si="419"/>
        <v>46475</v>
      </c>
    </row>
    <row r="83" spans="1:88" ht="20" hidden="1" x14ac:dyDescent="0.35">
      <c r="A83" s="40" t="s">
        <v>640</v>
      </c>
      <c r="B83" s="41" t="s">
        <v>2810</v>
      </c>
      <c r="C83" s="221" t="s">
        <v>2809</v>
      </c>
      <c r="D83" s="7"/>
      <c r="E83" s="283"/>
      <c r="F83" s="30">
        <f t="shared" ref="F83" si="529">+L83-1</f>
        <v>46292</v>
      </c>
      <c r="G83" s="6">
        <v>46265</v>
      </c>
      <c r="H83" s="6"/>
      <c r="I83" s="34">
        <f t="shared" ref="I83" si="530">+G83-F83</f>
        <v>-27</v>
      </c>
      <c r="J83" s="309">
        <v>46156</v>
      </c>
      <c r="K83" s="3"/>
      <c r="L83" s="30">
        <f t="shared" ref="L83" si="531">+M83-N83</f>
        <v>46293</v>
      </c>
      <c r="M83" s="30">
        <f t="shared" ref="M83" si="532">+T83-1</f>
        <v>46300</v>
      </c>
      <c r="N83" s="37">
        <v>7</v>
      </c>
      <c r="O83" s="6">
        <f t="shared" ref="O83" si="533">+IF(H83=0,G83,H83)+N83</f>
        <v>46272</v>
      </c>
      <c r="P83" s="6"/>
      <c r="Q83" s="29">
        <f t="shared" ref="Q83" si="534">+O83-M83</f>
        <v>-28</v>
      </c>
      <c r="R83" s="7"/>
      <c r="S83" s="3"/>
      <c r="T83" s="30">
        <f t="shared" ref="T83" si="535">+U83-V83</f>
        <v>46301</v>
      </c>
      <c r="U83" s="30">
        <f t="shared" ref="U83" si="536">+AE83-1</f>
        <v>46331</v>
      </c>
      <c r="V83" s="37">
        <v>30</v>
      </c>
      <c r="W83" s="6">
        <f t="shared" ref="W83" si="537">+O83+V83</f>
        <v>46302</v>
      </c>
      <c r="X83" s="6"/>
      <c r="Y83" s="29">
        <f t="shared" ref="Y83" si="538">+W83-U83</f>
        <v>-29</v>
      </c>
      <c r="Z83" s="3"/>
      <c r="AA83" s="31"/>
      <c r="AB83" s="7"/>
      <c r="AC83" s="6"/>
      <c r="AD83" s="25"/>
      <c r="AE83" s="31">
        <f t="shared" ref="AE83" si="539">+AF83-AG83</f>
        <v>46332</v>
      </c>
      <c r="AF83" s="31">
        <f t="shared" ref="AF83" si="540">+AM83-1</f>
        <v>46377</v>
      </c>
      <c r="AG83" s="37">
        <v>45</v>
      </c>
      <c r="AH83" s="15">
        <f t="shared" ref="AH83" si="541">+IF(X83=0,W83,X83)+AG83</f>
        <v>46347</v>
      </c>
      <c r="AI83" s="15"/>
      <c r="AJ83" s="34">
        <f t="shared" ref="AJ83" si="542">+AH83-AF83</f>
        <v>-30</v>
      </c>
      <c r="AK83" s="393"/>
      <c r="AL83" s="3"/>
      <c r="AM83" s="31">
        <f t="shared" ref="AM83" si="543">+AN83-AO83</f>
        <v>46378</v>
      </c>
      <c r="AN83" s="31">
        <f t="shared" ref="AN83" si="544">+AY83-1</f>
        <v>46398</v>
      </c>
      <c r="AO83" s="37">
        <v>20</v>
      </c>
      <c r="AP83" s="15">
        <f t="shared" ref="AP83" si="545">+IF(AI83=0,AH83,AI83)+AO83</f>
        <v>46367</v>
      </c>
      <c r="AQ83" s="15"/>
      <c r="AR83" s="34">
        <f t="shared" ref="AR83" si="546">+AP83-AN83</f>
        <v>-31</v>
      </c>
      <c r="AS83" s="7"/>
      <c r="AT83" s="7"/>
      <c r="AU83" s="7"/>
      <c r="AV83" s="7"/>
      <c r="AW83" s="7"/>
      <c r="AX83" s="3"/>
      <c r="AY83" s="31">
        <f t="shared" ref="AY83" si="547">+AZ83-BA83</f>
        <v>46399</v>
      </c>
      <c r="AZ83" s="31">
        <f t="shared" ref="AZ83" si="548">+BF83-1</f>
        <v>46549</v>
      </c>
      <c r="BA83" s="124">
        <v>150</v>
      </c>
      <c r="BB83" s="15">
        <f t="shared" ref="BB83" si="549">+IF(AQ83=0,AP83,AQ83)+BA83</f>
        <v>46517</v>
      </c>
      <c r="BC83" s="15"/>
      <c r="BD83" s="7">
        <f t="shared" ref="BD83" si="550">+BB83-AZ83</f>
        <v>-32</v>
      </c>
      <c r="BE83" s="3"/>
      <c r="BF83" s="31">
        <f t="shared" ref="BF83" si="551">+BG83-BH83</f>
        <v>46550</v>
      </c>
      <c r="BG83" s="31">
        <f t="shared" ref="BG83" si="552">+BM83</f>
        <v>46550</v>
      </c>
      <c r="BH83" s="32">
        <v>0</v>
      </c>
      <c r="BI83" s="15">
        <f t="shared" ref="BI83" si="553">+IF(BC83=0,BB83,BC83)+BH83</f>
        <v>46517</v>
      </c>
      <c r="BJ83" s="15"/>
      <c r="BK83" s="34">
        <f t="shared" ref="BK83" si="554">+BI83-BG83</f>
        <v>-33</v>
      </c>
      <c r="BL83" s="3"/>
      <c r="BM83" s="31">
        <f t="shared" ref="BM83" si="555">+BN83-BO83</f>
        <v>46550</v>
      </c>
      <c r="BN83" s="31">
        <f t="shared" ref="BN83" si="556">+BT83</f>
        <v>46550</v>
      </c>
      <c r="BO83" s="32">
        <v>0</v>
      </c>
      <c r="BP83" s="15">
        <f t="shared" ref="BP83" si="557">+IF(BJ83=0,BI83,BJ83)+BO83</f>
        <v>46517</v>
      </c>
      <c r="BQ83" s="15"/>
      <c r="BR83" s="34">
        <f t="shared" ref="BR83" si="558">+BP83-BN83</f>
        <v>-33</v>
      </c>
      <c r="BS83" s="3"/>
      <c r="BT83" s="31">
        <f t="shared" ref="BT83" si="559">+BU83-BV83</f>
        <v>46550</v>
      </c>
      <c r="BU83" s="31">
        <f t="shared" ref="BU83" si="560">+CA83</f>
        <v>46557</v>
      </c>
      <c r="BV83" s="37">
        <v>7</v>
      </c>
      <c r="BW83" s="15">
        <f t="shared" ref="BW83" si="561">+IF(BQ83=0,BP83,BQ83)+BV83</f>
        <v>46524</v>
      </c>
      <c r="BX83" s="15"/>
      <c r="BY83" s="7">
        <f t="shared" ref="BY83" si="562">+BW83-BU83</f>
        <v>-33</v>
      </c>
      <c r="BZ83" s="2" t="s">
        <v>2745</v>
      </c>
      <c r="CA83" s="315">
        <v>46557</v>
      </c>
      <c r="CB83" s="7">
        <f t="shared" ref="CB83" si="563">+BW83-CA83</f>
        <v>-33</v>
      </c>
      <c r="CC83" s="2"/>
      <c r="CD83" s="2"/>
      <c r="CF83" s="18" t="str">
        <f>+_xlfn.XLOOKUP(BZ83,'Crono LB 30.09'!B:B,'Crono LB 30.09'!F:F,"No se encuentra",0,1)</f>
        <v>17-Jan-27</v>
      </c>
      <c r="CG83" s="193" t="e">
        <f t="shared" ref="CG83" si="564">+CF83-CA83</f>
        <v>#VALUE!</v>
      </c>
      <c r="CI83" s="18">
        <f>+_xlfn.XLOOKUP(B83,'REM-Nuevo'!B:B,'REM-Nuevo'!O:O,"",0,1)</f>
        <v>46557</v>
      </c>
      <c r="CJ83" s="18">
        <f t="shared" si="419"/>
        <v>46557</v>
      </c>
    </row>
    <row r="84" spans="1:88" ht="154.5" hidden="1" customHeight="1" x14ac:dyDescent="0.35">
      <c r="A84" s="40" t="s">
        <v>640</v>
      </c>
      <c r="B84" s="41" t="s">
        <v>2811</v>
      </c>
      <c r="C84" s="221" t="s">
        <v>2812</v>
      </c>
      <c r="D84" s="7"/>
      <c r="E84" s="283"/>
      <c r="F84" s="30">
        <f t="shared" si="495"/>
        <v>46162</v>
      </c>
      <c r="G84" s="6">
        <v>46107</v>
      </c>
      <c r="H84" s="6">
        <v>46111</v>
      </c>
      <c r="I84" s="34">
        <f t="shared" si="496"/>
        <v>-55</v>
      </c>
      <c r="J84" s="309">
        <v>46107</v>
      </c>
      <c r="K84" s="3"/>
      <c r="L84" s="30">
        <f t="shared" si="497"/>
        <v>46163</v>
      </c>
      <c r="M84" s="30">
        <f t="shared" si="498"/>
        <v>46170</v>
      </c>
      <c r="N84" s="37">
        <v>7</v>
      </c>
      <c r="O84" s="6">
        <f t="shared" si="421"/>
        <v>46118</v>
      </c>
      <c r="P84" s="6">
        <v>46118</v>
      </c>
      <c r="Q84" s="29">
        <f t="shared" si="499"/>
        <v>-52</v>
      </c>
      <c r="R84" s="7">
        <v>23328958</v>
      </c>
      <c r="S84" s="3"/>
      <c r="T84" s="30">
        <f t="shared" si="500"/>
        <v>46171</v>
      </c>
      <c r="U84" s="30">
        <f t="shared" si="501"/>
        <v>46201</v>
      </c>
      <c r="V84" s="37">
        <v>30</v>
      </c>
      <c r="W84" s="6">
        <f t="shared" si="502"/>
        <v>46148</v>
      </c>
      <c r="X84" s="6">
        <v>46142</v>
      </c>
      <c r="Y84" s="29">
        <f t="shared" si="503"/>
        <v>-53</v>
      </c>
      <c r="Z84" s="3"/>
      <c r="AA84" s="31"/>
      <c r="AB84" s="7"/>
      <c r="AC84" s="6"/>
      <c r="AD84" s="25"/>
      <c r="AE84" s="31">
        <f t="shared" si="504"/>
        <v>46202</v>
      </c>
      <c r="AF84" s="31">
        <f t="shared" si="505"/>
        <v>46247</v>
      </c>
      <c r="AG84" s="37">
        <v>45</v>
      </c>
      <c r="AH84" s="15">
        <f t="shared" si="506"/>
        <v>46187</v>
      </c>
      <c r="AI84" s="15"/>
      <c r="AJ84" s="34">
        <f t="shared" si="507"/>
        <v>-60</v>
      </c>
      <c r="AK84" s="468" t="str">
        <f>+AK35</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4" s="3" t="s">
        <v>2651</v>
      </c>
      <c r="AM84" s="31">
        <f t="shared" si="508"/>
        <v>46248</v>
      </c>
      <c r="AN84" s="31">
        <f t="shared" si="509"/>
        <v>46268</v>
      </c>
      <c r="AO84" s="37">
        <v>20</v>
      </c>
      <c r="AP84" s="15">
        <f t="shared" si="510"/>
        <v>46207</v>
      </c>
      <c r="AQ84" s="15"/>
      <c r="AR84" s="34">
        <f t="shared" si="511"/>
        <v>-61</v>
      </c>
      <c r="AS84" s="7"/>
      <c r="AT84" s="7"/>
      <c r="AU84" s="7"/>
      <c r="AV84" s="7"/>
      <c r="AW84" s="7"/>
      <c r="AX84" s="3"/>
      <c r="AY84" s="31">
        <f t="shared" si="512"/>
        <v>46269</v>
      </c>
      <c r="AZ84" s="31">
        <f t="shared" si="513"/>
        <v>46419</v>
      </c>
      <c r="BA84" s="124">
        <v>150</v>
      </c>
      <c r="BB84" s="15">
        <f t="shared" si="514"/>
        <v>46357</v>
      </c>
      <c r="BC84" s="15"/>
      <c r="BD84" s="7">
        <f t="shared" si="515"/>
        <v>-62</v>
      </c>
      <c r="BE84" s="3"/>
      <c r="BF84" s="31">
        <f t="shared" si="516"/>
        <v>46420</v>
      </c>
      <c r="BG84" s="31">
        <f t="shared" si="517"/>
        <v>46420</v>
      </c>
      <c r="BH84" s="32">
        <v>0</v>
      </c>
      <c r="BI84" s="15">
        <f t="shared" si="518"/>
        <v>46357</v>
      </c>
      <c r="BJ84" s="15"/>
      <c r="BK84" s="34">
        <f t="shared" si="519"/>
        <v>-63</v>
      </c>
      <c r="BL84" s="3"/>
      <c r="BM84" s="31">
        <f t="shared" si="520"/>
        <v>46420</v>
      </c>
      <c r="BN84" s="31">
        <f t="shared" si="521"/>
        <v>46420</v>
      </c>
      <c r="BO84" s="32">
        <v>0</v>
      </c>
      <c r="BP84" s="15">
        <f t="shared" si="522"/>
        <v>46357</v>
      </c>
      <c r="BQ84" s="15"/>
      <c r="BR84" s="34">
        <f t="shared" si="523"/>
        <v>-63</v>
      </c>
      <c r="BS84" s="3"/>
      <c r="BT84" s="31">
        <f t="shared" si="524"/>
        <v>46420</v>
      </c>
      <c r="BU84" s="31">
        <f t="shared" si="525"/>
        <v>46427</v>
      </c>
      <c r="BV84" s="37">
        <v>7</v>
      </c>
      <c r="BW84" s="15">
        <f t="shared" si="526"/>
        <v>46364</v>
      </c>
      <c r="BX84" s="15"/>
      <c r="BY84" s="7">
        <f t="shared" si="527"/>
        <v>-63</v>
      </c>
      <c r="BZ84" s="2" t="s">
        <v>2572</v>
      </c>
      <c r="CA84" s="315">
        <v>46427</v>
      </c>
      <c r="CB84" s="7">
        <f t="shared" si="528"/>
        <v>-63</v>
      </c>
      <c r="CC84" s="2"/>
      <c r="CD84" s="2"/>
      <c r="CF84" s="18" t="str">
        <f>+_xlfn.XLOOKUP(BZ84,'Crono LB 30.09'!B:B,'Crono LB 30.09'!F:F,"No se encuentra",0,1)</f>
        <v>25-Dec-26</v>
      </c>
      <c r="CG84" s="193" t="e">
        <f t="shared" si="420"/>
        <v>#VALUE!</v>
      </c>
      <c r="CI84" s="18">
        <f>+_xlfn.XLOOKUP(B84,'REM-Nuevo'!B:B,'REM-Nuevo'!O:O,"",0,1)</f>
        <v>46427</v>
      </c>
      <c r="CJ84" s="18">
        <f t="shared" si="419"/>
        <v>46427</v>
      </c>
    </row>
    <row r="85" spans="1:88" ht="20" hidden="1" x14ac:dyDescent="0.35">
      <c r="A85" s="40" t="s">
        <v>640</v>
      </c>
      <c r="B85" s="41" t="s">
        <v>2813</v>
      </c>
      <c r="C85" s="221" t="s">
        <v>2814</v>
      </c>
      <c r="D85" s="7"/>
      <c r="E85" s="283"/>
      <c r="F85" s="30">
        <f t="shared" si="495"/>
        <v>46193</v>
      </c>
      <c r="G85" s="6">
        <v>46147</v>
      </c>
      <c r="H85" s="6">
        <v>46154</v>
      </c>
      <c r="I85" s="34">
        <f t="shared" si="496"/>
        <v>-46</v>
      </c>
      <c r="J85" s="309">
        <v>46147</v>
      </c>
      <c r="K85" s="3"/>
      <c r="L85" s="30">
        <f t="shared" si="497"/>
        <v>46194</v>
      </c>
      <c r="M85" s="30">
        <f t="shared" si="498"/>
        <v>46201</v>
      </c>
      <c r="N85" s="37">
        <v>7</v>
      </c>
      <c r="O85" s="6">
        <v>46172</v>
      </c>
      <c r="P85" s="6">
        <v>46171</v>
      </c>
      <c r="Q85" s="29">
        <f t="shared" si="499"/>
        <v>-29</v>
      </c>
      <c r="R85" s="7">
        <v>23385873</v>
      </c>
      <c r="S85" s="3"/>
      <c r="T85" s="30">
        <f t="shared" si="500"/>
        <v>46202</v>
      </c>
      <c r="U85" s="30">
        <f t="shared" si="501"/>
        <v>46232</v>
      </c>
      <c r="V85" s="37">
        <v>30</v>
      </c>
      <c r="W85" s="6">
        <f t="shared" si="502"/>
        <v>46202</v>
      </c>
      <c r="X85" s="6">
        <v>46183</v>
      </c>
      <c r="Y85" s="29">
        <f t="shared" si="503"/>
        <v>-30</v>
      </c>
      <c r="Z85" s="3"/>
      <c r="AA85" s="31"/>
      <c r="AB85" s="7"/>
      <c r="AC85" s="6"/>
      <c r="AD85" s="25"/>
      <c r="AE85" s="31">
        <f t="shared" si="504"/>
        <v>46233</v>
      </c>
      <c r="AF85" s="31">
        <f t="shared" si="505"/>
        <v>46278</v>
      </c>
      <c r="AG85" s="37">
        <v>45</v>
      </c>
      <c r="AH85" s="15">
        <f t="shared" si="506"/>
        <v>46228</v>
      </c>
      <c r="AI85" s="15"/>
      <c r="AJ85" s="34">
        <f t="shared" si="507"/>
        <v>-50</v>
      </c>
      <c r="AK85" s="393" t="str">
        <f>+AK59</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v>
      </c>
      <c r="AL85" s="3"/>
      <c r="AM85" s="31">
        <f t="shared" si="508"/>
        <v>46279</v>
      </c>
      <c r="AN85" s="31">
        <f t="shared" si="509"/>
        <v>46299</v>
      </c>
      <c r="AO85" s="37">
        <v>20</v>
      </c>
      <c r="AP85" s="15">
        <f t="shared" si="510"/>
        <v>46248</v>
      </c>
      <c r="AQ85" s="15"/>
      <c r="AR85" s="34">
        <f t="shared" si="511"/>
        <v>-51</v>
      </c>
      <c r="AS85" s="7"/>
      <c r="AT85" s="7"/>
      <c r="AU85" s="7"/>
      <c r="AV85" s="7"/>
      <c r="AW85" s="7"/>
      <c r="AX85" s="3"/>
      <c r="AY85" s="31">
        <f t="shared" si="512"/>
        <v>46300</v>
      </c>
      <c r="AZ85" s="31">
        <f t="shared" si="513"/>
        <v>46400</v>
      </c>
      <c r="BA85" s="124">
        <v>100</v>
      </c>
      <c r="BB85" s="15">
        <f t="shared" si="514"/>
        <v>46348</v>
      </c>
      <c r="BC85" s="15"/>
      <c r="BD85" s="7">
        <f t="shared" si="515"/>
        <v>-52</v>
      </c>
      <c r="BE85" s="3"/>
      <c r="BF85" s="31">
        <f t="shared" si="516"/>
        <v>46401</v>
      </c>
      <c r="BG85" s="31">
        <f t="shared" si="517"/>
        <v>46401</v>
      </c>
      <c r="BH85" s="32">
        <v>0</v>
      </c>
      <c r="BI85" s="15">
        <f t="shared" si="518"/>
        <v>46348</v>
      </c>
      <c r="BJ85" s="15"/>
      <c r="BK85" s="34">
        <f t="shared" si="519"/>
        <v>-53</v>
      </c>
      <c r="BL85" s="3"/>
      <c r="BM85" s="31">
        <f t="shared" si="520"/>
        <v>46401</v>
      </c>
      <c r="BN85" s="31">
        <f t="shared" si="521"/>
        <v>46401</v>
      </c>
      <c r="BO85" s="32">
        <v>0</v>
      </c>
      <c r="BP85" s="15">
        <f t="shared" si="522"/>
        <v>46348</v>
      </c>
      <c r="BQ85" s="15"/>
      <c r="BR85" s="34">
        <f t="shared" si="523"/>
        <v>-53</v>
      </c>
      <c r="BS85" s="3"/>
      <c r="BT85" s="31">
        <f t="shared" si="524"/>
        <v>46401</v>
      </c>
      <c r="BU85" s="31">
        <f t="shared" si="525"/>
        <v>46408</v>
      </c>
      <c r="BV85" s="37">
        <v>7</v>
      </c>
      <c r="BW85" s="15">
        <f t="shared" si="526"/>
        <v>46355</v>
      </c>
      <c r="BX85" s="15"/>
      <c r="BY85" s="7">
        <f t="shared" si="527"/>
        <v>-53</v>
      </c>
      <c r="BZ85" s="2" t="s">
        <v>2572</v>
      </c>
      <c r="CA85" s="315">
        <v>46408</v>
      </c>
      <c r="CB85" s="7">
        <f t="shared" si="528"/>
        <v>-53</v>
      </c>
      <c r="CC85" s="2"/>
      <c r="CD85" s="2"/>
      <c r="CF85" s="18" t="str">
        <f>+_xlfn.XLOOKUP(BZ85,'Crono LB 30.09'!B:B,'Crono LB 30.09'!F:F,"No se encuentra",0,1)</f>
        <v>25-Dec-26</v>
      </c>
      <c r="CG85" s="193" t="e">
        <f t="shared" si="420"/>
        <v>#VALUE!</v>
      </c>
      <c r="CI85" s="18">
        <f>+_xlfn.XLOOKUP(B85,'REM-Nuevo'!B:B,'REM-Nuevo'!O:O,"",0,1)</f>
        <v>46408</v>
      </c>
      <c r="CJ85" s="18">
        <f t="shared" si="419"/>
        <v>46408</v>
      </c>
    </row>
    <row r="86" spans="1:88" ht="43.5" hidden="1" x14ac:dyDescent="0.35">
      <c r="A86" s="40" t="s">
        <v>2527</v>
      </c>
      <c r="B86" s="41" t="s">
        <v>2815</v>
      </c>
      <c r="C86" s="42" t="s">
        <v>806</v>
      </c>
      <c r="D86" s="7"/>
      <c r="E86" s="283" t="str">
        <f>+_xlfn.XLOOKUP(B86,'Dinámica P0 RIs'!A:A,'Dinámica P0 RIs'!B:B,"",0,1)</f>
        <v/>
      </c>
      <c r="F86" s="30">
        <f t="shared" ref="F86:F87" si="565">+L86-1</f>
        <v>-175</v>
      </c>
      <c r="G86" s="6">
        <v>45898</v>
      </c>
      <c r="H86" s="6">
        <v>45898</v>
      </c>
      <c r="I86" s="34">
        <f t="shared" ref="I86:I87" si="566">+G86-F86</f>
        <v>46073</v>
      </c>
      <c r="J86" s="309">
        <v>46010</v>
      </c>
      <c r="K86" s="3"/>
      <c r="L86" s="30">
        <f t="shared" ref="L86:L87" si="567">+M86-N86</f>
        <v>-174</v>
      </c>
      <c r="M86" s="30">
        <f t="shared" ref="M86:M87" si="568">+T86-1</f>
        <v>-167</v>
      </c>
      <c r="N86" s="37">
        <v>7</v>
      </c>
      <c r="O86" s="6">
        <v>45912</v>
      </c>
      <c r="P86" s="6">
        <v>45912</v>
      </c>
      <c r="Q86" s="29">
        <f t="shared" ref="Q86:Q87" si="569">+O86-M86</f>
        <v>46079</v>
      </c>
      <c r="R86" s="7">
        <v>23050161</v>
      </c>
      <c r="S86" s="3"/>
      <c r="T86" s="30">
        <f t="shared" ref="T86:T87" si="570">+U86-V86</f>
        <v>-166</v>
      </c>
      <c r="U86" s="30">
        <f t="shared" ref="U86:U87" si="571">+AE86-1</f>
        <v>-136</v>
      </c>
      <c r="V86" s="37">
        <v>30</v>
      </c>
      <c r="W86" s="6">
        <v>45933</v>
      </c>
      <c r="X86" s="6">
        <v>45933</v>
      </c>
      <c r="Y86" s="29">
        <f t="shared" ref="Y86:Y87" si="572">+W86-U86</f>
        <v>46069</v>
      </c>
      <c r="Z86" s="3"/>
      <c r="AA86" s="31"/>
      <c r="AB86" s="7"/>
      <c r="AC86" s="6"/>
      <c r="AD86" s="25"/>
      <c r="AE86" s="31">
        <f t="shared" ref="AE86:AE87" si="573">+AF86-AG86</f>
        <v>-135</v>
      </c>
      <c r="AF86" s="31">
        <f t="shared" ref="AF86:AF87" si="574">+AM86-1</f>
        <v>-90</v>
      </c>
      <c r="AG86" s="37">
        <v>45</v>
      </c>
      <c r="AH86" s="15">
        <v>46073</v>
      </c>
      <c r="AI86" s="15">
        <v>46073</v>
      </c>
      <c r="AJ86" s="34">
        <f t="shared" ref="AJ86:AJ87" si="575">+AH86-AF86</f>
        <v>46163</v>
      </c>
      <c r="AK86" s="397" t="s">
        <v>2816</v>
      </c>
      <c r="AL86" s="3" t="s">
        <v>2643</v>
      </c>
      <c r="AM86" s="31">
        <f t="shared" ref="AM86:AM87" si="576">+AN86-AO86</f>
        <v>-89</v>
      </c>
      <c r="AN86" s="31">
        <f t="shared" ref="AN86:AN87" si="577">+AY86-1</f>
        <v>-69</v>
      </c>
      <c r="AO86" s="37">
        <v>20</v>
      </c>
      <c r="AP86" s="15">
        <f t="shared" ref="AP86:AP87" si="578">+IF(AI86=0,AH86,AI86)+AO86</f>
        <v>46093</v>
      </c>
      <c r="AQ86" s="15">
        <v>46090</v>
      </c>
      <c r="AR86" s="34">
        <f t="shared" ref="AR86:AR87" si="579">+AP86-AN86</f>
        <v>46162</v>
      </c>
      <c r="AS86" s="7"/>
      <c r="AT86" s="7"/>
      <c r="AU86" s="7"/>
      <c r="AV86" s="7"/>
      <c r="AW86" s="7"/>
      <c r="AX86" s="3"/>
      <c r="AY86" s="31">
        <f t="shared" ref="AY86:AY87" si="580">+AZ86-BA86</f>
        <v>-68</v>
      </c>
      <c r="AZ86" s="31">
        <f t="shared" ref="AZ86:AZ87" si="581">+BF86-1</f>
        <v>-8</v>
      </c>
      <c r="BA86" s="124">
        <v>60</v>
      </c>
      <c r="BB86" s="15">
        <f t="shared" ref="BB86:BB87" si="582">+IF(AQ86=0,AP86,AQ86)+BA86</f>
        <v>46150</v>
      </c>
      <c r="BC86" s="15"/>
      <c r="BD86" s="7">
        <f t="shared" ref="BD86:BD87" si="583">+BB86-AZ86</f>
        <v>46158</v>
      </c>
      <c r="BE86" s="3"/>
      <c r="BF86" s="31">
        <f t="shared" ref="BF86:BF87" si="584">+BG86-BH86</f>
        <v>-7</v>
      </c>
      <c r="BG86" s="31">
        <f t="shared" ref="BG86:BG87" si="585">+BM86</f>
        <v>-7</v>
      </c>
      <c r="BH86" s="32">
        <v>0</v>
      </c>
      <c r="BI86" s="15">
        <f t="shared" ref="BI86:BI87" si="586">+IF(BC86=0,BB86,BC86)+BH86</f>
        <v>46150</v>
      </c>
      <c r="BJ86" s="15"/>
      <c r="BK86" s="34">
        <f t="shared" ref="BK86:BK87" si="587">+BI86-BG86</f>
        <v>46157</v>
      </c>
      <c r="BL86" s="3"/>
      <c r="BM86" s="31">
        <f t="shared" ref="BM86:BM87" si="588">+BN86-BO86</f>
        <v>-7</v>
      </c>
      <c r="BN86" s="31">
        <f t="shared" ref="BN86:BN87" si="589">+BT86</f>
        <v>-7</v>
      </c>
      <c r="BO86" s="32">
        <v>0</v>
      </c>
      <c r="BP86" s="15">
        <f t="shared" ref="BP86:BP87" si="590">+IF(BJ86=0,BI86,BJ86)+BO86</f>
        <v>46150</v>
      </c>
      <c r="BQ86" s="15"/>
      <c r="BR86" s="34">
        <f t="shared" ref="BR86:BR87" si="591">+BP86-BN86</f>
        <v>46157</v>
      </c>
      <c r="BS86" s="3"/>
      <c r="BT86" s="31">
        <f t="shared" ref="BT86:BT87" si="592">+BU86-BV86</f>
        <v>-7</v>
      </c>
      <c r="BU86" s="31">
        <f t="shared" ref="BU86:BU87" si="593">+CA86</f>
        <v>0</v>
      </c>
      <c r="BV86" s="37">
        <v>7</v>
      </c>
      <c r="BW86" s="15">
        <f t="shared" ref="BW86:BW87" si="594">+IF(BQ86=0,BP86,BQ86)+BV86</f>
        <v>46157</v>
      </c>
      <c r="BX86" s="15"/>
      <c r="BY86" s="7">
        <f t="shared" ref="BY86:BY87" si="595">+BW86-BU86</f>
        <v>46157</v>
      </c>
      <c r="BZ86" s="2"/>
      <c r="CA86" s="39"/>
      <c r="CB86" s="7">
        <f t="shared" ref="CB86:CB87" si="596">+BW86-CA86</f>
        <v>46157</v>
      </c>
      <c r="CC86" s="2"/>
      <c r="CD86" s="2"/>
      <c r="CF86" s="18" t="str">
        <f>+_xlfn.XLOOKUP(BZ86,'Crono LB 30.09'!B:B,'Crono LB 30.09'!F:F,"No se encuentra",0,1)</f>
        <v>No se encuentra</v>
      </c>
      <c r="CG86" s="193" t="e">
        <f t="shared" si="420"/>
        <v>#VALUE!</v>
      </c>
      <c r="CI86" s="18" t="str">
        <f>+_xlfn.XLOOKUP(B86,'REM-Nuevo'!B:B,'REM-Nuevo'!O:O,"",0,1)</f>
        <v/>
      </c>
      <c r="CJ86" s="18">
        <f t="shared" si="419"/>
        <v>0</v>
      </c>
    </row>
    <row r="87" spans="1:88" ht="43.5" hidden="1" x14ac:dyDescent="0.35">
      <c r="A87" s="40" t="s">
        <v>2527</v>
      </c>
      <c r="B87" s="41" t="s">
        <v>2817</v>
      </c>
      <c r="C87" s="42" t="s">
        <v>807</v>
      </c>
      <c r="D87" s="7"/>
      <c r="E87" s="283" t="str">
        <f>+_xlfn.XLOOKUP(B87,'Dinámica P0 RIs'!A:A,'Dinámica P0 RIs'!B:B,"",0,1)</f>
        <v/>
      </c>
      <c r="F87" s="30">
        <f t="shared" si="565"/>
        <v>-175</v>
      </c>
      <c r="G87" s="6">
        <v>45898</v>
      </c>
      <c r="H87" s="6">
        <v>45898</v>
      </c>
      <c r="I87" s="34">
        <f t="shared" si="566"/>
        <v>46073</v>
      </c>
      <c r="J87" s="309">
        <v>46036</v>
      </c>
      <c r="K87" s="3"/>
      <c r="L87" s="30">
        <f t="shared" si="567"/>
        <v>-174</v>
      </c>
      <c r="M87" s="30">
        <f t="shared" si="568"/>
        <v>-167</v>
      </c>
      <c r="N87" s="37">
        <v>7</v>
      </c>
      <c r="O87" s="6">
        <v>45912</v>
      </c>
      <c r="P87" s="6">
        <v>45912</v>
      </c>
      <c r="Q87" s="29">
        <f t="shared" si="569"/>
        <v>46079</v>
      </c>
      <c r="R87" s="7">
        <v>23050162</v>
      </c>
      <c r="S87" s="3"/>
      <c r="T87" s="30">
        <f t="shared" si="570"/>
        <v>-166</v>
      </c>
      <c r="U87" s="30">
        <f t="shared" si="571"/>
        <v>-136</v>
      </c>
      <c r="V87" s="37">
        <v>30</v>
      </c>
      <c r="W87" s="6">
        <v>45933</v>
      </c>
      <c r="X87" s="6">
        <v>45933</v>
      </c>
      <c r="Y87" s="29">
        <f t="shared" si="572"/>
        <v>46069</v>
      </c>
      <c r="Z87" s="3"/>
      <c r="AA87" s="31"/>
      <c r="AB87" s="7"/>
      <c r="AC87" s="6"/>
      <c r="AD87" s="25"/>
      <c r="AE87" s="31">
        <f t="shared" si="573"/>
        <v>-135</v>
      </c>
      <c r="AF87" s="31">
        <f t="shared" si="574"/>
        <v>-90</v>
      </c>
      <c r="AG87" s="37">
        <v>45</v>
      </c>
      <c r="AH87" s="15">
        <v>46073</v>
      </c>
      <c r="AI87" s="15">
        <v>46073</v>
      </c>
      <c r="AJ87" s="34">
        <f t="shared" si="575"/>
        <v>46163</v>
      </c>
      <c r="AK87" s="397" t="s">
        <v>2816</v>
      </c>
      <c r="AL87" s="3" t="s">
        <v>2643</v>
      </c>
      <c r="AM87" s="31">
        <f t="shared" si="576"/>
        <v>-89</v>
      </c>
      <c r="AN87" s="31">
        <f t="shared" si="577"/>
        <v>-69</v>
      </c>
      <c r="AO87" s="37">
        <v>20</v>
      </c>
      <c r="AP87" s="15">
        <f t="shared" si="578"/>
        <v>46093</v>
      </c>
      <c r="AQ87" s="15">
        <v>46090</v>
      </c>
      <c r="AR87" s="34">
        <f t="shared" si="579"/>
        <v>46162</v>
      </c>
      <c r="AS87" s="7"/>
      <c r="AT87" s="7"/>
      <c r="AU87" s="7"/>
      <c r="AV87" s="7"/>
      <c r="AW87" s="7"/>
      <c r="AX87" s="3"/>
      <c r="AY87" s="31">
        <f t="shared" si="580"/>
        <v>-68</v>
      </c>
      <c r="AZ87" s="31">
        <f t="shared" si="581"/>
        <v>-8</v>
      </c>
      <c r="BA87" s="124">
        <v>60</v>
      </c>
      <c r="BB87" s="15">
        <f t="shared" si="582"/>
        <v>46150</v>
      </c>
      <c r="BC87" s="15"/>
      <c r="BD87" s="7">
        <f t="shared" si="583"/>
        <v>46158</v>
      </c>
      <c r="BE87" s="3"/>
      <c r="BF87" s="31">
        <f t="shared" si="584"/>
        <v>-7</v>
      </c>
      <c r="BG87" s="31">
        <f t="shared" si="585"/>
        <v>-7</v>
      </c>
      <c r="BH87" s="32">
        <v>0</v>
      </c>
      <c r="BI87" s="15">
        <f t="shared" si="586"/>
        <v>46150</v>
      </c>
      <c r="BJ87" s="15"/>
      <c r="BK87" s="34">
        <f t="shared" si="587"/>
        <v>46157</v>
      </c>
      <c r="BL87" s="3"/>
      <c r="BM87" s="31">
        <f t="shared" si="588"/>
        <v>-7</v>
      </c>
      <c r="BN87" s="31">
        <f t="shared" si="589"/>
        <v>-7</v>
      </c>
      <c r="BO87" s="32">
        <v>0</v>
      </c>
      <c r="BP87" s="15">
        <f t="shared" si="590"/>
        <v>46150</v>
      </c>
      <c r="BQ87" s="15"/>
      <c r="BR87" s="34">
        <f t="shared" si="591"/>
        <v>46157</v>
      </c>
      <c r="BS87" s="3"/>
      <c r="BT87" s="31">
        <f t="shared" si="592"/>
        <v>-7</v>
      </c>
      <c r="BU87" s="31">
        <f t="shared" si="593"/>
        <v>0</v>
      </c>
      <c r="BV87" s="37">
        <v>7</v>
      </c>
      <c r="BW87" s="15">
        <f t="shared" si="594"/>
        <v>46157</v>
      </c>
      <c r="BX87" s="15"/>
      <c r="BY87" s="7">
        <f t="shared" si="595"/>
        <v>46157</v>
      </c>
      <c r="BZ87" s="2"/>
      <c r="CA87" s="39"/>
      <c r="CB87" s="7">
        <f t="shared" si="596"/>
        <v>46157</v>
      </c>
      <c r="CC87" s="2"/>
      <c r="CD87" s="2"/>
      <c r="CF87" s="18" t="str">
        <f>+_xlfn.XLOOKUP(BZ87,'Crono LB 30.09'!B:B,'Crono LB 30.09'!F:F,"No se encuentra",0,1)</f>
        <v>No se encuentra</v>
      </c>
      <c r="CG87" s="193" t="e">
        <f t="shared" si="420"/>
        <v>#VALUE!</v>
      </c>
      <c r="CI87" s="18" t="str">
        <f>+_xlfn.XLOOKUP(B87,'REM-Nuevo'!B:B,'REM-Nuevo'!O:O,"",0,1)</f>
        <v/>
      </c>
      <c r="CJ87" s="18">
        <f t="shared" si="419"/>
        <v>0</v>
      </c>
    </row>
    <row r="88" spans="1:88" ht="43.5" hidden="1" x14ac:dyDescent="0.35">
      <c r="A88" s="40" t="s">
        <v>2818</v>
      </c>
      <c r="B88" s="41" t="s">
        <v>2819</v>
      </c>
      <c r="C88" s="42" t="s">
        <v>2820</v>
      </c>
      <c r="D88" s="7"/>
      <c r="E88" s="283" t="str">
        <f>+_xlfn.XLOOKUP(B88,'Dinámica P0 RIs'!A:A,'Dinámica P0 RIs'!B:B,"",0,1)</f>
        <v/>
      </c>
      <c r="F88" s="30">
        <f t="shared" si="353"/>
        <v>-175</v>
      </c>
      <c r="G88" s="6">
        <v>46142</v>
      </c>
      <c r="H88" s="6">
        <v>46142</v>
      </c>
      <c r="I88" s="34">
        <f t="shared" si="354"/>
        <v>46317</v>
      </c>
      <c r="J88" s="309" t="s">
        <v>2641</v>
      </c>
      <c r="K88" s="3"/>
      <c r="L88" s="30">
        <f t="shared" si="355"/>
        <v>-174</v>
      </c>
      <c r="M88" s="30">
        <f t="shared" si="356"/>
        <v>-167</v>
      </c>
      <c r="N88" s="37">
        <v>7</v>
      </c>
      <c r="O88" s="6">
        <f t="shared" si="421"/>
        <v>46149</v>
      </c>
      <c r="P88" s="6">
        <v>46153</v>
      </c>
      <c r="Q88" s="29">
        <f t="shared" si="357"/>
        <v>46316</v>
      </c>
      <c r="R88" s="7">
        <v>23377138</v>
      </c>
      <c r="S88" s="3"/>
      <c r="T88" s="30">
        <f t="shared" si="358"/>
        <v>-166</v>
      </c>
      <c r="U88" s="30">
        <f t="shared" si="359"/>
        <v>-136</v>
      </c>
      <c r="V88" s="37">
        <v>30</v>
      </c>
      <c r="W88" s="6">
        <f t="shared" si="360"/>
        <v>46179</v>
      </c>
      <c r="X88" s="6">
        <v>46162</v>
      </c>
      <c r="Y88" s="15">
        <f t="shared" si="361"/>
        <v>46315</v>
      </c>
      <c r="Z88" s="3"/>
      <c r="AA88" s="31"/>
      <c r="AB88" s="7"/>
      <c r="AC88" s="6"/>
      <c r="AD88" s="25"/>
      <c r="AE88" s="31">
        <f t="shared" si="362"/>
        <v>-135</v>
      </c>
      <c r="AF88" s="31">
        <f t="shared" si="363"/>
        <v>-90</v>
      </c>
      <c r="AG88" s="37">
        <v>45</v>
      </c>
      <c r="AH88" s="15">
        <f t="shared" si="364"/>
        <v>46207</v>
      </c>
      <c r="AI88" s="15"/>
      <c r="AJ88" s="15">
        <f t="shared" si="365"/>
        <v>46297</v>
      </c>
      <c r="AK88" s="468" t="s">
        <v>2821</v>
      </c>
      <c r="AL88" s="3" t="s">
        <v>2648</v>
      </c>
      <c r="AM88" s="31">
        <f t="shared" si="366"/>
        <v>-89</v>
      </c>
      <c r="AN88" s="31">
        <f t="shared" si="367"/>
        <v>-69</v>
      </c>
      <c r="AO88" s="37">
        <v>20</v>
      </c>
      <c r="AP88" s="15">
        <f t="shared" si="368"/>
        <v>46227</v>
      </c>
      <c r="AQ88" s="15">
        <v>46170</v>
      </c>
      <c r="AR88" s="34">
        <f t="shared" si="369"/>
        <v>46296</v>
      </c>
      <c r="AS88" s="7"/>
      <c r="AT88" s="7"/>
      <c r="AU88" s="7"/>
      <c r="AV88" s="7"/>
      <c r="AW88" s="7"/>
      <c r="AX88" s="3"/>
      <c r="AY88" s="31">
        <f t="shared" si="370"/>
        <v>-68</v>
      </c>
      <c r="AZ88" s="31">
        <f t="shared" si="422"/>
        <v>-8</v>
      </c>
      <c r="BA88" s="124">
        <v>60</v>
      </c>
      <c r="BB88" s="15">
        <f t="shared" si="371"/>
        <v>46230</v>
      </c>
      <c r="BC88" s="15"/>
      <c r="BD88" s="7">
        <f t="shared" si="372"/>
        <v>46238</v>
      </c>
      <c r="BE88" s="3"/>
      <c r="BF88" s="31">
        <f t="shared" si="373"/>
        <v>-7</v>
      </c>
      <c r="BG88" s="31">
        <f t="shared" si="374"/>
        <v>-7</v>
      </c>
      <c r="BH88" s="32">
        <v>0</v>
      </c>
      <c r="BI88" s="15">
        <f t="shared" si="375"/>
        <v>46230</v>
      </c>
      <c r="BJ88" s="15"/>
      <c r="BK88" s="15">
        <f t="shared" si="376"/>
        <v>46237</v>
      </c>
      <c r="BL88" s="3"/>
      <c r="BM88" s="31">
        <f t="shared" si="377"/>
        <v>-7</v>
      </c>
      <c r="BN88" s="31">
        <f t="shared" si="378"/>
        <v>-7</v>
      </c>
      <c r="BO88" s="32">
        <v>0</v>
      </c>
      <c r="BP88" s="15">
        <f t="shared" si="379"/>
        <v>46230</v>
      </c>
      <c r="BQ88" s="15"/>
      <c r="BR88" s="34">
        <f t="shared" si="380"/>
        <v>46237</v>
      </c>
      <c r="BS88" s="3"/>
      <c r="BT88" s="31">
        <f t="shared" si="381"/>
        <v>-7</v>
      </c>
      <c r="BU88" s="31">
        <f t="shared" si="382"/>
        <v>0</v>
      </c>
      <c r="BV88" s="37">
        <v>7</v>
      </c>
      <c r="BW88" s="15">
        <f t="shared" si="383"/>
        <v>46237</v>
      </c>
      <c r="BX88" s="15"/>
      <c r="BY88" s="15">
        <f t="shared" si="384"/>
        <v>46237</v>
      </c>
      <c r="BZ88" s="2"/>
      <c r="CA88" s="39"/>
      <c r="CB88" s="15">
        <f t="shared" si="385"/>
        <v>46237</v>
      </c>
      <c r="CC88" s="2"/>
      <c r="CD88" s="2"/>
      <c r="CF88" s="18" t="str">
        <f>+_xlfn.XLOOKUP(BZ88,'Crono LB 30.09'!B:B,'Crono LB 30.09'!F:F,"No se encuentra",0,1)</f>
        <v>26-Jan-28</v>
      </c>
      <c r="CG88" s="193" t="e">
        <f t="shared" si="420"/>
        <v>#VALUE!</v>
      </c>
      <c r="CI88" s="18" t="str">
        <f>+_xlfn.XLOOKUP(B88,'REM-Nuevo'!B:B,'REM-Nuevo'!O:O,"",0,1)</f>
        <v/>
      </c>
      <c r="CJ88" s="18">
        <f t="shared" si="419"/>
        <v>0</v>
      </c>
    </row>
    <row r="89" spans="1:88" hidden="1" x14ac:dyDescent="0.35">
      <c r="A89" s="40" t="s">
        <v>2818</v>
      </c>
      <c r="B89" s="41" t="s">
        <v>2822</v>
      </c>
      <c r="C89" s="42" t="s">
        <v>2820</v>
      </c>
      <c r="D89" s="7"/>
      <c r="E89" s="283" t="str">
        <f>+_xlfn.XLOOKUP(B89,'Dinámica P0 RIs'!A:A,'Dinámica P0 RIs'!B:B,"",0,1)</f>
        <v/>
      </c>
      <c r="F89" s="30">
        <f t="shared" si="353"/>
        <v>-175</v>
      </c>
      <c r="G89" s="6">
        <v>46157</v>
      </c>
      <c r="H89" s="6">
        <v>46157</v>
      </c>
      <c r="I89" s="34">
        <f t="shared" si="354"/>
        <v>46332</v>
      </c>
      <c r="J89" s="309" t="s">
        <v>2641</v>
      </c>
      <c r="K89" s="3"/>
      <c r="L89" s="30">
        <f t="shared" si="355"/>
        <v>-174</v>
      </c>
      <c r="M89" s="30">
        <f t="shared" si="356"/>
        <v>-167</v>
      </c>
      <c r="N89" s="37">
        <v>7</v>
      </c>
      <c r="O89" s="6">
        <f t="shared" si="421"/>
        <v>46164</v>
      </c>
      <c r="P89" s="6">
        <v>46164</v>
      </c>
      <c r="Q89" s="29">
        <f t="shared" si="357"/>
        <v>46331</v>
      </c>
      <c r="R89" s="7"/>
      <c r="S89" s="3"/>
      <c r="T89" s="30">
        <f t="shared" si="358"/>
        <v>-166</v>
      </c>
      <c r="U89" s="30">
        <f t="shared" si="359"/>
        <v>-136</v>
      </c>
      <c r="V89" s="37">
        <v>30</v>
      </c>
      <c r="W89" s="6">
        <v>46189</v>
      </c>
      <c r="X89" s="6"/>
      <c r="Y89" s="15">
        <f t="shared" si="361"/>
        <v>46325</v>
      </c>
      <c r="Z89" s="3"/>
      <c r="AA89" s="31"/>
      <c r="AB89" s="7"/>
      <c r="AC89" s="6"/>
      <c r="AD89" s="25"/>
      <c r="AE89" s="31">
        <f t="shared" si="362"/>
        <v>-135</v>
      </c>
      <c r="AF89" s="31">
        <f t="shared" si="363"/>
        <v>-90</v>
      </c>
      <c r="AG89" s="37">
        <v>45</v>
      </c>
      <c r="AH89" s="15">
        <f t="shared" si="364"/>
        <v>46234</v>
      </c>
      <c r="AI89" s="15"/>
      <c r="AJ89" s="15">
        <f t="shared" si="365"/>
        <v>46324</v>
      </c>
      <c r="AK89" s="468"/>
      <c r="AL89" s="3" t="s">
        <v>2648</v>
      </c>
      <c r="AM89" s="31">
        <f t="shared" si="366"/>
        <v>-89</v>
      </c>
      <c r="AN89" s="31">
        <f t="shared" si="367"/>
        <v>-69</v>
      </c>
      <c r="AO89" s="37">
        <v>20</v>
      </c>
      <c r="AP89" s="15">
        <f t="shared" si="368"/>
        <v>46254</v>
      </c>
      <c r="AQ89" s="15">
        <v>46170</v>
      </c>
      <c r="AR89" s="34">
        <f t="shared" si="369"/>
        <v>46323</v>
      </c>
      <c r="AS89" s="7"/>
      <c r="AT89" s="7"/>
      <c r="AU89" s="7"/>
      <c r="AV89" s="7"/>
      <c r="AW89" s="7"/>
      <c r="AX89" s="3"/>
      <c r="AY89" s="31">
        <f t="shared" si="370"/>
        <v>-68</v>
      </c>
      <c r="AZ89" s="31">
        <f t="shared" si="422"/>
        <v>-8</v>
      </c>
      <c r="BA89" s="124">
        <v>60</v>
      </c>
      <c r="BB89" s="15">
        <f t="shared" si="371"/>
        <v>46230</v>
      </c>
      <c r="BC89" s="15"/>
      <c r="BD89" s="7">
        <f t="shared" si="372"/>
        <v>46238</v>
      </c>
      <c r="BE89" s="3"/>
      <c r="BF89" s="31">
        <f t="shared" si="373"/>
        <v>-7</v>
      </c>
      <c r="BG89" s="31">
        <f t="shared" si="374"/>
        <v>-7</v>
      </c>
      <c r="BH89" s="32">
        <v>0</v>
      </c>
      <c r="BI89" s="15">
        <f t="shared" si="375"/>
        <v>46230</v>
      </c>
      <c r="BJ89" s="15"/>
      <c r="BK89" s="15">
        <f t="shared" si="376"/>
        <v>46237</v>
      </c>
      <c r="BL89" s="3"/>
      <c r="BM89" s="31">
        <f t="shared" si="377"/>
        <v>-7</v>
      </c>
      <c r="BN89" s="31">
        <f t="shared" si="378"/>
        <v>-7</v>
      </c>
      <c r="BO89" s="32">
        <v>0</v>
      </c>
      <c r="BP89" s="15">
        <f t="shared" si="379"/>
        <v>46230</v>
      </c>
      <c r="BQ89" s="15"/>
      <c r="BR89" s="34">
        <f t="shared" si="380"/>
        <v>46237</v>
      </c>
      <c r="BS89" s="3"/>
      <c r="BT89" s="31">
        <f t="shared" si="381"/>
        <v>-7</v>
      </c>
      <c r="BU89" s="31">
        <f t="shared" si="382"/>
        <v>0</v>
      </c>
      <c r="BV89" s="37">
        <v>7</v>
      </c>
      <c r="BW89" s="15">
        <f t="shared" si="383"/>
        <v>46237</v>
      </c>
      <c r="BX89" s="15"/>
      <c r="BY89" s="15">
        <f t="shared" si="384"/>
        <v>46237</v>
      </c>
      <c r="BZ89" s="2"/>
      <c r="CA89" s="39"/>
      <c r="CB89" s="15">
        <f t="shared" si="385"/>
        <v>46237</v>
      </c>
      <c r="CC89" s="2"/>
      <c r="CD89" s="2"/>
      <c r="CF89" s="18" t="str">
        <f>+_xlfn.XLOOKUP(BZ89,'Crono LB 30.09'!B:B,'Crono LB 30.09'!F:F,"No se encuentra",0,1)</f>
        <v>26-Jan-28</v>
      </c>
      <c r="CG89" s="193" t="e">
        <f t="shared" si="420"/>
        <v>#VALUE!</v>
      </c>
      <c r="CI89" s="18" t="str">
        <f>+_xlfn.XLOOKUP(B89,'REM-Nuevo'!B:B,'REM-Nuevo'!O:O,"",0,1)</f>
        <v/>
      </c>
      <c r="CJ89" s="18">
        <f t="shared" si="419"/>
        <v>0</v>
      </c>
    </row>
    <row r="90" spans="1:88" hidden="1" x14ac:dyDescent="0.35">
      <c r="A90" s="40" t="s">
        <v>2818</v>
      </c>
      <c r="B90" s="41" t="s">
        <v>2823</v>
      </c>
      <c r="C90" s="42" t="s">
        <v>2820</v>
      </c>
      <c r="D90" s="7"/>
      <c r="E90" s="283" t="str">
        <f>+_xlfn.XLOOKUP(B90,'Dinámica P0 RIs'!A:A,'Dinámica P0 RIs'!B:B,"",0,1)</f>
        <v/>
      </c>
      <c r="F90" s="30">
        <f t="shared" si="353"/>
        <v>-175</v>
      </c>
      <c r="G90" s="6">
        <v>46192</v>
      </c>
      <c r="H90" s="6">
        <v>46192</v>
      </c>
      <c r="I90" s="34">
        <f t="shared" si="354"/>
        <v>46367</v>
      </c>
      <c r="J90" s="309" t="s">
        <v>2641</v>
      </c>
      <c r="K90" s="3"/>
      <c r="L90" s="30">
        <f t="shared" si="355"/>
        <v>-174</v>
      </c>
      <c r="M90" s="30">
        <f t="shared" si="356"/>
        <v>-167</v>
      </c>
      <c r="N90" s="37">
        <v>7</v>
      </c>
      <c r="O90" s="6">
        <f t="shared" si="421"/>
        <v>46199</v>
      </c>
      <c r="P90" s="6">
        <v>46198</v>
      </c>
      <c r="Q90" s="29">
        <f t="shared" si="357"/>
        <v>46366</v>
      </c>
      <c r="R90" s="7"/>
      <c r="S90" s="3"/>
      <c r="T90" s="30">
        <f t="shared" si="358"/>
        <v>-166</v>
      </c>
      <c r="U90" s="30">
        <f t="shared" si="359"/>
        <v>-136</v>
      </c>
      <c r="V90" s="37">
        <v>30</v>
      </c>
      <c r="W90" s="6">
        <v>46189</v>
      </c>
      <c r="X90" s="6"/>
      <c r="Y90" s="15">
        <f t="shared" si="361"/>
        <v>46325</v>
      </c>
      <c r="Z90" s="3"/>
      <c r="AA90" s="31"/>
      <c r="AB90" s="7"/>
      <c r="AC90" s="6"/>
      <c r="AD90" s="25"/>
      <c r="AE90" s="31">
        <f t="shared" si="362"/>
        <v>-135</v>
      </c>
      <c r="AF90" s="31">
        <f t="shared" si="363"/>
        <v>-90</v>
      </c>
      <c r="AG90" s="37">
        <v>45</v>
      </c>
      <c r="AH90" s="15">
        <f t="shared" si="364"/>
        <v>46234</v>
      </c>
      <c r="AI90" s="15"/>
      <c r="AJ90" s="15">
        <f t="shared" si="365"/>
        <v>46324</v>
      </c>
      <c r="AK90" s="468" t="s">
        <v>2824</v>
      </c>
      <c r="AL90" s="3" t="s">
        <v>2648</v>
      </c>
      <c r="AM90" s="31">
        <f t="shared" si="366"/>
        <v>-89</v>
      </c>
      <c r="AN90" s="31">
        <f t="shared" si="367"/>
        <v>-69</v>
      </c>
      <c r="AO90" s="37">
        <v>20</v>
      </c>
      <c r="AP90" s="15">
        <f t="shared" si="368"/>
        <v>46254</v>
      </c>
      <c r="AQ90" s="15">
        <v>46209</v>
      </c>
      <c r="AR90" s="34">
        <f t="shared" si="369"/>
        <v>46323</v>
      </c>
      <c r="AS90" s="7"/>
      <c r="AT90" s="7"/>
      <c r="AU90" s="7"/>
      <c r="AV90" s="7"/>
      <c r="AW90" s="7"/>
      <c r="AX90" s="3"/>
      <c r="AY90" s="31">
        <f t="shared" si="370"/>
        <v>-68</v>
      </c>
      <c r="AZ90" s="31">
        <f t="shared" si="422"/>
        <v>-8</v>
      </c>
      <c r="BA90" s="124">
        <v>60</v>
      </c>
      <c r="BB90" s="15">
        <f t="shared" si="371"/>
        <v>46269</v>
      </c>
      <c r="BC90" s="15"/>
      <c r="BD90" s="7">
        <f t="shared" si="372"/>
        <v>46277</v>
      </c>
      <c r="BE90" s="3"/>
      <c r="BF90" s="31">
        <f t="shared" si="373"/>
        <v>-7</v>
      </c>
      <c r="BG90" s="31">
        <f t="shared" si="374"/>
        <v>-7</v>
      </c>
      <c r="BH90" s="32">
        <v>0</v>
      </c>
      <c r="BI90" s="15">
        <f t="shared" si="375"/>
        <v>46269</v>
      </c>
      <c r="BJ90" s="15"/>
      <c r="BK90" s="15">
        <f t="shared" si="376"/>
        <v>46276</v>
      </c>
      <c r="BL90" s="3"/>
      <c r="BM90" s="31">
        <f t="shared" si="377"/>
        <v>-7</v>
      </c>
      <c r="BN90" s="31">
        <f t="shared" si="378"/>
        <v>-7</v>
      </c>
      <c r="BO90" s="32">
        <v>0</v>
      </c>
      <c r="BP90" s="15">
        <f t="shared" si="379"/>
        <v>46269</v>
      </c>
      <c r="BQ90" s="15"/>
      <c r="BR90" s="34">
        <f t="shared" si="380"/>
        <v>46276</v>
      </c>
      <c r="BS90" s="3"/>
      <c r="BT90" s="31">
        <f t="shared" si="381"/>
        <v>-7</v>
      </c>
      <c r="BU90" s="31">
        <f t="shared" si="382"/>
        <v>0</v>
      </c>
      <c r="BV90" s="37">
        <v>7</v>
      </c>
      <c r="BW90" s="15">
        <f t="shared" si="383"/>
        <v>46276</v>
      </c>
      <c r="BX90" s="15"/>
      <c r="BY90" s="15">
        <f t="shared" si="384"/>
        <v>46276</v>
      </c>
      <c r="BZ90" s="2"/>
      <c r="CA90" s="39"/>
      <c r="CB90" s="15">
        <f t="shared" si="385"/>
        <v>46276</v>
      </c>
      <c r="CC90" s="2"/>
      <c r="CD90" s="2"/>
      <c r="CF90" s="18" t="str">
        <f>+_xlfn.XLOOKUP(BZ90,'Crono LB 30.09'!B:B,'Crono LB 30.09'!F:F,"No se encuentra",0,1)</f>
        <v>26-Jan-28</v>
      </c>
      <c r="CG90" s="193" t="e">
        <f t="shared" si="420"/>
        <v>#VALUE!</v>
      </c>
      <c r="CI90" s="18" t="str">
        <f>+_xlfn.XLOOKUP(B90,'REM-Nuevo'!B:B,'REM-Nuevo'!O:O,"",0,1)</f>
        <v/>
      </c>
      <c r="CJ90" s="18">
        <f t="shared" si="419"/>
        <v>0</v>
      </c>
    </row>
    <row r="91" spans="1:88" hidden="1" x14ac:dyDescent="0.35">
      <c r="A91" s="40" t="s">
        <v>2818</v>
      </c>
      <c r="B91" s="41" t="s">
        <v>2825</v>
      </c>
      <c r="C91" s="42" t="s">
        <v>2820</v>
      </c>
      <c r="D91" s="7"/>
      <c r="E91" s="283" t="str">
        <f>+_xlfn.XLOOKUP(B91,'Dinámica P0 RIs'!A:A,'Dinámica P0 RIs'!B:B,"",0,1)</f>
        <v/>
      </c>
      <c r="F91" s="30">
        <f t="shared" ref="F91" si="597">+L91-1</f>
        <v>-175</v>
      </c>
      <c r="G91" s="6">
        <v>46216</v>
      </c>
      <c r="H91" s="6"/>
      <c r="I91" s="34">
        <f t="shared" ref="I91" si="598">+G91-F91</f>
        <v>46391</v>
      </c>
      <c r="J91" s="309" t="s">
        <v>2641</v>
      </c>
      <c r="K91" s="3"/>
      <c r="L91" s="30">
        <f t="shared" ref="L91" si="599">+M91-N91</f>
        <v>-174</v>
      </c>
      <c r="M91" s="30">
        <f t="shared" ref="M91" si="600">+T91-1</f>
        <v>-167</v>
      </c>
      <c r="N91" s="37">
        <v>7</v>
      </c>
      <c r="O91" s="6">
        <f t="shared" ref="O91" si="601">+IF(H91=0,G91,H91)+N91</f>
        <v>46223</v>
      </c>
      <c r="P91" s="6"/>
      <c r="Q91" s="29">
        <f t="shared" ref="Q91" si="602">+O91-M91</f>
        <v>46390</v>
      </c>
      <c r="R91" s="7"/>
      <c r="S91" s="3"/>
      <c r="T91" s="30">
        <f t="shared" ref="T91" si="603">+U91-V91</f>
        <v>-166</v>
      </c>
      <c r="U91" s="30">
        <f t="shared" ref="U91" si="604">+AE91-1</f>
        <v>-136</v>
      </c>
      <c r="V91" s="37">
        <v>30</v>
      </c>
      <c r="W91" s="6">
        <f t="shared" si="360"/>
        <v>46253</v>
      </c>
      <c r="X91" s="6"/>
      <c r="Y91" s="15">
        <f t="shared" ref="Y91" si="605">+W91-U91</f>
        <v>46389</v>
      </c>
      <c r="Z91" s="3"/>
      <c r="AA91" s="31"/>
      <c r="AB91" s="7"/>
      <c r="AC91" s="6"/>
      <c r="AD91" s="25"/>
      <c r="AE91" s="31">
        <f t="shared" ref="AE91" si="606">+AF91-AG91</f>
        <v>-135</v>
      </c>
      <c r="AF91" s="31">
        <f t="shared" ref="AF91" si="607">+AM91-1</f>
        <v>-90</v>
      </c>
      <c r="AG91" s="37">
        <v>45</v>
      </c>
      <c r="AH91" s="15">
        <f t="shared" ref="AH91" si="608">+IF(X91=0,W91,X91)+AG91</f>
        <v>46298</v>
      </c>
      <c r="AI91" s="15"/>
      <c r="AJ91" s="15">
        <f t="shared" ref="AJ91" si="609">+AH91-AF91</f>
        <v>46388</v>
      </c>
      <c r="AK91" s="468" t="s">
        <v>2824</v>
      </c>
      <c r="AL91" s="3" t="s">
        <v>2648</v>
      </c>
      <c r="AM91" s="31">
        <f t="shared" ref="AM91" si="610">+AN91-AO91</f>
        <v>-89</v>
      </c>
      <c r="AN91" s="31">
        <f t="shared" ref="AN91" si="611">+AY91-1</f>
        <v>-69</v>
      </c>
      <c r="AO91" s="37">
        <v>20</v>
      </c>
      <c r="AP91" s="15">
        <f t="shared" ref="AP91" si="612">+IF(AI91=0,AH91,AI91)+AO91</f>
        <v>46318</v>
      </c>
      <c r="AQ91" s="15">
        <v>46209</v>
      </c>
      <c r="AR91" s="34">
        <f t="shared" ref="AR91" si="613">+AP91-AN91</f>
        <v>46387</v>
      </c>
      <c r="AS91" s="7"/>
      <c r="AT91" s="7"/>
      <c r="AU91" s="7"/>
      <c r="AV91" s="7"/>
      <c r="AW91" s="7"/>
      <c r="AX91" s="3"/>
      <c r="AY91" s="31">
        <f t="shared" ref="AY91" si="614">+AZ91-BA91</f>
        <v>-68</v>
      </c>
      <c r="AZ91" s="31">
        <f t="shared" ref="AZ91" si="615">+BF91-1</f>
        <v>-8</v>
      </c>
      <c r="BA91" s="124">
        <v>60</v>
      </c>
      <c r="BB91" s="15">
        <f t="shared" ref="BB91" si="616">+IF(AQ91=0,AP91,AQ91)+BA91</f>
        <v>46269</v>
      </c>
      <c r="BC91" s="15"/>
      <c r="BD91" s="7">
        <f t="shared" ref="BD91" si="617">+BB91-AZ91</f>
        <v>46277</v>
      </c>
      <c r="BE91" s="3"/>
      <c r="BF91" s="31">
        <f t="shared" ref="BF91" si="618">+BG91-BH91</f>
        <v>-7</v>
      </c>
      <c r="BG91" s="31">
        <f t="shared" ref="BG91" si="619">+BM91</f>
        <v>-7</v>
      </c>
      <c r="BH91" s="32">
        <v>0</v>
      </c>
      <c r="BI91" s="15">
        <f t="shared" ref="BI91" si="620">+IF(BC91=0,BB91,BC91)+BH91</f>
        <v>46269</v>
      </c>
      <c r="BJ91" s="15"/>
      <c r="BK91" s="15">
        <f t="shared" ref="BK91" si="621">+BI91-BG91</f>
        <v>46276</v>
      </c>
      <c r="BL91" s="3"/>
      <c r="BM91" s="31">
        <f t="shared" ref="BM91" si="622">+BN91-BO91</f>
        <v>-7</v>
      </c>
      <c r="BN91" s="31">
        <f t="shared" ref="BN91" si="623">+BT91</f>
        <v>-7</v>
      </c>
      <c r="BO91" s="32">
        <v>0</v>
      </c>
      <c r="BP91" s="15">
        <f t="shared" ref="BP91" si="624">+IF(BJ91=0,BI91,BJ91)+BO91</f>
        <v>46269</v>
      </c>
      <c r="BQ91" s="15"/>
      <c r="BR91" s="34">
        <f t="shared" ref="BR91" si="625">+BP91-BN91</f>
        <v>46276</v>
      </c>
      <c r="BS91" s="3"/>
      <c r="BT91" s="31">
        <f t="shared" ref="BT91" si="626">+BU91-BV91</f>
        <v>-7</v>
      </c>
      <c r="BU91" s="31">
        <f t="shared" ref="BU91" si="627">+CA91</f>
        <v>0</v>
      </c>
      <c r="BV91" s="37">
        <v>7</v>
      </c>
      <c r="BW91" s="15">
        <f t="shared" ref="BW91" si="628">+IF(BQ91=0,BP91,BQ91)+BV91</f>
        <v>46276</v>
      </c>
      <c r="BX91" s="15"/>
      <c r="BY91" s="15">
        <f t="shared" ref="BY91" si="629">+BW91-BU91</f>
        <v>46276</v>
      </c>
      <c r="BZ91" s="2"/>
      <c r="CA91" s="39"/>
      <c r="CB91" s="15">
        <f t="shared" ref="CB91" si="630">+BW91-CA91</f>
        <v>46276</v>
      </c>
      <c r="CC91" s="2"/>
      <c r="CD91" s="2"/>
      <c r="CF91" s="18" t="str">
        <f>+_xlfn.XLOOKUP(BZ91,'Crono LB 30.09'!B:B,'Crono LB 30.09'!F:F,"No se encuentra",0,1)</f>
        <v>26-Jan-28</v>
      </c>
      <c r="CG91" s="193" t="e">
        <f t="shared" ref="CG91" si="631">+CF91-CA91</f>
        <v>#VALUE!</v>
      </c>
      <c r="CI91" s="18" t="str">
        <f>+_xlfn.XLOOKUP(B91,'REM-Nuevo'!B:B,'REM-Nuevo'!O:O,"",0,1)</f>
        <v/>
      </c>
      <c r="CJ91" s="18">
        <f t="shared" ref="CJ91" si="632">+IF(CI91="",CA91,CI91)</f>
        <v>0</v>
      </c>
    </row>
    <row r="92" spans="1:88" ht="280.5" hidden="1" customHeight="1" x14ac:dyDescent="0.35">
      <c r="A92" s="40" t="s">
        <v>2818</v>
      </c>
      <c r="B92" s="41" t="s">
        <v>2826</v>
      </c>
      <c r="C92" s="42" t="s">
        <v>2827</v>
      </c>
      <c r="D92" s="7"/>
      <c r="E92" s="283">
        <f>+_xlfn.XLOOKUP(B92,'Dinámica P0 RIs'!A:A,'Dinámica P0 RIs'!B:B,"",0,1)</f>
        <v>735.84</v>
      </c>
      <c r="F92" s="30">
        <f t="shared" si="353"/>
        <v>46068</v>
      </c>
      <c r="G92" s="6">
        <v>46108</v>
      </c>
      <c r="H92" s="6">
        <v>46099</v>
      </c>
      <c r="I92" s="34">
        <f t="shared" si="354"/>
        <v>40</v>
      </c>
      <c r="J92" s="309">
        <v>46108</v>
      </c>
      <c r="K92" s="3"/>
      <c r="L92" s="30">
        <f t="shared" si="355"/>
        <v>46069</v>
      </c>
      <c r="M92" s="30">
        <f t="shared" si="356"/>
        <v>46076</v>
      </c>
      <c r="N92" s="37">
        <v>7</v>
      </c>
      <c r="O92" s="6">
        <v>46113</v>
      </c>
      <c r="P92" s="6">
        <v>46118</v>
      </c>
      <c r="Q92" s="29">
        <f t="shared" si="357"/>
        <v>37</v>
      </c>
      <c r="R92" s="7">
        <v>23304702</v>
      </c>
      <c r="S92" s="3"/>
      <c r="T92" s="30">
        <f t="shared" si="358"/>
        <v>46077</v>
      </c>
      <c r="U92" s="30">
        <f t="shared" si="359"/>
        <v>46107</v>
      </c>
      <c r="V92" s="37">
        <v>30</v>
      </c>
      <c r="W92" s="6">
        <f t="shared" si="360"/>
        <v>46143</v>
      </c>
      <c r="X92" s="6">
        <v>46146</v>
      </c>
      <c r="Y92" s="29">
        <f t="shared" si="361"/>
        <v>36</v>
      </c>
      <c r="Z92" s="3"/>
      <c r="AA92" s="31"/>
      <c r="AB92" s="7"/>
      <c r="AC92" s="6"/>
      <c r="AD92" s="25"/>
      <c r="AE92" s="31">
        <f t="shared" si="362"/>
        <v>46108</v>
      </c>
      <c r="AF92" s="31">
        <f t="shared" si="363"/>
        <v>46153</v>
      </c>
      <c r="AG92" s="37">
        <v>45</v>
      </c>
      <c r="AH92" s="15">
        <f t="shared" si="364"/>
        <v>46191</v>
      </c>
      <c r="AI92" s="15"/>
      <c r="AJ92" s="34">
        <f t="shared" si="365"/>
        <v>38</v>
      </c>
      <c r="AK92" s="468" t="s">
        <v>5420</v>
      </c>
      <c r="AL92" s="3" t="s">
        <v>2651</v>
      </c>
      <c r="AM92" s="31">
        <f t="shared" si="366"/>
        <v>46154</v>
      </c>
      <c r="AN92" s="31">
        <f t="shared" si="367"/>
        <v>46174</v>
      </c>
      <c r="AO92" s="37">
        <v>20</v>
      </c>
      <c r="AP92" s="15">
        <f t="shared" si="368"/>
        <v>46211</v>
      </c>
      <c r="AQ92" s="15"/>
      <c r="AR92" s="34">
        <f t="shared" si="369"/>
        <v>37</v>
      </c>
      <c r="AS92" s="7"/>
      <c r="AT92" s="7"/>
      <c r="AU92" s="7"/>
      <c r="AV92" s="7"/>
      <c r="AW92" s="7"/>
      <c r="AX92" s="3"/>
      <c r="AY92" s="31">
        <f t="shared" si="370"/>
        <v>46175</v>
      </c>
      <c r="AZ92" s="31">
        <f t="shared" si="422"/>
        <v>46415</v>
      </c>
      <c r="BA92" s="124">
        <v>240</v>
      </c>
      <c r="BB92" s="15">
        <f t="shared" si="371"/>
        <v>46451</v>
      </c>
      <c r="BC92" s="15"/>
      <c r="BD92" s="7">
        <f t="shared" si="372"/>
        <v>36</v>
      </c>
      <c r="BE92" s="3"/>
      <c r="BF92" s="31">
        <f t="shared" si="373"/>
        <v>46416</v>
      </c>
      <c r="BG92" s="31">
        <f t="shared" si="374"/>
        <v>46416</v>
      </c>
      <c r="BH92" s="32">
        <v>0</v>
      </c>
      <c r="BI92" s="15">
        <f t="shared" si="375"/>
        <v>46451</v>
      </c>
      <c r="BJ92" s="15"/>
      <c r="BK92" s="34">
        <f t="shared" si="376"/>
        <v>35</v>
      </c>
      <c r="BL92" s="3"/>
      <c r="BM92" s="31">
        <f t="shared" si="377"/>
        <v>46416</v>
      </c>
      <c r="BN92" s="31">
        <f t="shared" si="378"/>
        <v>46416</v>
      </c>
      <c r="BO92" s="32">
        <v>0</v>
      </c>
      <c r="BP92" s="15">
        <f t="shared" si="379"/>
        <v>46451</v>
      </c>
      <c r="BQ92" s="15"/>
      <c r="BR92" s="34">
        <f t="shared" si="380"/>
        <v>35</v>
      </c>
      <c r="BS92" s="3"/>
      <c r="BT92" s="31">
        <f t="shared" si="381"/>
        <v>46416</v>
      </c>
      <c r="BU92" s="31">
        <f t="shared" si="382"/>
        <v>46423</v>
      </c>
      <c r="BV92" s="37">
        <v>7</v>
      </c>
      <c r="BW92" s="15">
        <f>+IF(BQ92=0,BP92,BQ92)+BV92</f>
        <v>46458</v>
      </c>
      <c r="BX92" s="15"/>
      <c r="BY92" s="7">
        <f t="shared" si="384"/>
        <v>35</v>
      </c>
      <c r="BZ92" s="2" t="s">
        <v>2828</v>
      </c>
      <c r="CA92" s="315">
        <v>46423</v>
      </c>
      <c r="CB92" s="7">
        <f t="shared" si="385"/>
        <v>35</v>
      </c>
      <c r="CC92" s="2"/>
      <c r="CD92" s="2"/>
      <c r="CF92" s="18" t="str">
        <f>+_xlfn.XLOOKUP(BZ92,'Crono LB 30.09'!B:B,'Crono LB 30.09'!F:F,"No se encuentra",0,1)</f>
        <v>No se encuentra</v>
      </c>
      <c r="CG92" s="193" t="e">
        <f t="shared" si="420"/>
        <v>#VALUE!</v>
      </c>
      <c r="CI92" s="18">
        <f>+_xlfn.XLOOKUP(B92,'REM-Nuevo'!B:B,'REM-Nuevo'!O:O,"",0,1)</f>
        <v>46423</v>
      </c>
      <c r="CJ92" s="18">
        <f t="shared" si="419"/>
        <v>46423</v>
      </c>
    </row>
    <row r="93" spans="1:88" ht="101.5" hidden="1" x14ac:dyDescent="0.35">
      <c r="A93" s="40" t="s">
        <v>2639</v>
      </c>
      <c r="B93" s="41" t="s">
        <v>2829</v>
      </c>
      <c r="C93" s="129" t="s">
        <v>822</v>
      </c>
      <c r="D93" s="7"/>
      <c r="E93" s="283" t="str">
        <f>+_xlfn.XLOOKUP(B93,'Dinámica P0 RIs'!A:A,'Dinámica P0 RIs'!B:B,"",0,1)</f>
        <v/>
      </c>
      <c r="F93" s="30">
        <f t="shared" ref="F93" si="633">+L93-1</f>
        <v>46019</v>
      </c>
      <c r="G93" s="6">
        <v>45923</v>
      </c>
      <c r="H93" s="6">
        <v>45929</v>
      </c>
      <c r="I93" s="34">
        <f t="shared" ref="I93" si="634">+G93-F93</f>
        <v>-96</v>
      </c>
      <c r="J93" s="309" t="s">
        <v>2641</v>
      </c>
      <c r="K93" s="3"/>
      <c r="L93" s="30">
        <f t="shared" ref="L93" si="635">+M93-N93</f>
        <v>46020</v>
      </c>
      <c r="M93" s="30">
        <f t="shared" ref="M93" si="636">+T93-1</f>
        <v>46027</v>
      </c>
      <c r="N93" s="37">
        <v>7</v>
      </c>
      <c r="O93" s="6">
        <f t="shared" si="421"/>
        <v>45936</v>
      </c>
      <c r="P93" s="6">
        <v>45936</v>
      </c>
      <c r="Q93" s="29">
        <f t="shared" ref="Q93" si="637">+O93-M93</f>
        <v>-91</v>
      </c>
      <c r="R93" s="7">
        <v>23092880</v>
      </c>
      <c r="S93" s="3"/>
      <c r="T93" s="30">
        <f t="shared" ref="T93" si="638">+U93-V93</f>
        <v>46028</v>
      </c>
      <c r="U93" s="30">
        <f t="shared" ref="U93" si="639">+AE93-1</f>
        <v>46053</v>
      </c>
      <c r="V93" s="37">
        <v>25</v>
      </c>
      <c r="W93" s="6">
        <v>46057</v>
      </c>
      <c r="X93" s="6">
        <v>46057</v>
      </c>
      <c r="Y93" s="29">
        <f t="shared" ref="Y93" si="640">+W93-U93</f>
        <v>4</v>
      </c>
      <c r="Z93" s="3"/>
      <c r="AA93" s="31"/>
      <c r="AB93" s="7"/>
      <c r="AC93" s="6"/>
      <c r="AD93" s="25"/>
      <c r="AE93" s="31">
        <f t="shared" ref="AE93" si="641">+AF93-AG93</f>
        <v>46054</v>
      </c>
      <c r="AF93" s="31">
        <f t="shared" ref="AF93" si="642">+AM93-1</f>
        <v>46079</v>
      </c>
      <c r="AG93" s="37">
        <v>25</v>
      </c>
      <c r="AH93" s="15">
        <f t="shared" ref="AH93" si="643">+IF(X93=0,W93,X93)+AG93</f>
        <v>46082</v>
      </c>
      <c r="AI93" s="15">
        <v>46090</v>
      </c>
      <c r="AJ93" s="34">
        <f t="shared" ref="AJ93" si="644">+AH93-AF93</f>
        <v>3</v>
      </c>
      <c r="AK93" s="421" t="s">
        <v>2830</v>
      </c>
      <c r="AL93" s="422" t="s">
        <v>2648</v>
      </c>
      <c r="AM93" s="31">
        <f t="shared" ref="AM93" si="645">+AN93-AO93</f>
        <v>46080</v>
      </c>
      <c r="AN93" s="31">
        <f t="shared" ref="AN93" si="646">+AY93-1</f>
        <v>46095</v>
      </c>
      <c r="AO93" s="37">
        <v>15</v>
      </c>
      <c r="AP93" s="15">
        <v>46112</v>
      </c>
      <c r="AQ93" s="15">
        <v>46113</v>
      </c>
      <c r="AR93" s="34">
        <f t="shared" ref="AR93" si="647">+AP93-AN93</f>
        <v>17</v>
      </c>
      <c r="AS93" s="7"/>
      <c r="AT93" s="7"/>
      <c r="AU93" s="7"/>
      <c r="AV93" s="7"/>
      <c r="AW93" s="7"/>
      <c r="AX93" s="3"/>
      <c r="AY93" s="31">
        <f t="shared" ref="AY93" si="648">+AZ93-BA93</f>
        <v>46096</v>
      </c>
      <c r="AZ93" s="31">
        <f t="shared" ref="AZ93" si="649">+BF93-1</f>
        <v>46096</v>
      </c>
      <c r="BA93" s="124"/>
      <c r="BB93" s="15">
        <f t="shared" ref="BB93" si="650">+IF(AQ93=0,AP93,AQ93)+BA93</f>
        <v>46113</v>
      </c>
      <c r="BC93" s="15"/>
      <c r="BD93" s="7">
        <f t="shared" ref="BD93" si="651">+BB93-AZ93</f>
        <v>17</v>
      </c>
      <c r="BE93" s="3"/>
      <c r="BF93" s="31">
        <f t="shared" ref="BF93" si="652">+BG93-BH93</f>
        <v>46097</v>
      </c>
      <c r="BG93" s="31">
        <f t="shared" ref="BG93" si="653">+BM93</f>
        <v>46097</v>
      </c>
      <c r="BH93" s="32">
        <v>0</v>
      </c>
      <c r="BI93" s="15">
        <f t="shared" ref="BI93" si="654">+IF(BC93=0,BB93,BC93)+BH93</f>
        <v>46113</v>
      </c>
      <c r="BJ93" s="15"/>
      <c r="BK93" s="34">
        <f t="shared" ref="BK93" si="655">+BI93-BG93</f>
        <v>16</v>
      </c>
      <c r="BL93" s="3"/>
      <c r="BM93" s="31">
        <f t="shared" ref="BM93" si="656">+BN93-BO93</f>
        <v>46097</v>
      </c>
      <c r="BN93" s="31">
        <f t="shared" ref="BN93" si="657">+BT93</f>
        <v>46097</v>
      </c>
      <c r="BO93" s="32">
        <v>0</v>
      </c>
      <c r="BP93" s="15">
        <f t="shared" ref="BP93" si="658">+IF(BJ93=0,BI93,BJ93)+BO93</f>
        <v>46113</v>
      </c>
      <c r="BQ93" s="15"/>
      <c r="BR93" s="34">
        <f t="shared" ref="BR93" si="659">+BP93-BN93</f>
        <v>16</v>
      </c>
      <c r="BS93" s="3"/>
      <c r="BT93" s="31">
        <f t="shared" ref="BT93" si="660">+BU93-BV93</f>
        <v>46097</v>
      </c>
      <c r="BU93" s="31">
        <f t="shared" ref="BU93" si="661">+CA93</f>
        <v>46097</v>
      </c>
      <c r="BV93" s="37"/>
      <c r="BW93" s="15">
        <f t="shared" ref="BW93" si="662">+IF(BQ93=0,BP93,BQ93)+BV93</f>
        <v>46113</v>
      </c>
      <c r="BX93" s="15"/>
      <c r="BY93" s="7">
        <f t="shared" ref="BY93" si="663">+BW93-BU93</f>
        <v>16</v>
      </c>
      <c r="BZ93" s="2" t="s">
        <v>2540</v>
      </c>
      <c r="CA93" s="315">
        <v>46097</v>
      </c>
      <c r="CB93" s="7">
        <f t="shared" ref="CB93" si="664">+BW93-CA93</f>
        <v>16</v>
      </c>
      <c r="CC93" s="2"/>
      <c r="CD93" s="2"/>
      <c r="CF93" s="18">
        <f>+_xlfn.XLOOKUP(BZ93,'Crono LB 30.09'!B:B,'Crono LB 30.09'!F:F,"No se encuentra",0,1)</f>
        <v>45980</v>
      </c>
      <c r="CG93" s="193">
        <f t="shared" si="420"/>
        <v>-117</v>
      </c>
      <c r="CI93" s="18"/>
      <c r="CJ93" s="18">
        <v>46097</v>
      </c>
    </row>
    <row r="94" spans="1:88" hidden="1" x14ac:dyDescent="0.35">
      <c r="A94" s="40" t="s">
        <v>2818</v>
      </c>
      <c r="B94" s="41" t="s">
        <v>2831</v>
      </c>
      <c r="C94" s="42" t="s">
        <v>2832</v>
      </c>
      <c r="D94" s="7"/>
      <c r="E94" s="283" t="str">
        <f>+_xlfn.XLOOKUP(B94,'Dinámica P0 RIs'!A:A,'Dinámica P0 RIs'!B:B,"",0,1)</f>
        <v/>
      </c>
      <c r="F94" s="30">
        <f t="shared" ref="F94" si="665">+L94-1</f>
        <v>-228</v>
      </c>
      <c r="G94" s="6">
        <v>46188</v>
      </c>
      <c r="H94" s="6"/>
      <c r="I94" s="34">
        <f t="shared" ref="I94" si="666">+G94-F94</f>
        <v>46416</v>
      </c>
      <c r="J94" s="309" t="s">
        <v>2641</v>
      </c>
      <c r="K94" s="3"/>
      <c r="L94" s="30">
        <f t="shared" ref="L94" si="667">+M94-N94</f>
        <v>-227</v>
      </c>
      <c r="M94" s="30">
        <f t="shared" ref="M94" si="668">+T94-1</f>
        <v>-220</v>
      </c>
      <c r="N94" s="37">
        <v>7</v>
      </c>
      <c r="O94" s="6">
        <f t="shared" si="421"/>
        <v>46195</v>
      </c>
      <c r="P94" s="6"/>
      <c r="Q94" s="29">
        <f t="shared" ref="Q94" si="669">+O94-M94</f>
        <v>46415</v>
      </c>
      <c r="R94" s="7"/>
      <c r="S94" s="3"/>
      <c r="T94" s="30">
        <f t="shared" ref="T94" si="670">+U94-V94</f>
        <v>-219</v>
      </c>
      <c r="U94" s="30">
        <f t="shared" ref="U94" si="671">+AE94-1</f>
        <v>-189</v>
      </c>
      <c r="V94" s="37">
        <v>30</v>
      </c>
      <c r="W94" s="6">
        <f t="shared" ref="W94" si="672">+O94+V94</f>
        <v>46225</v>
      </c>
      <c r="X94" s="6"/>
      <c r="Y94" s="29">
        <f t="shared" ref="Y94" si="673">+W94-U94</f>
        <v>46414</v>
      </c>
      <c r="Z94" s="3"/>
      <c r="AA94" s="31"/>
      <c r="AB94" s="7"/>
      <c r="AC94" s="6"/>
      <c r="AD94" s="25"/>
      <c r="AE94" s="31">
        <f t="shared" ref="AE94" si="674">+AF94-AG94</f>
        <v>-188</v>
      </c>
      <c r="AF94" s="31">
        <f t="shared" ref="AF94" si="675">+AM94-1</f>
        <v>-143</v>
      </c>
      <c r="AG94" s="37">
        <v>45</v>
      </c>
      <c r="AH94" s="15">
        <f t="shared" ref="AH94" si="676">+IF(X94=0,W94,X94)+AG94</f>
        <v>46270</v>
      </c>
      <c r="AI94" s="15"/>
      <c r="AJ94" s="34">
        <f t="shared" ref="AJ94" si="677">+AH94-AF94</f>
        <v>46413</v>
      </c>
      <c r="AK94" s="393" t="s">
        <v>5429</v>
      </c>
      <c r="AL94" s="3"/>
      <c r="AM94" s="31">
        <f t="shared" ref="AM94" si="678">+AN94-AO94</f>
        <v>-142</v>
      </c>
      <c r="AN94" s="31">
        <f t="shared" ref="AN94" si="679">+AY94-1</f>
        <v>-122</v>
      </c>
      <c r="AO94" s="37">
        <v>20</v>
      </c>
      <c r="AP94" s="15">
        <f t="shared" ref="AP94" si="680">+IF(AI94=0,AH94,AI94)+AO94</f>
        <v>46290</v>
      </c>
      <c r="AQ94" s="15"/>
      <c r="AR94" s="34">
        <f t="shared" ref="AR94" si="681">+AP94-AN94</f>
        <v>46412</v>
      </c>
      <c r="AS94" s="7"/>
      <c r="AT94" s="7"/>
      <c r="AU94" s="7"/>
      <c r="AV94" s="7"/>
      <c r="AW94" s="7"/>
      <c r="AX94" s="3"/>
      <c r="AY94" s="31">
        <f t="shared" ref="AY94" si="682">+AZ94-BA94</f>
        <v>-121</v>
      </c>
      <c r="AZ94" s="31">
        <f t="shared" ref="AZ94" si="683">+BF94-1</f>
        <v>-1</v>
      </c>
      <c r="BA94" s="124">
        <v>120</v>
      </c>
      <c r="BB94" s="15">
        <f t="shared" ref="BB94" si="684">+IF(AQ94=0,AP94,AQ94)+BA94</f>
        <v>46410</v>
      </c>
      <c r="BC94" s="15"/>
      <c r="BD94" s="7">
        <f t="shared" ref="BD94" si="685">+BB94-AZ94</f>
        <v>46411</v>
      </c>
      <c r="BE94" s="3"/>
      <c r="BF94" s="31">
        <f t="shared" ref="BF94" si="686">+BG94-BH94</f>
        <v>0</v>
      </c>
      <c r="BG94" s="31">
        <f t="shared" ref="BG94" si="687">+BM94</f>
        <v>0</v>
      </c>
      <c r="BH94" s="32">
        <v>0</v>
      </c>
      <c r="BI94" s="15">
        <f t="shared" ref="BI94" si="688">+IF(BC94=0,BB94,BC94)+BH94</f>
        <v>46410</v>
      </c>
      <c r="BJ94" s="15"/>
      <c r="BK94" s="34">
        <f t="shared" ref="BK94" si="689">+BI94-BG94</f>
        <v>46410</v>
      </c>
      <c r="BL94" s="3"/>
      <c r="BM94" s="31">
        <f t="shared" ref="BM94" si="690">+BN94-BO94</f>
        <v>0</v>
      </c>
      <c r="BN94" s="31">
        <f t="shared" ref="BN94" si="691">+BT94</f>
        <v>0</v>
      </c>
      <c r="BO94" s="32">
        <v>0</v>
      </c>
      <c r="BP94" s="15">
        <f t="shared" ref="BP94" si="692">+IF(BJ94=0,BI94,BJ94)+BO94</f>
        <v>46410</v>
      </c>
      <c r="BQ94" s="15"/>
      <c r="BR94" s="34">
        <f t="shared" ref="BR94" si="693">+BP94-BN94</f>
        <v>46410</v>
      </c>
      <c r="BS94" s="3"/>
      <c r="BT94" s="31">
        <f t="shared" ref="BT94" si="694">+BU94-BV94</f>
        <v>0</v>
      </c>
      <c r="BU94" s="31">
        <f t="shared" ref="BU94" si="695">+CA94</f>
        <v>0</v>
      </c>
      <c r="BV94" s="37"/>
      <c r="BW94" s="15">
        <f t="shared" ref="BW94" si="696">+IF(BQ94=0,BP94,BQ94)+BV94</f>
        <v>46410</v>
      </c>
      <c r="BX94" s="15"/>
      <c r="BY94" s="7">
        <f t="shared" ref="BY94" si="697">+BW94-BU94</f>
        <v>46410</v>
      </c>
      <c r="BZ94" s="2"/>
      <c r="CA94" s="130"/>
      <c r="CB94" s="7">
        <f t="shared" ref="CB94" si="698">+BW94-CA94</f>
        <v>46410</v>
      </c>
      <c r="CC94" s="2"/>
      <c r="CD94" s="2"/>
      <c r="CE94" t="s">
        <v>2592</v>
      </c>
      <c r="CF94" s="18" t="str">
        <f>+_xlfn.XLOOKUP(BZ94,'Crono LB 30.09'!B:B,'Crono LB 30.09'!F:F,"No se encuentra",0,1)</f>
        <v>26-Jan-28</v>
      </c>
      <c r="CG94" s="193" t="e">
        <f t="shared" si="420"/>
        <v>#VALUE!</v>
      </c>
      <c r="CI94" s="18" t="str">
        <f>+_xlfn.XLOOKUP(B94,'REM-Nuevo'!B:B,'REM-Nuevo'!O:O,"",0,1)</f>
        <v/>
      </c>
      <c r="CJ94" s="18">
        <f t="shared" si="419"/>
        <v>0</v>
      </c>
    </row>
    <row r="95" spans="1:88" hidden="1" x14ac:dyDescent="0.35">
      <c r="A95" s="40" t="s">
        <v>2818</v>
      </c>
      <c r="B95" s="41" t="s">
        <v>2833</v>
      </c>
      <c r="C95" s="42" t="s">
        <v>2834</v>
      </c>
      <c r="D95" s="7"/>
      <c r="E95" s="283" t="str">
        <f>+_xlfn.XLOOKUP(B95,'Dinámica P0 RIs'!A:A,'Dinámica P0 RIs'!B:B,"",0,1)</f>
        <v/>
      </c>
      <c r="F95" s="30">
        <f t="shared" si="353"/>
        <v>-213</v>
      </c>
      <c r="G95" s="6">
        <v>46188</v>
      </c>
      <c r="H95" s="6"/>
      <c r="I95" s="34">
        <f t="shared" si="354"/>
        <v>46401</v>
      </c>
      <c r="J95" s="309" t="s">
        <v>2641</v>
      </c>
      <c r="K95" s="3"/>
      <c r="L95" s="30">
        <f t="shared" si="355"/>
        <v>-212</v>
      </c>
      <c r="M95" s="30">
        <f t="shared" si="356"/>
        <v>-205</v>
      </c>
      <c r="N95" s="37">
        <v>7</v>
      </c>
      <c r="O95" s="6">
        <f t="shared" si="421"/>
        <v>46195</v>
      </c>
      <c r="P95" s="6"/>
      <c r="Q95" s="29">
        <f t="shared" si="357"/>
        <v>46400</v>
      </c>
      <c r="R95" s="7"/>
      <c r="S95" s="3"/>
      <c r="T95" s="30">
        <f t="shared" si="358"/>
        <v>-204</v>
      </c>
      <c r="U95" s="30">
        <f t="shared" si="359"/>
        <v>-174</v>
      </c>
      <c r="V95" s="37">
        <v>30</v>
      </c>
      <c r="W95" s="6">
        <f t="shared" si="360"/>
        <v>46225</v>
      </c>
      <c r="X95" s="6"/>
      <c r="Y95" s="29">
        <f t="shared" si="361"/>
        <v>46399</v>
      </c>
      <c r="Z95" s="3"/>
      <c r="AA95" s="31"/>
      <c r="AB95" s="7"/>
      <c r="AC95" s="6"/>
      <c r="AD95" s="25"/>
      <c r="AE95" s="31">
        <f t="shared" si="362"/>
        <v>-173</v>
      </c>
      <c r="AF95" s="31">
        <f t="shared" si="363"/>
        <v>-143</v>
      </c>
      <c r="AG95" s="37">
        <v>30</v>
      </c>
      <c r="AH95" s="15">
        <f t="shared" si="364"/>
        <v>46255</v>
      </c>
      <c r="AI95" s="15"/>
      <c r="AJ95" s="34">
        <f t="shared" si="365"/>
        <v>46398</v>
      </c>
      <c r="AK95" s="393" t="s">
        <v>5421</v>
      </c>
      <c r="AL95" s="3"/>
      <c r="AM95" s="31">
        <f t="shared" si="366"/>
        <v>-142</v>
      </c>
      <c r="AN95" s="31">
        <f t="shared" si="367"/>
        <v>-122</v>
      </c>
      <c r="AO95" s="37">
        <v>20</v>
      </c>
      <c r="AP95" s="15">
        <f t="shared" si="368"/>
        <v>46275</v>
      </c>
      <c r="AQ95" s="15"/>
      <c r="AR95" s="34">
        <f t="shared" si="369"/>
        <v>46397</v>
      </c>
      <c r="AS95" s="7"/>
      <c r="AT95" s="7"/>
      <c r="AU95" s="7"/>
      <c r="AV95" s="7"/>
      <c r="AW95" s="7"/>
      <c r="AX95" s="3"/>
      <c r="AY95" s="31">
        <f t="shared" si="370"/>
        <v>-121</v>
      </c>
      <c r="AZ95" s="31">
        <f t="shared" si="422"/>
        <v>-1</v>
      </c>
      <c r="BA95" s="124">
        <v>120</v>
      </c>
      <c r="BB95" s="15">
        <f t="shared" si="371"/>
        <v>46395</v>
      </c>
      <c r="BC95" s="15"/>
      <c r="BD95" s="7">
        <f t="shared" si="372"/>
        <v>46396</v>
      </c>
      <c r="BE95" s="3"/>
      <c r="BF95" s="31">
        <f t="shared" si="373"/>
        <v>0</v>
      </c>
      <c r="BG95" s="31">
        <f t="shared" si="374"/>
        <v>0</v>
      </c>
      <c r="BH95" s="32">
        <v>0</v>
      </c>
      <c r="BI95" s="15">
        <f t="shared" si="375"/>
        <v>46395</v>
      </c>
      <c r="BJ95" s="15"/>
      <c r="BK95" s="34">
        <f t="shared" si="376"/>
        <v>46395</v>
      </c>
      <c r="BL95" s="3"/>
      <c r="BM95" s="31">
        <f t="shared" si="377"/>
        <v>0</v>
      </c>
      <c r="BN95" s="31">
        <f t="shared" si="378"/>
        <v>0</v>
      </c>
      <c r="BO95" s="32">
        <v>0</v>
      </c>
      <c r="BP95" s="15">
        <f t="shared" si="379"/>
        <v>46395</v>
      </c>
      <c r="BQ95" s="15"/>
      <c r="BR95" s="34">
        <f t="shared" si="380"/>
        <v>46395</v>
      </c>
      <c r="BS95" s="3"/>
      <c r="BT95" s="31">
        <f t="shared" si="381"/>
        <v>0</v>
      </c>
      <c r="BU95" s="31">
        <f t="shared" si="382"/>
        <v>0</v>
      </c>
      <c r="BV95" s="37"/>
      <c r="BW95" s="15">
        <f t="shared" si="383"/>
        <v>46395</v>
      </c>
      <c r="BX95" s="15"/>
      <c r="BY95" s="7">
        <f t="shared" si="384"/>
        <v>46395</v>
      </c>
      <c r="BZ95" s="2"/>
      <c r="CA95" s="130"/>
      <c r="CB95" s="7">
        <f t="shared" si="385"/>
        <v>46395</v>
      </c>
      <c r="CC95" s="2"/>
      <c r="CD95" s="2"/>
      <c r="CE95" t="s">
        <v>2592</v>
      </c>
      <c r="CF95" s="18" t="str">
        <f>+_xlfn.XLOOKUP(BZ95,'Crono LB 30.09'!B:B,'Crono LB 30.09'!F:F,"No se encuentra",0,1)</f>
        <v>26-Jan-28</v>
      </c>
      <c r="CG95" s="193" t="e">
        <f t="shared" si="420"/>
        <v>#VALUE!</v>
      </c>
      <c r="CI95" s="18" t="str">
        <f>+_xlfn.XLOOKUP(B95,'REM-Nuevo'!B:B,'REM-Nuevo'!O:O,"",0,1)</f>
        <v/>
      </c>
      <c r="CJ95" s="18">
        <f t="shared" si="419"/>
        <v>0</v>
      </c>
    </row>
    <row r="96" spans="1:88" ht="43.5" hidden="1" x14ac:dyDescent="0.35">
      <c r="A96" s="391" t="s">
        <v>2527</v>
      </c>
      <c r="B96" s="43" t="s">
        <v>1580</v>
      </c>
      <c r="C96" s="44" t="s">
        <v>1581</v>
      </c>
      <c r="D96" s="7"/>
      <c r="E96" s="283" t="str">
        <f>+_xlfn.XLOOKUP(B96,'Dinámica P0 RIs'!A:A,'Dinámica P0 RIs'!B:B,"",0,1)</f>
        <v/>
      </c>
      <c r="F96" s="30">
        <f t="shared" si="353"/>
        <v>-110</v>
      </c>
      <c r="G96" s="6">
        <v>45917</v>
      </c>
      <c r="H96" s="6">
        <v>45917</v>
      </c>
      <c r="I96" s="34">
        <f t="shared" si="354"/>
        <v>46027</v>
      </c>
      <c r="J96" s="309">
        <v>46031</v>
      </c>
      <c r="K96" s="3"/>
      <c r="L96" s="30">
        <f t="shared" si="355"/>
        <v>-109</v>
      </c>
      <c r="M96" s="30">
        <f t="shared" si="356"/>
        <v>-102</v>
      </c>
      <c r="N96" s="37">
        <v>7</v>
      </c>
      <c r="O96" s="6">
        <v>45930</v>
      </c>
      <c r="P96" s="6">
        <v>45930</v>
      </c>
      <c r="Q96" s="29">
        <f t="shared" si="357"/>
        <v>46032</v>
      </c>
      <c r="R96" s="7">
        <v>23078533</v>
      </c>
      <c r="S96" s="3"/>
      <c r="T96" s="30">
        <f t="shared" si="358"/>
        <v>-101</v>
      </c>
      <c r="U96" s="30">
        <f t="shared" si="359"/>
        <v>-81</v>
      </c>
      <c r="V96" s="37">
        <v>20</v>
      </c>
      <c r="W96" s="6">
        <v>46045</v>
      </c>
      <c r="X96" s="6">
        <v>46045</v>
      </c>
      <c r="Y96" s="29">
        <f t="shared" si="361"/>
        <v>46126</v>
      </c>
      <c r="Z96" s="3"/>
      <c r="AA96" s="31"/>
      <c r="AB96" s="7"/>
      <c r="AC96" s="6"/>
      <c r="AD96" s="25"/>
      <c r="AE96" s="31">
        <f t="shared" si="362"/>
        <v>-80</v>
      </c>
      <c r="AF96" s="31">
        <f t="shared" si="363"/>
        <v>-50</v>
      </c>
      <c r="AG96" s="37">
        <v>30</v>
      </c>
      <c r="AH96" s="15">
        <f t="shared" si="364"/>
        <v>46075</v>
      </c>
      <c r="AI96" s="15">
        <v>46055</v>
      </c>
      <c r="AJ96" s="34">
        <f t="shared" si="365"/>
        <v>46125</v>
      </c>
      <c r="AK96" s="397" t="s">
        <v>2835</v>
      </c>
      <c r="AL96" s="3"/>
      <c r="AM96" s="31">
        <f t="shared" si="366"/>
        <v>-49</v>
      </c>
      <c r="AN96" s="31">
        <f t="shared" si="367"/>
        <v>-39</v>
      </c>
      <c r="AO96" s="37">
        <v>10</v>
      </c>
      <c r="AP96" s="15">
        <f t="shared" si="368"/>
        <v>46065</v>
      </c>
      <c r="AQ96" s="15">
        <v>46055</v>
      </c>
      <c r="AR96" s="34">
        <f t="shared" si="369"/>
        <v>46104</v>
      </c>
      <c r="AS96" s="7"/>
      <c r="AT96" s="7"/>
      <c r="AU96" s="7"/>
      <c r="AV96" s="7"/>
      <c r="AW96" s="7"/>
      <c r="AX96" s="3"/>
      <c r="AY96" s="31">
        <f t="shared" si="370"/>
        <v>-38</v>
      </c>
      <c r="AZ96" s="31">
        <f t="shared" si="422"/>
        <v>-8</v>
      </c>
      <c r="BA96" s="124">
        <v>30</v>
      </c>
      <c r="BB96" s="15">
        <f t="shared" si="371"/>
        <v>46085</v>
      </c>
      <c r="BC96" s="15"/>
      <c r="BD96" s="7">
        <f t="shared" si="372"/>
        <v>46093</v>
      </c>
      <c r="BE96" s="3"/>
      <c r="BF96" s="31">
        <f t="shared" si="373"/>
        <v>-7</v>
      </c>
      <c r="BG96" s="31">
        <f t="shared" si="374"/>
        <v>-7</v>
      </c>
      <c r="BH96" s="32">
        <v>0</v>
      </c>
      <c r="BI96" s="15">
        <f t="shared" si="375"/>
        <v>46085</v>
      </c>
      <c r="BJ96" s="15"/>
      <c r="BK96" s="34">
        <f t="shared" si="376"/>
        <v>46092</v>
      </c>
      <c r="BL96" s="3"/>
      <c r="BM96" s="31">
        <f t="shared" si="377"/>
        <v>-7</v>
      </c>
      <c r="BN96" s="31">
        <f t="shared" si="378"/>
        <v>-7</v>
      </c>
      <c r="BO96" s="32">
        <v>0</v>
      </c>
      <c r="BP96" s="15">
        <f t="shared" si="379"/>
        <v>46085</v>
      </c>
      <c r="BQ96" s="15"/>
      <c r="BR96" s="34">
        <f t="shared" si="380"/>
        <v>46092</v>
      </c>
      <c r="BS96" s="3"/>
      <c r="BT96" s="31">
        <f t="shared" si="381"/>
        <v>-7</v>
      </c>
      <c r="BU96" s="31">
        <f t="shared" si="382"/>
        <v>0</v>
      </c>
      <c r="BV96" s="37">
        <v>7</v>
      </c>
      <c r="BW96" s="15">
        <f t="shared" si="383"/>
        <v>46092</v>
      </c>
      <c r="BX96" s="15"/>
      <c r="BY96" s="7">
        <f t="shared" si="384"/>
        <v>46092</v>
      </c>
      <c r="BZ96" s="2"/>
      <c r="CA96" s="39"/>
      <c r="CB96" s="7">
        <f t="shared" si="385"/>
        <v>46092</v>
      </c>
      <c r="CC96" s="2"/>
      <c r="CD96" s="2"/>
      <c r="CF96" s="18" t="str">
        <f>+_xlfn.XLOOKUP(BZ96,'Crono LB 30.09'!B:B,'Crono LB 30.09'!F:F,"No se encuentra",0,1)</f>
        <v>No se encuentra</v>
      </c>
      <c r="CG96" s="193" t="e">
        <f t="shared" si="420"/>
        <v>#VALUE!</v>
      </c>
      <c r="CI96" s="18" t="str">
        <f>+_xlfn.XLOOKUP(B96,'REM-Nuevo'!B:B,'REM-Nuevo'!O:O,"",0,1)</f>
        <v/>
      </c>
      <c r="CJ96" s="18"/>
    </row>
    <row r="97" spans="1:88" hidden="1" x14ac:dyDescent="0.35">
      <c r="A97" s="40" t="s">
        <v>1578</v>
      </c>
      <c r="B97" s="45" t="s">
        <v>1583</v>
      </c>
      <c r="C97" s="46" t="s">
        <v>2836</v>
      </c>
      <c r="D97" s="7"/>
      <c r="E97" s="284"/>
      <c r="F97" s="30">
        <f t="shared" ref="F97" si="699">+L97-1</f>
        <v>46020</v>
      </c>
      <c r="G97" s="6">
        <v>46038</v>
      </c>
      <c r="H97" s="6">
        <v>46038</v>
      </c>
      <c r="I97" s="34">
        <f t="shared" ref="I97" si="700">+G97-F97</f>
        <v>18</v>
      </c>
      <c r="J97" s="309">
        <v>46038</v>
      </c>
      <c r="K97" s="3"/>
      <c r="L97" s="30">
        <f t="shared" ref="L97" si="701">+M97-N97</f>
        <v>46021</v>
      </c>
      <c r="M97" s="30">
        <f t="shared" ref="M97" si="702">+T97-1</f>
        <v>46028</v>
      </c>
      <c r="N97" s="37">
        <v>7</v>
      </c>
      <c r="O97" s="6">
        <f t="shared" ref="O97" si="703">+IF(H97=0,G97,H97)+N97</f>
        <v>46045</v>
      </c>
      <c r="P97" s="6">
        <v>46045</v>
      </c>
      <c r="Q97" s="29">
        <f t="shared" ref="Q97" si="704">+O97-M97</f>
        <v>17</v>
      </c>
      <c r="R97" s="7"/>
      <c r="S97" s="3"/>
      <c r="T97" s="30">
        <f t="shared" ref="T97" si="705">+U97-V97</f>
        <v>46029</v>
      </c>
      <c r="U97" s="30">
        <f t="shared" ref="U97" si="706">+AE97-1</f>
        <v>46044</v>
      </c>
      <c r="V97" s="37">
        <v>15</v>
      </c>
      <c r="W97" s="6">
        <v>46058</v>
      </c>
      <c r="X97" s="6">
        <v>46058</v>
      </c>
      <c r="Y97" s="29">
        <f t="shared" ref="Y97" si="707">+W97-U97</f>
        <v>14</v>
      </c>
      <c r="Z97" s="3"/>
      <c r="AA97" s="31"/>
      <c r="AB97" s="7"/>
      <c r="AC97" s="6"/>
      <c r="AD97" s="25"/>
      <c r="AE97" s="31">
        <f t="shared" ref="AE97" si="708">+AF97-AG97</f>
        <v>46045</v>
      </c>
      <c r="AF97" s="31">
        <f t="shared" ref="AF97" si="709">+AM97-1</f>
        <v>46060</v>
      </c>
      <c r="AG97" s="37">
        <v>15</v>
      </c>
      <c r="AH97" s="15">
        <f t="shared" ref="AH97" si="710">+IF(X97=0,W97,X97)+AG97</f>
        <v>46073</v>
      </c>
      <c r="AI97" s="15">
        <v>46071</v>
      </c>
      <c r="AJ97" s="34">
        <f t="shared" ref="AJ97" si="711">+AH97-AF97</f>
        <v>13</v>
      </c>
      <c r="AK97" s="393" t="s">
        <v>2824</v>
      </c>
      <c r="AL97" s="3"/>
      <c r="AM97" s="31">
        <f t="shared" ref="AM97" si="712">+AN97-AO97</f>
        <v>46061</v>
      </c>
      <c r="AN97" s="31">
        <f t="shared" ref="AN97" si="713">+AY97-1</f>
        <v>46066</v>
      </c>
      <c r="AO97" s="37">
        <v>5</v>
      </c>
      <c r="AP97" s="15">
        <v>46078</v>
      </c>
      <c r="AQ97" s="15">
        <v>46078</v>
      </c>
      <c r="AR97" s="34">
        <f t="shared" ref="AR97" si="714">+AP97-AN97</f>
        <v>12</v>
      </c>
      <c r="AS97" s="7"/>
      <c r="AT97" s="7"/>
      <c r="AU97" s="7"/>
      <c r="AV97" s="7"/>
      <c r="AW97" s="7"/>
      <c r="AX97" s="3"/>
      <c r="AY97" s="31">
        <f t="shared" ref="AY97" si="715">+AZ97-BA97</f>
        <v>46067</v>
      </c>
      <c r="AZ97" s="31">
        <f t="shared" ref="AZ97" si="716">+BF97-1</f>
        <v>46067</v>
      </c>
      <c r="BA97" s="124"/>
      <c r="BB97" s="15">
        <f t="shared" ref="BB97" si="717">+IF(AQ97=0,AP97,AQ97)+BA97</f>
        <v>46078</v>
      </c>
      <c r="BC97" s="15"/>
      <c r="BD97" s="7">
        <f t="shared" ref="BD97" si="718">+BB97-AZ97</f>
        <v>11</v>
      </c>
      <c r="BE97" s="3"/>
      <c r="BF97" s="31">
        <f t="shared" ref="BF97" si="719">+BG97-BH97</f>
        <v>46068</v>
      </c>
      <c r="BG97" s="31">
        <f t="shared" ref="BG97" si="720">+BM97</f>
        <v>46068</v>
      </c>
      <c r="BH97" s="32">
        <v>0</v>
      </c>
      <c r="BI97" s="15">
        <f t="shared" ref="BI97" si="721">+IF(BC97=0,BB97,BC97)+BH97</f>
        <v>46078</v>
      </c>
      <c r="BJ97" s="15"/>
      <c r="BK97" s="34">
        <f t="shared" ref="BK97" si="722">+BI97-BG97</f>
        <v>10</v>
      </c>
      <c r="BL97" s="3"/>
      <c r="BM97" s="31">
        <f t="shared" ref="BM97" si="723">+BN97-BO97</f>
        <v>46068</v>
      </c>
      <c r="BN97" s="31">
        <f t="shared" ref="BN97" si="724">+BT97</f>
        <v>46068</v>
      </c>
      <c r="BO97" s="32">
        <v>0</v>
      </c>
      <c r="BP97" s="15">
        <f t="shared" ref="BP97" si="725">+IF(BJ97=0,BI97,BJ97)+BO97</f>
        <v>46078</v>
      </c>
      <c r="BQ97" s="15"/>
      <c r="BR97" s="34">
        <f t="shared" ref="BR97" si="726">+BP97-BN97</f>
        <v>10</v>
      </c>
      <c r="BS97" s="3"/>
      <c r="BT97" s="31">
        <f t="shared" ref="BT97" si="727">+BU97-BV97</f>
        <v>46068</v>
      </c>
      <c r="BU97" s="31">
        <f t="shared" ref="BU97" si="728">+CA97</f>
        <v>46068</v>
      </c>
      <c r="BV97" s="37"/>
      <c r="BW97" s="15">
        <f t="shared" ref="BW97" si="729">+IF(BQ97=0,BP97,BQ97)+BV97</f>
        <v>46078</v>
      </c>
      <c r="BX97" s="15"/>
      <c r="BY97" s="7">
        <f t="shared" ref="BY97" si="730">+BW97-BU97</f>
        <v>10</v>
      </c>
      <c r="BZ97" s="2"/>
      <c r="CA97" s="315">
        <v>46068</v>
      </c>
      <c r="CB97" s="7">
        <f t="shared" ref="CB97" si="731">+BW97-CA97</f>
        <v>10</v>
      </c>
      <c r="CC97" s="2"/>
      <c r="CD97" s="2"/>
      <c r="CE97" t="s">
        <v>2837</v>
      </c>
      <c r="CF97" s="18" t="str">
        <f>+_xlfn.XLOOKUP(BZ97,'Crono LB 30.09'!B:B,'Crono LB 30.09'!F:F,"No se encuentra",0,1)</f>
        <v>26-Jan-28</v>
      </c>
      <c r="CG97" s="193" t="e">
        <f t="shared" ref="CG97" si="732">+CF97-CA97</f>
        <v>#VALUE!</v>
      </c>
      <c r="CI97" s="18" t="str">
        <f>+_xlfn.XLOOKUP(B97,'REM-Nuevo'!B:B,'REM-Nuevo'!O:O,"",0,1)</f>
        <v/>
      </c>
      <c r="CJ97" s="18">
        <f t="shared" si="419"/>
        <v>46068</v>
      </c>
    </row>
    <row r="98" spans="1:88" ht="145" hidden="1" x14ac:dyDescent="0.35">
      <c r="A98" s="40" t="s">
        <v>1578</v>
      </c>
      <c r="B98" s="45" t="s">
        <v>1586</v>
      </c>
      <c r="C98" s="46" t="s">
        <v>1587</v>
      </c>
      <c r="D98" s="7"/>
      <c r="E98" s="284">
        <v>448</v>
      </c>
      <c r="F98" s="30">
        <f t="shared" ref="F98" si="733">+L98-1</f>
        <v>46147</v>
      </c>
      <c r="G98" s="6">
        <v>46150</v>
      </c>
      <c r="H98" s="6">
        <v>46155</v>
      </c>
      <c r="I98" s="34">
        <f t="shared" ref="I98" si="734">+G98-F98</f>
        <v>3</v>
      </c>
      <c r="J98" s="309">
        <v>46150</v>
      </c>
      <c r="K98" s="3"/>
      <c r="L98" s="30">
        <f t="shared" ref="L98" si="735">+M98-N98</f>
        <v>46148</v>
      </c>
      <c r="M98" s="30">
        <f t="shared" ref="M98" si="736">+T98-1</f>
        <v>46155</v>
      </c>
      <c r="N98" s="37">
        <v>7</v>
      </c>
      <c r="O98" s="6">
        <v>46181</v>
      </c>
      <c r="P98" s="6">
        <v>46183</v>
      </c>
      <c r="Q98" s="29">
        <f t="shared" ref="Q98" si="737">+O98-M98</f>
        <v>26</v>
      </c>
      <c r="R98" s="7" t="s">
        <v>2838</v>
      </c>
      <c r="S98" s="3"/>
      <c r="T98" s="30">
        <f t="shared" ref="T98" si="738">+U98-V98</f>
        <v>46156</v>
      </c>
      <c r="U98" s="30">
        <f t="shared" ref="U98" si="739">+AE98-1</f>
        <v>46186</v>
      </c>
      <c r="V98" s="37">
        <v>30</v>
      </c>
      <c r="W98" s="6">
        <f t="shared" ref="W98" si="740">+O98+V98</f>
        <v>46211</v>
      </c>
      <c r="X98" s="6">
        <v>46211</v>
      </c>
      <c r="Y98" s="29">
        <f t="shared" ref="Y98" si="741">+W98-U98</f>
        <v>25</v>
      </c>
      <c r="Z98" s="3"/>
      <c r="AA98" s="31"/>
      <c r="AB98" s="7"/>
      <c r="AC98" s="6"/>
      <c r="AD98" s="25"/>
      <c r="AE98" s="31">
        <f t="shared" ref="AE98" si="742">+AF98-AG98</f>
        <v>46187</v>
      </c>
      <c r="AF98" s="31">
        <f t="shared" ref="AF98" si="743">+AM98-1</f>
        <v>46232</v>
      </c>
      <c r="AG98" s="37">
        <v>45</v>
      </c>
      <c r="AH98" s="15">
        <f t="shared" ref="AH98" si="744">+IF(X98=0,W98,X98)+AG98</f>
        <v>46256</v>
      </c>
      <c r="AI98" s="15"/>
      <c r="AJ98" s="34">
        <f t="shared" ref="AJ98" si="745">+AH98-AF98</f>
        <v>24</v>
      </c>
      <c r="AK98" s="468" t="s">
        <v>5422</v>
      </c>
      <c r="AL98" s="3" t="s">
        <v>2479</v>
      </c>
      <c r="AM98" s="31">
        <f t="shared" ref="AM98" si="746">+AN98-AO98</f>
        <v>46233</v>
      </c>
      <c r="AN98" s="31">
        <f t="shared" ref="AN98" si="747">+AY98-1</f>
        <v>46253</v>
      </c>
      <c r="AO98" s="37">
        <v>20</v>
      </c>
      <c r="AP98" s="15">
        <f t="shared" ref="AP98" si="748">+IF(AI98=0,AH98,AI98)+AO98</f>
        <v>46276</v>
      </c>
      <c r="AQ98" s="15"/>
      <c r="AR98" s="34">
        <f t="shared" ref="AR98" si="749">+AP98-AN98</f>
        <v>23</v>
      </c>
      <c r="AS98" s="7"/>
      <c r="AT98" s="7"/>
      <c r="AU98" s="7"/>
      <c r="AV98" s="7"/>
      <c r="AW98" s="7"/>
      <c r="AX98" s="3"/>
      <c r="AY98" s="31">
        <f t="shared" ref="AY98" si="750">+AZ98-BA98</f>
        <v>46254</v>
      </c>
      <c r="AZ98" s="31">
        <f t="shared" ref="AZ98" si="751">+BF98-1</f>
        <v>46524</v>
      </c>
      <c r="BA98" s="124">
        <v>270</v>
      </c>
      <c r="BB98" s="15">
        <f t="shared" ref="BB98" si="752">+IF(AQ98=0,AP98,AQ98)+BA98</f>
        <v>46546</v>
      </c>
      <c r="BC98" s="15"/>
      <c r="BD98" s="7">
        <f t="shared" ref="BD98" si="753">+BB98-AZ98</f>
        <v>22</v>
      </c>
      <c r="BE98" s="3"/>
      <c r="BF98" s="31">
        <f t="shared" ref="BF98" si="754">+BG98-BH98</f>
        <v>46525</v>
      </c>
      <c r="BG98" s="31">
        <f t="shared" ref="BG98" si="755">+BM98</f>
        <v>46525</v>
      </c>
      <c r="BH98" s="32">
        <v>0</v>
      </c>
      <c r="BI98" s="15">
        <f t="shared" ref="BI98" si="756">+IF(BC98=0,BB98,BC98)+BH98</f>
        <v>46546</v>
      </c>
      <c r="BJ98" s="15"/>
      <c r="BK98" s="34">
        <f t="shared" ref="BK98" si="757">+BI98-BG98</f>
        <v>21</v>
      </c>
      <c r="BL98" s="3"/>
      <c r="BM98" s="31">
        <f t="shared" ref="BM98" si="758">+BN98-BO98</f>
        <v>46525</v>
      </c>
      <c r="BN98" s="31">
        <f t="shared" ref="BN98" si="759">+BT98</f>
        <v>46525</v>
      </c>
      <c r="BO98" s="32">
        <v>0</v>
      </c>
      <c r="BP98" s="15">
        <f t="shared" ref="BP98" si="760">+IF(BJ98=0,BI98,BJ98)+BO98</f>
        <v>46546</v>
      </c>
      <c r="BQ98" s="15"/>
      <c r="BR98" s="34">
        <f t="shared" ref="BR98" si="761">+BP98-BN98</f>
        <v>21</v>
      </c>
      <c r="BS98" s="3"/>
      <c r="BT98" s="31">
        <f t="shared" ref="BT98" si="762">+BU98-BV98</f>
        <v>46525</v>
      </c>
      <c r="BU98" s="31">
        <f t="shared" ref="BU98" si="763">+CA98</f>
        <v>46532</v>
      </c>
      <c r="BV98" s="37">
        <v>7</v>
      </c>
      <c r="BW98" s="15">
        <f t="shared" ref="BW98" si="764">+IF(BQ98=0,BP98,BQ98)+BV98</f>
        <v>46553</v>
      </c>
      <c r="BX98" s="15"/>
      <c r="BY98" s="7">
        <f t="shared" ref="BY98" si="765">+BW98-BU98</f>
        <v>21</v>
      </c>
      <c r="BZ98" s="2"/>
      <c r="CA98" s="315">
        <v>46532</v>
      </c>
      <c r="CB98" s="7">
        <f t="shared" ref="CB98" si="766">+BW98-CA98</f>
        <v>21</v>
      </c>
      <c r="CC98" s="2"/>
      <c r="CD98" s="2"/>
      <c r="CE98" t="s">
        <v>2837</v>
      </c>
      <c r="CF98" s="18" t="str">
        <f>+_xlfn.XLOOKUP(BZ98,'Crono LB 30.09'!B:B,'Crono LB 30.09'!F:F,"No se encuentra",0,1)</f>
        <v>26-Jan-28</v>
      </c>
      <c r="CG98" s="193" t="e">
        <f t="shared" ref="CG98" si="767">+CF98-CA98</f>
        <v>#VALUE!</v>
      </c>
      <c r="CI98" s="18">
        <f>+_xlfn.XLOOKUP(B98,'REM-Nuevo'!B:B,'REM-Nuevo'!O:O,"",0,1)</f>
        <v>46532</v>
      </c>
      <c r="CJ98" s="18">
        <f t="shared" si="419"/>
        <v>46532</v>
      </c>
    </row>
    <row r="99" spans="1:88" ht="145" hidden="1" x14ac:dyDescent="0.35">
      <c r="A99" s="40" t="s">
        <v>1578</v>
      </c>
      <c r="B99" s="45" t="s">
        <v>2839</v>
      </c>
      <c r="C99" s="46" t="s">
        <v>1587</v>
      </c>
      <c r="D99" s="7"/>
      <c r="E99" s="284"/>
      <c r="F99" s="30">
        <f t="shared" ref="F99" si="768">+L99-1</f>
        <v>46147</v>
      </c>
      <c r="G99" s="6">
        <v>46184</v>
      </c>
      <c r="H99" s="6">
        <v>46184</v>
      </c>
      <c r="I99" s="34">
        <f t="shared" ref="I99" si="769">+G99-F99</f>
        <v>37</v>
      </c>
      <c r="J99" s="309">
        <v>46150</v>
      </c>
      <c r="K99" s="3"/>
      <c r="L99" s="30">
        <f t="shared" ref="L99" si="770">+M99-N99</f>
        <v>46148</v>
      </c>
      <c r="M99" s="30">
        <f t="shared" ref="M99" si="771">+T99-1</f>
        <v>46155</v>
      </c>
      <c r="N99" s="37">
        <v>7</v>
      </c>
      <c r="O99" s="6">
        <f t="shared" si="421"/>
        <v>46191</v>
      </c>
      <c r="P99" s="6">
        <v>46195</v>
      </c>
      <c r="Q99" s="29">
        <f t="shared" ref="Q99" si="772">+O99-M99</f>
        <v>36</v>
      </c>
      <c r="R99" s="7"/>
      <c r="S99" s="3"/>
      <c r="T99" s="30">
        <f t="shared" ref="T99" si="773">+U99-V99</f>
        <v>46156</v>
      </c>
      <c r="U99" s="30">
        <f t="shared" ref="U99" si="774">+AE99-1</f>
        <v>46186</v>
      </c>
      <c r="V99" s="37">
        <v>30</v>
      </c>
      <c r="W99" s="6">
        <f t="shared" ref="W99" si="775">+O99+V99</f>
        <v>46221</v>
      </c>
      <c r="X99" s="6">
        <v>46211</v>
      </c>
      <c r="Y99" s="29">
        <f t="shared" ref="Y99" si="776">+W99-U99</f>
        <v>35</v>
      </c>
      <c r="Z99" s="3"/>
      <c r="AA99" s="31"/>
      <c r="AB99" s="7"/>
      <c r="AC99" s="6"/>
      <c r="AD99" s="25"/>
      <c r="AE99" s="31">
        <f t="shared" ref="AE99" si="777">+AF99-AG99</f>
        <v>46187</v>
      </c>
      <c r="AF99" s="31">
        <f t="shared" ref="AF99" si="778">+AM99-1</f>
        <v>46232</v>
      </c>
      <c r="AG99" s="37">
        <v>45</v>
      </c>
      <c r="AH99" s="15">
        <f t="shared" ref="AH99" si="779">+IF(X99=0,W99,X99)+AG99</f>
        <v>46256</v>
      </c>
      <c r="AI99" s="15"/>
      <c r="AJ99" s="34">
        <f t="shared" ref="AJ99" si="780">+AH99-AF99</f>
        <v>24</v>
      </c>
      <c r="AK99" s="468" t="str">
        <f>+AK98</f>
        <v>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v>
      </c>
      <c r="AL99" s="3" t="s">
        <v>2479</v>
      </c>
      <c r="AM99" s="31">
        <f t="shared" ref="AM99" si="781">+AN99-AO99</f>
        <v>46233</v>
      </c>
      <c r="AN99" s="31">
        <f t="shared" ref="AN99" si="782">+AY99-1</f>
        <v>46253</v>
      </c>
      <c r="AO99" s="37">
        <v>20</v>
      </c>
      <c r="AP99" s="15">
        <f t="shared" ref="AP99" si="783">+IF(AI99=0,AH99,AI99)+AO99</f>
        <v>46276</v>
      </c>
      <c r="AQ99" s="15"/>
      <c r="AR99" s="34">
        <f t="shared" ref="AR99" si="784">+AP99-AN99</f>
        <v>23</v>
      </c>
      <c r="AS99" s="7"/>
      <c r="AT99" s="7"/>
      <c r="AU99" s="7"/>
      <c r="AV99" s="7"/>
      <c r="AW99" s="7"/>
      <c r="AX99" s="3"/>
      <c r="AY99" s="31">
        <f t="shared" ref="AY99" si="785">+AZ99-BA99</f>
        <v>46254</v>
      </c>
      <c r="AZ99" s="31">
        <f t="shared" ref="AZ99" si="786">+BF99-1</f>
        <v>46524</v>
      </c>
      <c r="BA99" s="124">
        <v>270</v>
      </c>
      <c r="BB99" s="15">
        <f t="shared" ref="BB99" si="787">+IF(AQ99=0,AP99,AQ99)+BA99</f>
        <v>46546</v>
      </c>
      <c r="BC99" s="15"/>
      <c r="BD99" s="7">
        <f t="shared" ref="BD99" si="788">+BB99-AZ99</f>
        <v>22</v>
      </c>
      <c r="BE99" s="3"/>
      <c r="BF99" s="31">
        <f t="shared" ref="BF99" si="789">+BG99-BH99</f>
        <v>46525</v>
      </c>
      <c r="BG99" s="31">
        <f t="shared" ref="BG99" si="790">+BM99</f>
        <v>46525</v>
      </c>
      <c r="BH99" s="32">
        <v>0</v>
      </c>
      <c r="BI99" s="15">
        <f t="shared" ref="BI99" si="791">+IF(BC99=0,BB99,BC99)+BH99</f>
        <v>46546</v>
      </c>
      <c r="BJ99" s="15"/>
      <c r="BK99" s="34">
        <f t="shared" ref="BK99" si="792">+BI99-BG99</f>
        <v>21</v>
      </c>
      <c r="BL99" s="3"/>
      <c r="BM99" s="31">
        <f t="shared" ref="BM99" si="793">+BN99-BO99</f>
        <v>46525</v>
      </c>
      <c r="BN99" s="31">
        <f t="shared" ref="BN99" si="794">+BT99</f>
        <v>46525</v>
      </c>
      <c r="BO99" s="32">
        <v>0</v>
      </c>
      <c r="BP99" s="15">
        <f t="shared" ref="BP99" si="795">+IF(BJ99=0,BI99,BJ99)+BO99</f>
        <v>46546</v>
      </c>
      <c r="BQ99" s="15"/>
      <c r="BR99" s="34">
        <f t="shared" ref="BR99" si="796">+BP99-BN99</f>
        <v>21</v>
      </c>
      <c r="BS99" s="3"/>
      <c r="BT99" s="31">
        <f t="shared" ref="BT99" si="797">+BU99-BV99</f>
        <v>46525</v>
      </c>
      <c r="BU99" s="31">
        <f t="shared" ref="BU99" si="798">+CA99</f>
        <v>46532</v>
      </c>
      <c r="BV99" s="37">
        <v>7</v>
      </c>
      <c r="BW99" s="15">
        <f t="shared" ref="BW99" si="799">+IF(BQ99=0,BP99,BQ99)+BV99</f>
        <v>46553</v>
      </c>
      <c r="BX99" s="15"/>
      <c r="BY99" s="7">
        <f t="shared" ref="BY99" si="800">+BW99-BU99</f>
        <v>21</v>
      </c>
      <c r="BZ99" s="2"/>
      <c r="CA99" s="315">
        <v>46532</v>
      </c>
      <c r="CB99" s="7">
        <f t="shared" ref="CB99" si="801">+BW99-CA99</f>
        <v>21</v>
      </c>
      <c r="CC99" s="2"/>
      <c r="CD99" s="2"/>
      <c r="CE99" t="s">
        <v>2837</v>
      </c>
      <c r="CF99" s="18" t="str">
        <f>+_xlfn.XLOOKUP(BZ99,'Crono LB 30.09'!B:B,'Crono LB 30.09'!F:F,"No se encuentra",0,1)</f>
        <v>26-Jan-28</v>
      </c>
      <c r="CG99" s="193" t="e">
        <f t="shared" ref="CG99" si="802">+CF99-CA99</f>
        <v>#VALUE!</v>
      </c>
      <c r="CI99" s="18">
        <f>+_xlfn.XLOOKUP(B99,'REM-Nuevo'!B:B,'REM-Nuevo'!O:O,"",0,1)</f>
        <v>46532</v>
      </c>
      <c r="CJ99" s="18">
        <f t="shared" ref="CJ99" si="803">+IF(CI99="",CA99,CI99)</f>
        <v>46532</v>
      </c>
    </row>
    <row r="100" spans="1:88" hidden="1" x14ac:dyDescent="0.35">
      <c r="A100" s="40" t="s">
        <v>1578</v>
      </c>
      <c r="B100" s="45" t="s">
        <v>2840</v>
      </c>
      <c r="C100" s="46" t="s">
        <v>2841</v>
      </c>
      <c r="D100" s="7"/>
      <c r="E100" s="284"/>
      <c r="F100" s="30">
        <f t="shared" si="353"/>
        <v>46020</v>
      </c>
      <c r="G100" s="6">
        <v>46035</v>
      </c>
      <c r="H100" s="6">
        <v>46035</v>
      </c>
      <c r="I100" s="34">
        <f t="shared" si="354"/>
        <v>15</v>
      </c>
      <c r="J100" s="309">
        <v>46035</v>
      </c>
      <c r="K100" s="3"/>
      <c r="L100" s="30">
        <f t="shared" si="355"/>
        <v>46021</v>
      </c>
      <c r="M100" s="30">
        <f t="shared" si="356"/>
        <v>46028</v>
      </c>
      <c r="N100" s="37">
        <v>7</v>
      </c>
      <c r="O100" s="6">
        <v>46045</v>
      </c>
      <c r="P100" s="6">
        <v>46045</v>
      </c>
      <c r="Q100" s="29">
        <f t="shared" si="357"/>
        <v>17</v>
      </c>
      <c r="R100" s="7"/>
      <c r="S100" s="3"/>
      <c r="T100" s="30">
        <f t="shared" si="358"/>
        <v>46029</v>
      </c>
      <c r="U100" s="30">
        <f t="shared" si="359"/>
        <v>46044</v>
      </c>
      <c r="V100" s="37">
        <v>15</v>
      </c>
      <c r="W100" s="6">
        <v>46058</v>
      </c>
      <c r="X100" s="6">
        <v>46058</v>
      </c>
      <c r="Y100" s="29">
        <f t="shared" si="361"/>
        <v>14</v>
      </c>
      <c r="Z100" s="3"/>
      <c r="AA100" s="31"/>
      <c r="AB100" s="7"/>
      <c r="AC100" s="6"/>
      <c r="AD100" s="25"/>
      <c r="AE100" s="31">
        <f t="shared" si="362"/>
        <v>46045</v>
      </c>
      <c r="AF100" s="31">
        <f t="shared" si="363"/>
        <v>46060</v>
      </c>
      <c r="AG100" s="37">
        <v>15</v>
      </c>
      <c r="AH100" s="15">
        <f t="shared" si="364"/>
        <v>46073</v>
      </c>
      <c r="AI100" s="15">
        <v>46071</v>
      </c>
      <c r="AJ100" s="34">
        <f t="shared" si="365"/>
        <v>13</v>
      </c>
      <c r="AK100" s="393" t="s">
        <v>2824</v>
      </c>
      <c r="AL100" s="3"/>
      <c r="AM100" s="31">
        <f t="shared" si="366"/>
        <v>46061</v>
      </c>
      <c r="AN100" s="31">
        <f t="shared" si="367"/>
        <v>46066</v>
      </c>
      <c r="AO100" s="37">
        <v>5</v>
      </c>
      <c r="AP100" s="15">
        <v>46078</v>
      </c>
      <c r="AQ100" s="15">
        <v>46078</v>
      </c>
      <c r="AR100" s="34">
        <f t="shared" si="369"/>
        <v>12</v>
      </c>
      <c r="AS100" s="7"/>
      <c r="AT100" s="7"/>
      <c r="AU100" s="7"/>
      <c r="AV100" s="7"/>
      <c r="AW100" s="7"/>
      <c r="AX100" s="3"/>
      <c r="AY100" s="31">
        <f t="shared" si="370"/>
        <v>46067</v>
      </c>
      <c r="AZ100" s="31">
        <f t="shared" si="422"/>
        <v>46067</v>
      </c>
      <c r="BA100" s="124"/>
      <c r="BB100" s="15">
        <f t="shared" si="371"/>
        <v>46078</v>
      </c>
      <c r="BC100" s="15"/>
      <c r="BD100" s="7">
        <f t="shared" si="372"/>
        <v>11</v>
      </c>
      <c r="BE100" s="3"/>
      <c r="BF100" s="31">
        <f t="shared" si="373"/>
        <v>46068</v>
      </c>
      <c r="BG100" s="31">
        <f t="shared" si="374"/>
        <v>46068</v>
      </c>
      <c r="BH100" s="32">
        <v>0</v>
      </c>
      <c r="BI100" s="15">
        <f t="shared" si="375"/>
        <v>46078</v>
      </c>
      <c r="BJ100" s="15"/>
      <c r="BK100" s="34">
        <f t="shared" si="376"/>
        <v>10</v>
      </c>
      <c r="BL100" s="3"/>
      <c r="BM100" s="31">
        <f t="shared" si="377"/>
        <v>46068</v>
      </c>
      <c r="BN100" s="31">
        <f t="shared" si="378"/>
        <v>46068</v>
      </c>
      <c r="BO100" s="32">
        <v>0</v>
      </c>
      <c r="BP100" s="15">
        <f t="shared" si="379"/>
        <v>46078</v>
      </c>
      <c r="BQ100" s="15"/>
      <c r="BR100" s="34">
        <f t="shared" si="380"/>
        <v>10</v>
      </c>
      <c r="BS100" s="3"/>
      <c r="BT100" s="31">
        <f t="shared" si="381"/>
        <v>46068</v>
      </c>
      <c r="BU100" s="31">
        <f t="shared" si="382"/>
        <v>46068</v>
      </c>
      <c r="BV100" s="37"/>
      <c r="BW100" s="15">
        <f t="shared" si="383"/>
        <v>46078</v>
      </c>
      <c r="BX100" s="15"/>
      <c r="BY100" s="7">
        <f t="shared" si="384"/>
        <v>10</v>
      </c>
      <c r="BZ100" s="2"/>
      <c r="CA100" s="315">
        <v>46068</v>
      </c>
      <c r="CB100" s="7">
        <f t="shared" si="385"/>
        <v>10</v>
      </c>
      <c r="CC100" s="2"/>
      <c r="CD100" s="2"/>
      <c r="CE100" t="s">
        <v>2837</v>
      </c>
      <c r="CF100" s="18" t="str">
        <f>+_xlfn.XLOOKUP(BZ100,'Crono LB 30.09'!B:B,'Crono LB 30.09'!F:F,"No se encuentra",0,1)</f>
        <v>No se encuentra</v>
      </c>
      <c r="CG100" s="193" t="e">
        <f t="shared" si="420"/>
        <v>#VALUE!</v>
      </c>
      <c r="CI100" s="18" t="str">
        <f>+_xlfn.XLOOKUP(B100,'REM-Nuevo'!B:B,'REM-Nuevo'!O:O,"",0,1)</f>
        <v/>
      </c>
      <c r="CJ100" s="18">
        <f t="shared" si="419"/>
        <v>46068</v>
      </c>
    </row>
    <row r="101" spans="1:88" ht="328.5" hidden="1" customHeight="1" x14ac:dyDescent="0.35">
      <c r="A101" s="40" t="s">
        <v>1679</v>
      </c>
      <c r="B101" s="41" t="s">
        <v>1826</v>
      </c>
      <c r="C101" s="222" t="s">
        <v>1827</v>
      </c>
      <c r="D101" s="7" t="s">
        <v>2842</v>
      </c>
      <c r="E101" s="283">
        <f>+_xlfn.XLOOKUP(B101,'Dinámica P0 RIs'!A:A,'Dinámica P0 RIs'!B:B,"",0,1)</f>
        <v>451.5</v>
      </c>
      <c r="F101" s="30">
        <f t="shared" si="353"/>
        <v>46099</v>
      </c>
      <c r="G101" s="6">
        <v>46045</v>
      </c>
      <c r="H101" s="6">
        <v>46045</v>
      </c>
      <c r="I101" s="34">
        <f t="shared" si="354"/>
        <v>-54</v>
      </c>
      <c r="J101" s="309">
        <v>46261</v>
      </c>
      <c r="K101" s="3"/>
      <c r="L101" s="30">
        <f t="shared" si="355"/>
        <v>46100</v>
      </c>
      <c r="M101" s="30">
        <f t="shared" si="356"/>
        <v>46107</v>
      </c>
      <c r="N101" s="37">
        <v>7</v>
      </c>
      <c r="O101" s="6">
        <f t="shared" si="421"/>
        <v>46052</v>
      </c>
      <c r="P101" s="6">
        <v>46052</v>
      </c>
      <c r="Q101" s="29">
        <f t="shared" si="357"/>
        <v>-55</v>
      </c>
      <c r="R101" s="7">
        <v>23240734</v>
      </c>
      <c r="S101" s="3"/>
      <c r="T101" s="30">
        <f t="shared" si="358"/>
        <v>46108</v>
      </c>
      <c r="U101" s="30">
        <f t="shared" si="359"/>
        <v>46138</v>
      </c>
      <c r="V101" s="37">
        <v>30</v>
      </c>
      <c r="W101" s="6">
        <v>46092</v>
      </c>
      <c r="X101" s="6">
        <v>46092</v>
      </c>
      <c r="Y101" s="29">
        <f t="shared" si="361"/>
        <v>-46</v>
      </c>
      <c r="Z101" s="3"/>
      <c r="AA101" s="31"/>
      <c r="AB101" s="7"/>
      <c r="AC101" s="6"/>
      <c r="AD101" s="25"/>
      <c r="AE101" s="31">
        <f t="shared" si="362"/>
        <v>46139</v>
      </c>
      <c r="AF101" s="31">
        <f t="shared" si="363"/>
        <v>46199</v>
      </c>
      <c r="AG101" s="37">
        <v>60</v>
      </c>
      <c r="AH101" s="15">
        <f t="shared" si="364"/>
        <v>46152</v>
      </c>
      <c r="AI101" s="15"/>
      <c r="AJ101" s="34">
        <f t="shared" si="365"/>
        <v>-47</v>
      </c>
      <c r="AK101" s="486" t="s">
        <v>2843</v>
      </c>
      <c r="AL101" s="422" t="s">
        <v>2651</v>
      </c>
      <c r="AM101" s="31">
        <f t="shared" si="366"/>
        <v>46200</v>
      </c>
      <c r="AN101" s="31">
        <f t="shared" si="367"/>
        <v>46220</v>
      </c>
      <c r="AO101" s="37">
        <v>20</v>
      </c>
      <c r="AP101" s="15">
        <v>46188</v>
      </c>
      <c r="AQ101" s="15">
        <v>46211</v>
      </c>
      <c r="AR101" s="34">
        <f t="shared" si="369"/>
        <v>-32</v>
      </c>
      <c r="AS101" s="7"/>
      <c r="AT101" s="7"/>
      <c r="AU101" s="7"/>
      <c r="AV101" s="7"/>
      <c r="AW101" s="7"/>
      <c r="AX101" s="3"/>
      <c r="AY101" s="31">
        <f t="shared" si="370"/>
        <v>46221</v>
      </c>
      <c r="AZ101" s="31">
        <f t="shared" si="422"/>
        <v>46461</v>
      </c>
      <c r="BA101" s="124">
        <v>240</v>
      </c>
      <c r="BB101" s="15">
        <f t="shared" si="371"/>
        <v>46451</v>
      </c>
      <c r="BC101" s="15"/>
      <c r="BD101" s="7">
        <f t="shared" si="372"/>
        <v>-10</v>
      </c>
      <c r="BE101" s="3"/>
      <c r="BF101" s="31">
        <f t="shared" si="373"/>
        <v>46462</v>
      </c>
      <c r="BG101" s="31">
        <f t="shared" si="374"/>
        <v>46462</v>
      </c>
      <c r="BH101" s="32">
        <v>0</v>
      </c>
      <c r="BI101" s="15">
        <f t="shared" si="375"/>
        <v>46451</v>
      </c>
      <c r="BJ101" s="15"/>
      <c r="BK101" s="34">
        <f t="shared" si="376"/>
        <v>-11</v>
      </c>
      <c r="BL101" s="3"/>
      <c r="BM101" s="31">
        <f t="shared" si="377"/>
        <v>46462</v>
      </c>
      <c r="BN101" s="31">
        <f t="shared" si="378"/>
        <v>46462</v>
      </c>
      <c r="BO101" s="32">
        <v>0</v>
      </c>
      <c r="BP101" s="15">
        <f t="shared" si="379"/>
        <v>46451</v>
      </c>
      <c r="BQ101" s="15"/>
      <c r="BR101" s="34">
        <f t="shared" si="380"/>
        <v>-11</v>
      </c>
      <c r="BS101" s="3"/>
      <c r="BT101" s="31">
        <f t="shared" si="381"/>
        <v>46462</v>
      </c>
      <c r="BU101" s="31">
        <f t="shared" si="382"/>
        <v>46469</v>
      </c>
      <c r="BV101" s="37">
        <v>7</v>
      </c>
      <c r="BW101" s="15">
        <f t="shared" si="383"/>
        <v>46458</v>
      </c>
      <c r="BX101" s="15"/>
      <c r="BY101" s="7">
        <f t="shared" si="384"/>
        <v>-11</v>
      </c>
      <c r="BZ101" s="2" t="s">
        <v>2595</v>
      </c>
      <c r="CA101" s="315">
        <v>46469</v>
      </c>
      <c r="CB101" s="7">
        <f t="shared" si="385"/>
        <v>-11</v>
      </c>
      <c r="CC101" s="2"/>
      <c r="CD101" s="2">
        <v>102</v>
      </c>
      <c r="CE101" t="s">
        <v>2844</v>
      </c>
      <c r="CF101" s="18" t="str">
        <f>+_xlfn.XLOOKUP(BZ101,'Crono LB 30.09'!B:B,'Crono LB 30.09'!F:F,"No se encuentra",0,1)</f>
        <v>26-Dec-26</v>
      </c>
      <c r="CG101" s="193" t="e">
        <f t="shared" si="420"/>
        <v>#VALUE!</v>
      </c>
      <c r="CI101" s="18">
        <f>+_xlfn.XLOOKUP(B101,'REM-Nuevo'!B:B,'REM-Nuevo'!O:O,"",0,1)</f>
        <v>46469</v>
      </c>
      <c r="CJ101" s="18">
        <f t="shared" si="419"/>
        <v>46469</v>
      </c>
    </row>
    <row r="102" spans="1:88" ht="165" hidden="1" customHeight="1" x14ac:dyDescent="0.35">
      <c r="A102" s="40" t="s">
        <v>1679</v>
      </c>
      <c r="B102" s="41" t="s">
        <v>1828</v>
      </c>
      <c r="C102" s="222" t="s">
        <v>1829</v>
      </c>
      <c r="D102" s="398" t="s">
        <v>2845</v>
      </c>
      <c r="E102" s="283">
        <f>+_xlfn.XLOOKUP(B102,'Dinámica P0 RIs'!A:A,'Dinámica P0 RIs'!B:B,"",0,1)</f>
        <v>273</v>
      </c>
      <c r="F102" s="30">
        <f t="shared" si="353"/>
        <v>46194</v>
      </c>
      <c r="G102" s="6">
        <v>46195</v>
      </c>
      <c r="H102" s="6">
        <v>46159</v>
      </c>
      <c r="I102" s="34">
        <f t="shared" si="354"/>
        <v>1</v>
      </c>
      <c r="J102" s="309">
        <v>46195</v>
      </c>
      <c r="K102" s="3"/>
      <c r="L102" s="30">
        <f t="shared" si="355"/>
        <v>46195</v>
      </c>
      <c r="M102" s="30">
        <f t="shared" si="356"/>
        <v>46202</v>
      </c>
      <c r="N102" s="37">
        <v>7</v>
      </c>
      <c r="O102" s="6">
        <f t="shared" si="421"/>
        <v>46166</v>
      </c>
      <c r="P102" s="6">
        <v>46169</v>
      </c>
      <c r="Q102" s="29">
        <f t="shared" si="357"/>
        <v>-36</v>
      </c>
      <c r="R102" s="7">
        <v>23395141</v>
      </c>
      <c r="S102" s="3"/>
      <c r="T102" s="30">
        <f t="shared" si="358"/>
        <v>46203</v>
      </c>
      <c r="U102" s="30">
        <f t="shared" si="359"/>
        <v>46233</v>
      </c>
      <c r="V102" s="37">
        <v>30</v>
      </c>
      <c r="W102" s="6">
        <f t="shared" si="360"/>
        <v>46196</v>
      </c>
      <c r="X102" s="6">
        <v>46185</v>
      </c>
      <c r="Y102" s="29">
        <f t="shared" si="361"/>
        <v>-37</v>
      </c>
      <c r="Z102" s="3"/>
      <c r="AA102" s="31"/>
      <c r="AB102" s="7"/>
      <c r="AC102" s="6"/>
      <c r="AD102" s="25"/>
      <c r="AE102" s="31">
        <f t="shared" si="362"/>
        <v>46234</v>
      </c>
      <c r="AF102" s="31">
        <f t="shared" si="363"/>
        <v>46294</v>
      </c>
      <c r="AG102" s="37">
        <v>60</v>
      </c>
      <c r="AH102" s="15">
        <f t="shared" si="364"/>
        <v>46245</v>
      </c>
      <c r="AI102" s="15"/>
      <c r="AJ102" s="34">
        <f t="shared" si="365"/>
        <v>-49</v>
      </c>
      <c r="AK102" s="468" t="s">
        <v>5407</v>
      </c>
      <c r="AL102" s="3" t="s">
        <v>2651</v>
      </c>
      <c r="AM102" s="31">
        <f t="shared" si="366"/>
        <v>46295</v>
      </c>
      <c r="AN102" s="31">
        <f t="shared" si="367"/>
        <v>46315</v>
      </c>
      <c r="AO102" s="37">
        <v>20</v>
      </c>
      <c r="AP102" s="15">
        <f t="shared" si="368"/>
        <v>46265</v>
      </c>
      <c r="AQ102" s="15"/>
      <c r="AR102" s="34">
        <f t="shared" si="369"/>
        <v>-50</v>
      </c>
      <c r="AS102" s="7"/>
      <c r="AT102" s="7"/>
      <c r="AU102" s="7"/>
      <c r="AV102" s="7"/>
      <c r="AW102" s="7"/>
      <c r="AX102" s="3"/>
      <c r="AY102" s="31">
        <f t="shared" si="370"/>
        <v>46316</v>
      </c>
      <c r="AZ102" s="31">
        <f t="shared" si="422"/>
        <v>46556</v>
      </c>
      <c r="BA102" s="124">
        <v>240</v>
      </c>
      <c r="BB102" s="15">
        <f t="shared" si="371"/>
        <v>46505</v>
      </c>
      <c r="BC102" s="15"/>
      <c r="BD102" s="7">
        <f t="shared" si="372"/>
        <v>-51</v>
      </c>
      <c r="BE102" s="3"/>
      <c r="BF102" s="31">
        <f t="shared" si="373"/>
        <v>46557</v>
      </c>
      <c r="BG102" s="31">
        <f t="shared" si="374"/>
        <v>46557</v>
      </c>
      <c r="BH102" s="32">
        <v>0</v>
      </c>
      <c r="BI102" s="15">
        <f t="shared" si="375"/>
        <v>46505</v>
      </c>
      <c r="BJ102" s="15"/>
      <c r="BK102" s="34">
        <f t="shared" si="376"/>
        <v>-52</v>
      </c>
      <c r="BL102" s="3"/>
      <c r="BM102" s="31">
        <f t="shared" si="377"/>
        <v>46557</v>
      </c>
      <c r="BN102" s="31">
        <f t="shared" si="378"/>
        <v>46557</v>
      </c>
      <c r="BO102" s="32">
        <v>0</v>
      </c>
      <c r="BP102" s="15">
        <f t="shared" si="379"/>
        <v>46505</v>
      </c>
      <c r="BQ102" s="15"/>
      <c r="BR102" s="34">
        <f t="shared" si="380"/>
        <v>-52</v>
      </c>
      <c r="BS102" s="3"/>
      <c r="BT102" s="31">
        <f t="shared" si="381"/>
        <v>46557</v>
      </c>
      <c r="BU102" s="31">
        <f t="shared" si="382"/>
        <v>46564</v>
      </c>
      <c r="BV102" s="37">
        <v>7</v>
      </c>
      <c r="BW102" s="15">
        <f t="shared" si="383"/>
        <v>46512</v>
      </c>
      <c r="BX102" s="15"/>
      <c r="BY102" s="7">
        <f t="shared" si="384"/>
        <v>-52</v>
      </c>
      <c r="BZ102" s="2" t="s">
        <v>2596</v>
      </c>
      <c r="CA102" s="315">
        <v>46564</v>
      </c>
      <c r="CB102" s="7">
        <f t="shared" si="385"/>
        <v>-52</v>
      </c>
      <c r="CC102" s="2"/>
      <c r="CD102" s="2">
        <v>35</v>
      </c>
      <c r="CF102" s="18">
        <f>+_xlfn.XLOOKUP(BZ102,'Crono LB 30.09'!B:B,'Crono LB 30.09'!F:F,"No se encuentra",0,1)</f>
        <v>46442</v>
      </c>
      <c r="CG102" s="193">
        <f t="shared" si="420"/>
        <v>-122</v>
      </c>
      <c r="CI102" s="18">
        <f>+_xlfn.XLOOKUP(B102,'REM-Nuevo'!B:B,'REM-Nuevo'!O:O,"",0,1)</f>
        <v>46564</v>
      </c>
      <c r="CJ102" s="18">
        <f t="shared" si="419"/>
        <v>46564</v>
      </c>
    </row>
    <row r="103" spans="1:88" ht="241.5" hidden="1" customHeight="1" x14ac:dyDescent="0.35">
      <c r="A103" s="40" t="s">
        <v>1679</v>
      </c>
      <c r="B103" s="41" t="s">
        <v>1830</v>
      </c>
      <c r="C103" s="222" t="s">
        <v>1831</v>
      </c>
      <c r="D103" s="150" t="s">
        <v>2846</v>
      </c>
      <c r="E103" s="283">
        <f>+_xlfn.XLOOKUP(B103,'Dinámica P0 RIs'!A:A,'Dinámica P0 RIs'!B:B,"",0,1)</f>
        <v>1365</v>
      </c>
      <c r="F103" s="30">
        <f t="shared" si="353"/>
        <v>46145</v>
      </c>
      <c r="G103" s="6">
        <v>46150</v>
      </c>
      <c r="H103" s="6">
        <v>46133</v>
      </c>
      <c r="I103" s="34">
        <f t="shared" si="354"/>
        <v>5</v>
      </c>
      <c r="J103" s="428">
        <v>46239</v>
      </c>
      <c r="K103" s="3"/>
      <c r="L103" s="30">
        <f t="shared" si="355"/>
        <v>46146</v>
      </c>
      <c r="M103" s="30">
        <f t="shared" si="356"/>
        <v>46153</v>
      </c>
      <c r="N103" s="37">
        <v>7</v>
      </c>
      <c r="O103" s="6">
        <f t="shared" si="421"/>
        <v>46140</v>
      </c>
      <c r="P103" s="6">
        <v>46146</v>
      </c>
      <c r="Q103" s="29">
        <f t="shared" si="357"/>
        <v>-13</v>
      </c>
      <c r="R103" s="7">
        <v>23348822</v>
      </c>
      <c r="S103" s="3"/>
      <c r="T103" s="30">
        <f t="shared" si="358"/>
        <v>46154</v>
      </c>
      <c r="U103" s="30">
        <f t="shared" si="359"/>
        <v>46184</v>
      </c>
      <c r="V103" s="37">
        <v>30</v>
      </c>
      <c r="W103" s="6">
        <f t="shared" si="360"/>
        <v>46170</v>
      </c>
      <c r="X103" s="6">
        <v>46169</v>
      </c>
      <c r="Y103" s="29">
        <f t="shared" si="361"/>
        <v>-14</v>
      </c>
      <c r="Z103" s="3"/>
      <c r="AA103" s="31"/>
      <c r="AB103" s="7"/>
      <c r="AC103" s="6"/>
      <c r="AD103" s="25"/>
      <c r="AE103" s="31">
        <f t="shared" si="362"/>
        <v>46185</v>
      </c>
      <c r="AF103" s="31">
        <f t="shared" si="363"/>
        <v>46245</v>
      </c>
      <c r="AG103" s="37">
        <v>60</v>
      </c>
      <c r="AH103" s="15">
        <f t="shared" si="364"/>
        <v>46229</v>
      </c>
      <c r="AI103" s="15"/>
      <c r="AJ103" s="34">
        <f t="shared" si="365"/>
        <v>-16</v>
      </c>
      <c r="AK103" s="468" t="s">
        <v>5408</v>
      </c>
      <c r="AL103" s="3" t="s">
        <v>2651</v>
      </c>
      <c r="AM103" s="31">
        <f t="shared" si="366"/>
        <v>46246</v>
      </c>
      <c r="AN103" s="31">
        <f t="shared" si="367"/>
        <v>46266</v>
      </c>
      <c r="AO103" s="37">
        <v>20</v>
      </c>
      <c r="AP103" s="15">
        <f t="shared" si="368"/>
        <v>46249</v>
      </c>
      <c r="AQ103" s="15"/>
      <c r="AR103" s="34">
        <f t="shared" si="369"/>
        <v>-17</v>
      </c>
      <c r="AS103" s="7"/>
      <c r="AT103" s="7"/>
      <c r="AU103" s="7"/>
      <c r="AV103" s="7"/>
      <c r="AW103" s="7"/>
      <c r="AX103" s="3"/>
      <c r="AY103" s="31">
        <f t="shared" si="370"/>
        <v>46267</v>
      </c>
      <c r="AZ103" s="31">
        <f t="shared" si="422"/>
        <v>46507</v>
      </c>
      <c r="BA103" s="124">
        <v>240</v>
      </c>
      <c r="BB103" s="15">
        <f t="shared" si="371"/>
        <v>46489</v>
      </c>
      <c r="BC103" s="15"/>
      <c r="BD103" s="7">
        <f t="shared" si="372"/>
        <v>-18</v>
      </c>
      <c r="BE103" s="3"/>
      <c r="BF103" s="31">
        <f t="shared" si="373"/>
        <v>46508</v>
      </c>
      <c r="BG103" s="31">
        <f t="shared" si="374"/>
        <v>46508</v>
      </c>
      <c r="BH103" s="32">
        <v>0</v>
      </c>
      <c r="BI103" s="15">
        <f t="shared" si="375"/>
        <v>46489</v>
      </c>
      <c r="BJ103" s="15"/>
      <c r="BK103" s="34">
        <f t="shared" si="376"/>
        <v>-19</v>
      </c>
      <c r="BL103" s="3"/>
      <c r="BM103" s="31">
        <f t="shared" si="377"/>
        <v>46508</v>
      </c>
      <c r="BN103" s="31">
        <f t="shared" si="378"/>
        <v>46508</v>
      </c>
      <c r="BO103" s="32">
        <v>0</v>
      </c>
      <c r="BP103" s="15">
        <f t="shared" si="379"/>
        <v>46489</v>
      </c>
      <c r="BQ103" s="15"/>
      <c r="BR103" s="34">
        <f t="shared" si="380"/>
        <v>-19</v>
      </c>
      <c r="BS103" s="3"/>
      <c r="BT103" s="31">
        <f t="shared" si="381"/>
        <v>46508</v>
      </c>
      <c r="BU103" s="31">
        <f t="shared" si="382"/>
        <v>46515</v>
      </c>
      <c r="BV103" s="37">
        <v>7</v>
      </c>
      <c r="BW103" s="15">
        <f t="shared" si="383"/>
        <v>46496</v>
      </c>
      <c r="BX103" s="15"/>
      <c r="BY103" s="7">
        <f t="shared" si="384"/>
        <v>-19</v>
      </c>
      <c r="BZ103" s="2" t="s">
        <v>2611</v>
      </c>
      <c r="CA103" s="315">
        <v>46515</v>
      </c>
      <c r="CB103" s="7">
        <f t="shared" si="385"/>
        <v>-19</v>
      </c>
      <c r="CC103" s="2"/>
      <c r="CD103" s="2">
        <v>152</v>
      </c>
      <c r="CF103" s="18" t="str">
        <f>+_xlfn.XLOOKUP(BZ103,'Crono LB 30.09'!B:B,'Crono LB 30.09'!F:F,"No se encuentra",0,1)</f>
        <v>04-Jan-27</v>
      </c>
      <c r="CG103" s="193" t="e">
        <f t="shared" si="420"/>
        <v>#VALUE!</v>
      </c>
      <c r="CI103" s="18">
        <f>+_xlfn.XLOOKUP(B103,'REM-Nuevo'!B:B,'REM-Nuevo'!O:O,"",0,1)</f>
        <v>46515</v>
      </c>
      <c r="CJ103" s="18">
        <f t="shared" si="419"/>
        <v>46515</v>
      </c>
    </row>
    <row r="104" spans="1:88" ht="202.5" hidden="1" customHeight="1" x14ac:dyDescent="0.35">
      <c r="A104" s="40" t="s">
        <v>1679</v>
      </c>
      <c r="B104" s="41" t="s">
        <v>1832</v>
      </c>
      <c r="C104" s="222" t="s">
        <v>1833</v>
      </c>
      <c r="D104" s="150" t="s">
        <v>2847</v>
      </c>
      <c r="E104" s="283">
        <f>+_xlfn.XLOOKUP(B104,'Dinámica P0 RIs'!A:A,'Dinámica P0 RIs'!B:B,"",0,1)</f>
        <v>698.25</v>
      </c>
      <c r="F104" s="30">
        <f t="shared" si="353"/>
        <v>46079</v>
      </c>
      <c r="G104" s="6">
        <v>46029</v>
      </c>
      <c r="H104" s="6">
        <v>46029</v>
      </c>
      <c r="I104" s="34">
        <f t="shared" si="354"/>
        <v>-50</v>
      </c>
      <c r="J104" s="309">
        <v>46118</v>
      </c>
      <c r="K104" s="3"/>
      <c r="L104" s="30">
        <f t="shared" si="355"/>
        <v>46080</v>
      </c>
      <c r="M104" s="30">
        <f t="shared" si="356"/>
        <v>46087</v>
      </c>
      <c r="N104" s="37">
        <v>7</v>
      </c>
      <c r="O104" s="6">
        <f t="shared" si="421"/>
        <v>46036</v>
      </c>
      <c r="P104" s="6">
        <v>46036</v>
      </c>
      <c r="Q104" s="29">
        <f t="shared" si="357"/>
        <v>-51</v>
      </c>
      <c r="R104" s="7">
        <v>23226677</v>
      </c>
      <c r="S104" s="3"/>
      <c r="T104" s="30">
        <f t="shared" si="358"/>
        <v>46088</v>
      </c>
      <c r="U104" s="30">
        <f t="shared" si="359"/>
        <v>46118</v>
      </c>
      <c r="V104" s="37">
        <v>30</v>
      </c>
      <c r="W104" s="6">
        <v>46062</v>
      </c>
      <c r="X104" s="6">
        <v>46062</v>
      </c>
      <c r="Y104" s="29">
        <f t="shared" si="361"/>
        <v>-56</v>
      </c>
      <c r="Z104" s="3"/>
      <c r="AA104" s="31"/>
      <c r="AB104" s="7"/>
      <c r="AC104" s="6"/>
      <c r="AD104" s="25"/>
      <c r="AE104" s="31">
        <f t="shared" si="362"/>
        <v>46119</v>
      </c>
      <c r="AF104" s="31">
        <f t="shared" si="363"/>
        <v>46179</v>
      </c>
      <c r="AG104" s="37">
        <v>60</v>
      </c>
      <c r="AH104" s="15">
        <f t="shared" si="364"/>
        <v>46122</v>
      </c>
      <c r="AI104" s="15">
        <v>46087</v>
      </c>
      <c r="AJ104" s="34">
        <f t="shared" si="365"/>
        <v>-57</v>
      </c>
      <c r="AK104" s="424" t="s">
        <v>2848</v>
      </c>
      <c r="AL104" s="422" t="s">
        <v>2651</v>
      </c>
      <c r="AM104" s="31">
        <f t="shared" si="366"/>
        <v>46180</v>
      </c>
      <c r="AN104" s="31">
        <f t="shared" si="367"/>
        <v>46200</v>
      </c>
      <c r="AO104" s="37">
        <v>20</v>
      </c>
      <c r="AP104" s="15">
        <v>46122</v>
      </c>
      <c r="AQ104" s="15">
        <v>46118</v>
      </c>
      <c r="AR104" s="34">
        <f t="shared" si="369"/>
        <v>-78</v>
      </c>
      <c r="AS104" s="7"/>
      <c r="AT104" s="7"/>
      <c r="AU104" s="7"/>
      <c r="AV104" s="7"/>
      <c r="AW104" s="7"/>
      <c r="AX104" s="3"/>
      <c r="AY104" s="31">
        <f t="shared" si="370"/>
        <v>46201</v>
      </c>
      <c r="AZ104" s="31">
        <f t="shared" si="422"/>
        <v>46441</v>
      </c>
      <c r="BA104" s="124">
        <v>240</v>
      </c>
      <c r="BB104" s="15">
        <f t="shared" si="371"/>
        <v>46358</v>
      </c>
      <c r="BC104" s="15"/>
      <c r="BD104" s="7">
        <f t="shared" si="372"/>
        <v>-83</v>
      </c>
      <c r="BE104" s="3"/>
      <c r="BF104" s="31">
        <f t="shared" si="373"/>
        <v>46442</v>
      </c>
      <c r="BG104" s="31">
        <f t="shared" si="374"/>
        <v>46442</v>
      </c>
      <c r="BH104" s="32">
        <v>0</v>
      </c>
      <c r="BI104" s="15">
        <f t="shared" si="375"/>
        <v>46358</v>
      </c>
      <c r="BJ104" s="15"/>
      <c r="BK104" s="34">
        <f t="shared" si="376"/>
        <v>-84</v>
      </c>
      <c r="BL104" s="3"/>
      <c r="BM104" s="31">
        <f t="shared" si="377"/>
        <v>46442</v>
      </c>
      <c r="BN104" s="31">
        <f t="shared" si="378"/>
        <v>46442</v>
      </c>
      <c r="BO104" s="32">
        <v>0</v>
      </c>
      <c r="BP104" s="15">
        <f t="shared" si="379"/>
        <v>46358</v>
      </c>
      <c r="BQ104" s="15"/>
      <c r="BR104" s="34">
        <f t="shared" si="380"/>
        <v>-84</v>
      </c>
      <c r="BS104" s="3"/>
      <c r="BT104" s="31">
        <f t="shared" si="381"/>
        <v>46442</v>
      </c>
      <c r="BU104" s="31">
        <f t="shared" si="382"/>
        <v>46449</v>
      </c>
      <c r="BV104" s="37">
        <v>7</v>
      </c>
      <c r="BW104" s="15">
        <f t="shared" si="383"/>
        <v>46365</v>
      </c>
      <c r="BX104" s="15"/>
      <c r="BY104" s="7">
        <f t="shared" si="384"/>
        <v>-84</v>
      </c>
      <c r="BZ104" s="2" t="s">
        <v>2598</v>
      </c>
      <c r="CA104" s="315">
        <v>46449</v>
      </c>
      <c r="CB104" s="7">
        <f t="shared" si="385"/>
        <v>-84</v>
      </c>
      <c r="CC104" s="2"/>
      <c r="CD104" s="2">
        <v>32</v>
      </c>
      <c r="CF104" s="18" t="str">
        <f>+_xlfn.XLOOKUP(BZ104,'Crono LB 30.09'!B:B,'Crono LB 30.09'!F:F,"No se encuentra",0,1)</f>
        <v>05-Dec-26</v>
      </c>
      <c r="CG104" s="193" t="e">
        <f t="shared" si="420"/>
        <v>#VALUE!</v>
      </c>
      <c r="CI104" s="18">
        <f>+_xlfn.XLOOKUP(B104,'REM-Nuevo'!B:B,'REM-Nuevo'!O:O,"",0,1)</f>
        <v>46449</v>
      </c>
      <c r="CJ104" s="18">
        <f t="shared" si="419"/>
        <v>46449</v>
      </c>
    </row>
    <row r="105" spans="1:88" ht="357.75" hidden="1" customHeight="1" x14ac:dyDescent="0.35">
      <c r="A105" s="40" t="s">
        <v>1679</v>
      </c>
      <c r="B105" s="41" t="s">
        <v>1836</v>
      </c>
      <c r="C105" s="222" t="s">
        <v>1837</v>
      </c>
      <c r="D105" s="7" t="s">
        <v>2849</v>
      </c>
      <c r="E105" s="283">
        <f>+_xlfn.XLOOKUP(B105,'Dinámica P0 RIs'!A:A,'Dinámica P0 RIs'!B:B,"",0,1)</f>
        <v>214.78800000000001</v>
      </c>
      <c r="F105" s="30">
        <f t="shared" si="353"/>
        <v>46097</v>
      </c>
      <c r="G105" s="6">
        <v>46099</v>
      </c>
      <c r="H105" s="6">
        <v>46058</v>
      </c>
      <c r="I105" s="34">
        <f t="shared" si="354"/>
        <v>2</v>
      </c>
      <c r="J105" s="309">
        <v>46099</v>
      </c>
      <c r="K105" s="3"/>
      <c r="L105" s="30">
        <f t="shared" si="355"/>
        <v>46098</v>
      </c>
      <c r="M105" s="30">
        <f t="shared" si="356"/>
        <v>46105</v>
      </c>
      <c r="N105" s="37">
        <v>7</v>
      </c>
      <c r="O105" s="6">
        <f t="shared" si="421"/>
        <v>46065</v>
      </c>
      <c r="P105" s="6">
        <v>46063</v>
      </c>
      <c r="Q105" s="29">
        <f t="shared" si="357"/>
        <v>-40</v>
      </c>
      <c r="R105" s="7">
        <v>23264154</v>
      </c>
      <c r="S105" s="3"/>
      <c r="T105" s="30">
        <f t="shared" si="358"/>
        <v>46106</v>
      </c>
      <c r="U105" s="30">
        <f t="shared" si="359"/>
        <v>46136</v>
      </c>
      <c r="V105" s="37">
        <v>30</v>
      </c>
      <c r="W105" s="6">
        <v>46118</v>
      </c>
      <c r="X105" s="6">
        <v>46118</v>
      </c>
      <c r="Y105" s="29">
        <f t="shared" si="361"/>
        <v>-18</v>
      </c>
      <c r="Z105" s="3"/>
      <c r="AA105" s="31"/>
      <c r="AB105" s="7"/>
      <c r="AC105" s="6"/>
      <c r="AD105" s="25"/>
      <c r="AE105" s="31">
        <f t="shared" si="362"/>
        <v>46137</v>
      </c>
      <c r="AF105" s="31">
        <f t="shared" si="363"/>
        <v>46197</v>
      </c>
      <c r="AG105" s="37">
        <v>60</v>
      </c>
      <c r="AH105" s="15">
        <f t="shared" si="364"/>
        <v>46178</v>
      </c>
      <c r="AI105" s="15"/>
      <c r="AJ105" s="34">
        <f t="shared" si="365"/>
        <v>-19</v>
      </c>
      <c r="AK105" s="421" t="s">
        <v>5406</v>
      </c>
      <c r="AL105" s="422" t="s">
        <v>2672</v>
      </c>
      <c r="AM105" s="31">
        <f t="shared" si="366"/>
        <v>46198</v>
      </c>
      <c r="AN105" s="31">
        <f t="shared" si="367"/>
        <v>46218</v>
      </c>
      <c r="AO105" s="37">
        <v>20</v>
      </c>
      <c r="AP105" s="15">
        <f t="shared" si="368"/>
        <v>46198</v>
      </c>
      <c r="AQ105" s="15"/>
      <c r="AR105" s="34">
        <f t="shared" si="369"/>
        <v>-20</v>
      </c>
      <c r="AS105" s="7"/>
      <c r="AT105" s="7"/>
      <c r="AU105" s="7"/>
      <c r="AV105" s="7"/>
      <c r="AW105" s="7"/>
      <c r="AX105" s="3"/>
      <c r="AY105" s="31">
        <f t="shared" si="370"/>
        <v>46219</v>
      </c>
      <c r="AZ105" s="31">
        <f t="shared" si="422"/>
        <v>46469</v>
      </c>
      <c r="BA105" s="124">
        <v>250</v>
      </c>
      <c r="BB105" s="15">
        <f t="shared" si="371"/>
        <v>46448</v>
      </c>
      <c r="BC105" s="15"/>
      <c r="BD105" s="7">
        <f t="shared" si="372"/>
        <v>-21</v>
      </c>
      <c r="BE105" s="3"/>
      <c r="BF105" s="31">
        <f t="shared" si="373"/>
        <v>46470</v>
      </c>
      <c r="BG105" s="31">
        <f t="shared" si="374"/>
        <v>46470</v>
      </c>
      <c r="BH105" s="32">
        <v>0</v>
      </c>
      <c r="BI105" s="15">
        <f t="shared" si="375"/>
        <v>46448</v>
      </c>
      <c r="BJ105" s="15"/>
      <c r="BK105" s="34">
        <f t="shared" si="376"/>
        <v>-22</v>
      </c>
      <c r="BL105" s="3"/>
      <c r="BM105" s="31">
        <f t="shared" si="377"/>
        <v>46470</v>
      </c>
      <c r="BN105" s="31">
        <f t="shared" si="378"/>
        <v>46470</v>
      </c>
      <c r="BO105" s="32">
        <v>0</v>
      </c>
      <c r="BP105" s="15">
        <f t="shared" si="379"/>
        <v>46448</v>
      </c>
      <c r="BQ105" s="15"/>
      <c r="BR105" s="34">
        <f t="shared" si="380"/>
        <v>-22</v>
      </c>
      <c r="BS105" s="3"/>
      <c r="BT105" s="31">
        <f t="shared" si="381"/>
        <v>46470</v>
      </c>
      <c r="BU105" s="31">
        <f t="shared" si="382"/>
        <v>46477</v>
      </c>
      <c r="BV105" s="37">
        <v>7</v>
      </c>
      <c r="BW105" s="15">
        <f t="shared" si="383"/>
        <v>46455</v>
      </c>
      <c r="BX105" s="15"/>
      <c r="BY105" s="7">
        <f t="shared" si="384"/>
        <v>-22</v>
      </c>
      <c r="BZ105" s="2" t="s">
        <v>2599</v>
      </c>
      <c r="CA105" s="315">
        <v>46477</v>
      </c>
      <c r="CB105" s="7">
        <f t="shared" si="385"/>
        <v>-22</v>
      </c>
      <c r="CC105" s="2"/>
      <c r="CD105" s="2">
        <v>49</v>
      </c>
      <c r="CE105" t="s">
        <v>2600</v>
      </c>
      <c r="CF105" s="18">
        <f>+_xlfn.XLOOKUP(BZ105,'Crono LB 30.09'!B:B,'Crono LB 30.09'!F:F,"No se encuentra",0,1)</f>
        <v>46352</v>
      </c>
      <c r="CG105" s="193">
        <f t="shared" si="420"/>
        <v>-125</v>
      </c>
      <c r="CI105" s="18">
        <f>+_xlfn.XLOOKUP(B105,'REM-Nuevo'!B:B,'REM-Nuevo'!O:O,"",0,1)</f>
        <v>46477</v>
      </c>
      <c r="CJ105" s="18">
        <f t="shared" si="419"/>
        <v>46477</v>
      </c>
    </row>
    <row r="106" spans="1:88" ht="195.75" hidden="1" customHeight="1" x14ac:dyDescent="0.35">
      <c r="A106" s="136" t="s">
        <v>1679</v>
      </c>
      <c r="B106" s="41" t="s">
        <v>1840</v>
      </c>
      <c r="C106" s="222" t="s">
        <v>1841</v>
      </c>
      <c r="D106" s="7" t="s">
        <v>2850</v>
      </c>
      <c r="E106" s="283">
        <f>+_xlfn.XLOOKUP(B106,'Dinámica P0 RIs'!A:A,'Dinámica P0 RIs'!B:B,"",0,1)</f>
        <v>104.58</v>
      </c>
      <c r="F106" s="30">
        <f t="shared" si="353"/>
        <v>46187</v>
      </c>
      <c r="G106" s="6">
        <v>46188</v>
      </c>
      <c r="H106" s="6">
        <v>46139</v>
      </c>
      <c r="I106" s="34">
        <f t="shared" si="354"/>
        <v>1</v>
      </c>
      <c r="J106" s="309">
        <v>46188</v>
      </c>
      <c r="K106" s="3"/>
      <c r="L106" s="30">
        <f t="shared" si="355"/>
        <v>46188</v>
      </c>
      <c r="M106" s="30">
        <f t="shared" si="356"/>
        <v>46195</v>
      </c>
      <c r="N106" s="37">
        <v>7</v>
      </c>
      <c r="O106" s="6">
        <f t="shared" si="421"/>
        <v>46146</v>
      </c>
      <c r="P106" s="6">
        <v>46150</v>
      </c>
      <c r="Q106" s="29">
        <f t="shared" si="357"/>
        <v>-49</v>
      </c>
      <c r="R106" s="7">
        <v>23363106</v>
      </c>
      <c r="S106" s="3"/>
      <c r="T106" s="30">
        <f t="shared" si="358"/>
        <v>46196</v>
      </c>
      <c r="U106" s="30">
        <f t="shared" si="359"/>
        <v>46226</v>
      </c>
      <c r="V106" s="37">
        <v>30</v>
      </c>
      <c r="W106" s="6">
        <v>46193</v>
      </c>
      <c r="X106" s="6">
        <v>46189</v>
      </c>
      <c r="Y106" s="29">
        <f t="shared" si="361"/>
        <v>-33</v>
      </c>
      <c r="Z106" s="3"/>
      <c r="AA106" s="31"/>
      <c r="AB106" s="7"/>
      <c r="AC106" s="6"/>
      <c r="AD106" s="25"/>
      <c r="AE106" s="31">
        <f t="shared" si="362"/>
        <v>46227</v>
      </c>
      <c r="AF106" s="31">
        <f t="shared" si="363"/>
        <v>46287</v>
      </c>
      <c r="AG106" s="37">
        <v>60</v>
      </c>
      <c r="AH106" s="15">
        <f t="shared" si="364"/>
        <v>46249</v>
      </c>
      <c r="AI106" s="15"/>
      <c r="AJ106" s="34">
        <f t="shared" si="365"/>
        <v>-38</v>
      </c>
      <c r="AK106" s="468" t="s">
        <v>5398</v>
      </c>
      <c r="AL106" s="3" t="s">
        <v>2651</v>
      </c>
      <c r="AM106" s="31">
        <f t="shared" si="366"/>
        <v>46288</v>
      </c>
      <c r="AN106" s="31">
        <f t="shared" si="367"/>
        <v>46308</v>
      </c>
      <c r="AO106" s="37">
        <v>20</v>
      </c>
      <c r="AP106" s="15">
        <f t="shared" si="368"/>
        <v>46269</v>
      </c>
      <c r="AQ106" s="15"/>
      <c r="AR106" s="34">
        <f t="shared" si="369"/>
        <v>-39</v>
      </c>
      <c r="AS106" s="7"/>
      <c r="AT106" s="7"/>
      <c r="AU106" s="7"/>
      <c r="AV106" s="7"/>
      <c r="AW106" s="7"/>
      <c r="AX106" s="3"/>
      <c r="AY106" s="31">
        <f t="shared" si="370"/>
        <v>46309</v>
      </c>
      <c r="AZ106" s="31">
        <f t="shared" si="422"/>
        <v>46559</v>
      </c>
      <c r="BA106" s="124">
        <v>250</v>
      </c>
      <c r="BB106" s="15">
        <f t="shared" si="371"/>
        <v>46519</v>
      </c>
      <c r="BC106" s="15"/>
      <c r="BD106" s="7">
        <f t="shared" si="372"/>
        <v>-40</v>
      </c>
      <c r="BE106" s="3"/>
      <c r="BF106" s="31">
        <f t="shared" si="373"/>
        <v>46560</v>
      </c>
      <c r="BG106" s="31">
        <f t="shared" si="374"/>
        <v>46560</v>
      </c>
      <c r="BH106" s="32">
        <v>0</v>
      </c>
      <c r="BI106" s="15">
        <f t="shared" si="375"/>
        <v>46519</v>
      </c>
      <c r="BJ106" s="15"/>
      <c r="BK106" s="34">
        <f t="shared" si="376"/>
        <v>-41</v>
      </c>
      <c r="BL106" s="3"/>
      <c r="BM106" s="31">
        <f t="shared" si="377"/>
        <v>46560</v>
      </c>
      <c r="BN106" s="31">
        <f t="shared" si="378"/>
        <v>46560</v>
      </c>
      <c r="BO106" s="32">
        <v>0</v>
      </c>
      <c r="BP106" s="15">
        <f t="shared" si="379"/>
        <v>46519</v>
      </c>
      <c r="BQ106" s="15"/>
      <c r="BR106" s="34">
        <f t="shared" si="380"/>
        <v>-41</v>
      </c>
      <c r="BS106" s="3"/>
      <c r="BT106" s="31">
        <f t="shared" si="381"/>
        <v>46560</v>
      </c>
      <c r="BU106" s="31">
        <f t="shared" si="382"/>
        <v>46567</v>
      </c>
      <c r="BV106" s="37">
        <v>7</v>
      </c>
      <c r="BW106" s="15">
        <f t="shared" si="383"/>
        <v>46526</v>
      </c>
      <c r="BX106" s="15"/>
      <c r="BY106" s="7">
        <f t="shared" si="384"/>
        <v>-41</v>
      </c>
      <c r="BZ106" s="2" t="s">
        <v>2601</v>
      </c>
      <c r="CA106" s="315">
        <v>46567</v>
      </c>
      <c r="CB106" s="7">
        <f t="shared" si="385"/>
        <v>-41</v>
      </c>
      <c r="CC106" s="2"/>
      <c r="CD106" s="2">
        <v>31</v>
      </c>
      <c r="CF106" s="18">
        <f>+_xlfn.XLOOKUP(BZ106,'Crono LB 30.09'!B:B,'Crono LB 30.09'!F:F,"No se encuentra",0,1)</f>
        <v>46445</v>
      </c>
      <c r="CG106" s="193">
        <f t="shared" si="420"/>
        <v>-122</v>
      </c>
      <c r="CI106" s="18">
        <f>+_xlfn.XLOOKUP(B106,'REM-Nuevo'!B:B,'REM-Nuevo'!O:O,"",0,1)</f>
        <v>46567</v>
      </c>
      <c r="CJ106" s="18">
        <f t="shared" si="419"/>
        <v>46567</v>
      </c>
    </row>
    <row r="107" spans="1:88" ht="38.25" hidden="1" customHeight="1" x14ac:dyDescent="0.35">
      <c r="A107" s="136" t="s">
        <v>1679</v>
      </c>
      <c r="B107" s="41" t="s">
        <v>1838</v>
      </c>
      <c r="C107" s="222" t="s">
        <v>2851</v>
      </c>
      <c r="D107" s="7"/>
      <c r="E107" s="283" t="str">
        <f>+_xlfn.XLOOKUP(B107,'Dinámica P0 RIs'!A:A,'Dinámica P0 RIs'!B:B,"",0,1)</f>
        <v/>
      </c>
      <c r="F107" s="30">
        <f t="shared" ref="F107" si="804">+L107-1</f>
        <v>46187</v>
      </c>
      <c r="G107" s="6">
        <v>46227</v>
      </c>
      <c r="H107" s="6">
        <v>46227</v>
      </c>
      <c r="I107" s="34">
        <f t="shared" ref="I107" si="805">+G107-F107</f>
        <v>40</v>
      </c>
      <c r="J107" s="309">
        <v>46188</v>
      </c>
      <c r="K107" s="3"/>
      <c r="L107" s="30">
        <f t="shared" ref="L107" si="806">+M107-N107</f>
        <v>46188</v>
      </c>
      <c r="M107" s="30">
        <f t="shared" ref="M107" si="807">+T107-1</f>
        <v>46195</v>
      </c>
      <c r="N107" s="37">
        <v>7</v>
      </c>
      <c r="O107" s="6">
        <f t="shared" ref="O107" si="808">+IF(H107=0,G107,H107)+N107</f>
        <v>46234</v>
      </c>
      <c r="P107" s="6"/>
      <c r="Q107" s="29">
        <f t="shared" ref="Q107" si="809">+O107-M107</f>
        <v>39</v>
      </c>
      <c r="R107" s="7">
        <v>23464028</v>
      </c>
      <c r="S107" s="3"/>
      <c r="T107" s="30">
        <f t="shared" ref="T107" si="810">+U107-V107</f>
        <v>46196</v>
      </c>
      <c r="U107" s="30">
        <f t="shared" ref="U107" si="811">+AE107-1</f>
        <v>46226</v>
      </c>
      <c r="V107" s="37">
        <v>30</v>
      </c>
      <c r="W107" s="6">
        <f t="shared" si="360"/>
        <v>46264</v>
      </c>
      <c r="X107" s="6"/>
      <c r="Y107" s="29">
        <f t="shared" ref="Y107" si="812">+W107-U107</f>
        <v>38</v>
      </c>
      <c r="Z107" s="3"/>
      <c r="AA107" s="31"/>
      <c r="AB107" s="7"/>
      <c r="AC107" s="6"/>
      <c r="AD107" s="25"/>
      <c r="AE107" s="31">
        <f t="shared" ref="AE107" si="813">+AF107-AG107</f>
        <v>46227</v>
      </c>
      <c r="AF107" s="31">
        <f t="shared" ref="AF107" si="814">+AM107-1</f>
        <v>46287</v>
      </c>
      <c r="AG107" s="37">
        <v>60</v>
      </c>
      <c r="AH107" s="15">
        <f t="shared" ref="AH107" si="815">+IF(X107=0,W107,X107)+AG107</f>
        <v>46324</v>
      </c>
      <c r="AI107" s="15"/>
      <c r="AJ107" s="34">
        <f t="shared" ref="AJ107" si="816">+AH107-AF107</f>
        <v>37</v>
      </c>
      <c r="AK107" s="468" t="s">
        <v>5409</v>
      </c>
      <c r="AL107" s="3" t="s">
        <v>2651</v>
      </c>
      <c r="AM107" s="31">
        <f t="shared" ref="AM107" si="817">+AN107-AO107</f>
        <v>46288</v>
      </c>
      <c r="AN107" s="31">
        <f t="shared" ref="AN107" si="818">+AY107-1</f>
        <v>46308</v>
      </c>
      <c r="AO107" s="37">
        <v>20</v>
      </c>
      <c r="AP107" s="15">
        <f t="shared" ref="AP107" si="819">+IF(AI107=0,AH107,AI107)+AO107</f>
        <v>46344</v>
      </c>
      <c r="AQ107" s="15"/>
      <c r="AR107" s="34">
        <f t="shared" ref="AR107" si="820">+AP107-AN107</f>
        <v>36</v>
      </c>
      <c r="AS107" s="7"/>
      <c r="AT107" s="7"/>
      <c r="AU107" s="7"/>
      <c r="AV107" s="7"/>
      <c r="AW107" s="7"/>
      <c r="AX107" s="3"/>
      <c r="AY107" s="31">
        <f t="shared" ref="AY107" si="821">+AZ107-BA107</f>
        <v>46309</v>
      </c>
      <c r="AZ107" s="31">
        <f t="shared" ref="AZ107" si="822">+BF107-1</f>
        <v>46559</v>
      </c>
      <c r="BA107" s="124">
        <v>250</v>
      </c>
      <c r="BB107" s="15">
        <f t="shared" ref="BB107" si="823">+IF(AQ107=0,AP107,AQ107)+BA107</f>
        <v>46594</v>
      </c>
      <c r="BC107" s="15"/>
      <c r="BD107" s="7">
        <f t="shared" ref="BD107" si="824">+BB107-AZ107</f>
        <v>35</v>
      </c>
      <c r="BE107" s="3"/>
      <c r="BF107" s="31">
        <f t="shared" ref="BF107" si="825">+BG107-BH107</f>
        <v>46560</v>
      </c>
      <c r="BG107" s="31">
        <f t="shared" ref="BG107" si="826">+BM107</f>
        <v>46560</v>
      </c>
      <c r="BH107" s="32">
        <v>0</v>
      </c>
      <c r="BI107" s="15">
        <f t="shared" ref="BI107" si="827">+IF(BC107=0,BB107,BC107)+BH107</f>
        <v>46594</v>
      </c>
      <c r="BJ107" s="15"/>
      <c r="BK107" s="34">
        <f t="shared" ref="BK107" si="828">+BI107-BG107</f>
        <v>34</v>
      </c>
      <c r="BL107" s="3"/>
      <c r="BM107" s="31">
        <f t="shared" ref="BM107" si="829">+BN107-BO107</f>
        <v>46560</v>
      </c>
      <c r="BN107" s="31">
        <f t="shared" ref="BN107" si="830">+BT107</f>
        <v>46560</v>
      </c>
      <c r="BO107" s="32">
        <v>0</v>
      </c>
      <c r="BP107" s="15">
        <f t="shared" ref="BP107" si="831">+IF(BJ107=0,BI107,BJ107)+BO107</f>
        <v>46594</v>
      </c>
      <c r="BQ107" s="15"/>
      <c r="BR107" s="34">
        <f t="shared" ref="BR107" si="832">+BP107-BN107</f>
        <v>34</v>
      </c>
      <c r="BS107" s="3"/>
      <c r="BT107" s="31">
        <f t="shared" ref="BT107" si="833">+BU107-BV107</f>
        <v>46560</v>
      </c>
      <c r="BU107" s="31">
        <f t="shared" ref="BU107" si="834">+CA107</f>
        <v>46567</v>
      </c>
      <c r="BV107" s="37">
        <v>7</v>
      </c>
      <c r="BW107" s="15">
        <f t="shared" ref="BW107" si="835">+IF(BQ107=0,BP107,BQ107)+BV107</f>
        <v>46601</v>
      </c>
      <c r="BX107" s="15"/>
      <c r="BY107" s="7">
        <f t="shared" ref="BY107" si="836">+BW107-BU107</f>
        <v>34</v>
      </c>
      <c r="BZ107" s="2" t="s">
        <v>2601</v>
      </c>
      <c r="CA107" s="315">
        <v>46567</v>
      </c>
      <c r="CB107" s="7">
        <f t="shared" ref="CB107" si="837">+BW107-CA107</f>
        <v>34</v>
      </c>
      <c r="CC107" s="2"/>
      <c r="CD107" s="2">
        <v>31</v>
      </c>
      <c r="CF107" s="18">
        <f>+_xlfn.XLOOKUP(BZ107,'Crono LB 30.09'!B:B,'Crono LB 30.09'!F:F,"No se encuentra",0,1)</f>
        <v>46445</v>
      </c>
      <c r="CG107" s="193">
        <f t="shared" ref="CG107" si="838">+CF107-CA107</f>
        <v>-122</v>
      </c>
      <c r="CI107" s="18">
        <f>+_xlfn.XLOOKUP(B107,'REM-Nuevo'!B:B,'REM-Nuevo'!O:O,"",0,1)</f>
        <v>46567</v>
      </c>
      <c r="CJ107" s="18">
        <f t="shared" ref="CJ107" si="839">+IF(CI107="",CA107,CI107)</f>
        <v>46567</v>
      </c>
    </row>
    <row r="108" spans="1:88" ht="179.25" hidden="1" customHeight="1" x14ac:dyDescent="0.35">
      <c r="A108" s="40" t="s">
        <v>1679</v>
      </c>
      <c r="B108" s="41" t="s">
        <v>1842</v>
      </c>
      <c r="C108" s="222" t="s">
        <v>1843</v>
      </c>
      <c r="D108" s="150" t="s">
        <v>2852</v>
      </c>
      <c r="E108" s="283">
        <f>+_xlfn.XLOOKUP(B108,'Dinámica P0 RIs'!A:A,'Dinámica P0 RIs'!B:B,"",0,1)</f>
        <v>88.62</v>
      </c>
      <c r="F108" s="30">
        <f t="shared" si="353"/>
        <v>46102</v>
      </c>
      <c r="G108" s="6">
        <v>46209</v>
      </c>
      <c r="H108" s="6">
        <v>46048</v>
      </c>
      <c r="I108" s="34">
        <f t="shared" si="354"/>
        <v>107</v>
      </c>
      <c r="J108" s="309">
        <v>46209</v>
      </c>
      <c r="K108" s="3"/>
      <c r="L108" s="30">
        <f t="shared" si="355"/>
        <v>46103</v>
      </c>
      <c r="M108" s="30">
        <f t="shared" si="356"/>
        <v>46110</v>
      </c>
      <c r="N108" s="37">
        <v>7</v>
      </c>
      <c r="O108" s="6">
        <f t="shared" si="421"/>
        <v>46055</v>
      </c>
      <c r="P108" s="6">
        <v>46055</v>
      </c>
      <c r="Q108" s="29">
        <f t="shared" si="357"/>
        <v>-55</v>
      </c>
      <c r="R108" s="150" t="s">
        <v>2853</v>
      </c>
      <c r="S108" s="3"/>
      <c r="T108" s="30">
        <f t="shared" si="358"/>
        <v>46111</v>
      </c>
      <c r="U108" s="30">
        <f t="shared" si="359"/>
        <v>46141</v>
      </c>
      <c r="V108" s="37">
        <v>30</v>
      </c>
      <c r="W108" s="6">
        <f t="shared" si="360"/>
        <v>46085</v>
      </c>
      <c r="X108" s="6">
        <v>46085</v>
      </c>
      <c r="Y108" s="29">
        <f t="shared" si="361"/>
        <v>-56</v>
      </c>
      <c r="Z108" s="3"/>
      <c r="AA108" s="31"/>
      <c r="AB108" s="7"/>
      <c r="AC108" s="6"/>
      <c r="AD108" s="25"/>
      <c r="AE108" s="31">
        <f t="shared" si="362"/>
        <v>46142</v>
      </c>
      <c r="AF108" s="31">
        <f t="shared" si="363"/>
        <v>46202</v>
      </c>
      <c r="AG108" s="37">
        <v>60</v>
      </c>
      <c r="AH108" s="15">
        <f t="shared" si="364"/>
        <v>46145</v>
      </c>
      <c r="AI108" s="15"/>
      <c r="AJ108" s="34">
        <f t="shared" si="365"/>
        <v>-57</v>
      </c>
      <c r="AK108" s="421" t="s">
        <v>2854</v>
      </c>
      <c r="AL108" s="422" t="s">
        <v>2651</v>
      </c>
      <c r="AM108" s="31">
        <f t="shared" si="366"/>
        <v>46203</v>
      </c>
      <c r="AN108" s="31">
        <f t="shared" si="367"/>
        <v>46223</v>
      </c>
      <c r="AO108" s="37">
        <v>20</v>
      </c>
      <c r="AP108" s="15">
        <f t="shared" si="368"/>
        <v>46165</v>
      </c>
      <c r="AQ108" s="15">
        <v>46122</v>
      </c>
      <c r="AR108" s="34">
        <f t="shared" si="369"/>
        <v>-58</v>
      </c>
      <c r="AS108" s="7"/>
      <c r="AT108" s="7"/>
      <c r="AU108" s="7"/>
      <c r="AV108" s="7"/>
      <c r="AW108" s="7"/>
      <c r="AX108" s="3"/>
      <c r="AY108" s="31">
        <f t="shared" si="370"/>
        <v>46224</v>
      </c>
      <c r="AZ108" s="31">
        <f t="shared" si="422"/>
        <v>46434</v>
      </c>
      <c r="BA108" s="124">
        <v>210</v>
      </c>
      <c r="BB108" s="15">
        <f t="shared" si="371"/>
        <v>46332</v>
      </c>
      <c r="BC108" s="15"/>
      <c r="BD108" s="7">
        <f t="shared" si="372"/>
        <v>-102</v>
      </c>
      <c r="BE108" s="3"/>
      <c r="BF108" s="31">
        <f t="shared" si="373"/>
        <v>46435</v>
      </c>
      <c r="BG108" s="31">
        <f t="shared" si="374"/>
        <v>46435</v>
      </c>
      <c r="BH108" s="32">
        <v>0</v>
      </c>
      <c r="BI108" s="15">
        <f t="shared" si="375"/>
        <v>46332</v>
      </c>
      <c r="BJ108" s="15"/>
      <c r="BK108" s="34">
        <f t="shared" si="376"/>
        <v>-103</v>
      </c>
      <c r="BL108" s="3"/>
      <c r="BM108" s="31">
        <f t="shared" si="377"/>
        <v>46435</v>
      </c>
      <c r="BN108" s="31">
        <f t="shared" si="378"/>
        <v>46435</v>
      </c>
      <c r="BO108" s="32">
        <v>0</v>
      </c>
      <c r="BP108" s="15">
        <f t="shared" si="379"/>
        <v>46332</v>
      </c>
      <c r="BQ108" s="15"/>
      <c r="BR108" s="34">
        <f t="shared" si="380"/>
        <v>-103</v>
      </c>
      <c r="BS108" s="3"/>
      <c r="BT108" s="31">
        <f t="shared" si="381"/>
        <v>46435</v>
      </c>
      <c r="BU108" s="31">
        <f t="shared" si="382"/>
        <v>46442</v>
      </c>
      <c r="BV108" s="37">
        <v>7</v>
      </c>
      <c r="BW108" s="15">
        <f t="shared" si="383"/>
        <v>46339</v>
      </c>
      <c r="BX108" s="15"/>
      <c r="BY108" s="7">
        <f t="shared" si="384"/>
        <v>-103</v>
      </c>
      <c r="BZ108" s="2" t="s">
        <v>2855</v>
      </c>
      <c r="CA108" s="315">
        <v>46442</v>
      </c>
      <c r="CB108" s="7">
        <f t="shared" si="385"/>
        <v>-103</v>
      </c>
      <c r="CC108" s="2"/>
      <c r="CD108" s="2">
        <v>69</v>
      </c>
      <c r="CF108" s="18">
        <f>+_xlfn.XLOOKUP(BZ108,'Crono LB 30.09'!B:B,'Crono LB 30.09'!F:F,"No se encuentra",0,1)</f>
        <v>46427</v>
      </c>
      <c r="CG108" s="193">
        <f t="shared" si="420"/>
        <v>-15</v>
      </c>
      <c r="CI108" s="18">
        <f>+_xlfn.XLOOKUP(B108,'REM-Nuevo'!B:B,'REM-Nuevo'!O:O,"",0,1)</f>
        <v>46442</v>
      </c>
      <c r="CJ108" s="18">
        <f t="shared" si="419"/>
        <v>46442</v>
      </c>
    </row>
    <row r="109" spans="1:88" ht="185.25" hidden="1" customHeight="1" x14ac:dyDescent="0.35">
      <c r="A109" s="40" t="s">
        <v>2639</v>
      </c>
      <c r="B109" s="41" t="s">
        <v>1844</v>
      </c>
      <c r="C109" s="129" t="s">
        <v>2856</v>
      </c>
      <c r="D109" s="150" t="s">
        <v>2857</v>
      </c>
      <c r="E109" s="283">
        <f>+_xlfn.XLOOKUP(B109,'Dinámica P0 RIs'!A:A,'Dinámica P0 RIs'!B:B,"",0,1)</f>
        <v>9792.5749800029989</v>
      </c>
      <c r="F109" s="30">
        <f t="shared" si="353"/>
        <v>46076</v>
      </c>
      <c r="G109" s="318">
        <v>46034</v>
      </c>
      <c r="H109" s="6">
        <v>45924</v>
      </c>
      <c r="I109" s="34">
        <f t="shared" si="354"/>
        <v>-42</v>
      </c>
      <c r="J109" s="309" t="s">
        <v>2641</v>
      </c>
      <c r="K109" s="3"/>
      <c r="L109" s="30">
        <f t="shared" si="355"/>
        <v>46077</v>
      </c>
      <c r="M109" s="30">
        <f t="shared" si="356"/>
        <v>46084</v>
      </c>
      <c r="N109" s="37">
        <v>7</v>
      </c>
      <c r="O109" s="6">
        <f t="shared" si="421"/>
        <v>45931</v>
      </c>
      <c r="P109" s="6">
        <v>45936</v>
      </c>
      <c r="Q109" s="29">
        <f t="shared" si="357"/>
        <v>-153</v>
      </c>
      <c r="R109" s="7">
        <v>23078531</v>
      </c>
      <c r="S109" s="3"/>
      <c r="T109" s="30">
        <f t="shared" si="358"/>
        <v>46085</v>
      </c>
      <c r="U109" s="30">
        <f t="shared" si="359"/>
        <v>46115</v>
      </c>
      <c r="V109" s="37">
        <v>30</v>
      </c>
      <c r="W109" s="6">
        <f t="shared" si="360"/>
        <v>45961</v>
      </c>
      <c r="X109" s="6">
        <v>45960</v>
      </c>
      <c r="Y109" s="29">
        <f t="shared" si="361"/>
        <v>-154</v>
      </c>
      <c r="Z109" s="3"/>
      <c r="AA109" s="31"/>
      <c r="AB109" s="7"/>
      <c r="AC109" s="6"/>
      <c r="AD109" s="25"/>
      <c r="AE109" s="31">
        <f t="shared" si="362"/>
        <v>46116</v>
      </c>
      <c r="AF109" s="31">
        <f t="shared" si="363"/>
        <v>46161</v>
      </c>
      <c r="AG109" s="37">
        <v>45</v>
      </c>
      <c r="AH109" s="15">
        <v>46127</v>
      </c>
      <c r="AI109" s="15">
        <v>46135</v>
      </c>
      <c r="AJ109" s="34">
        <f t="shared" si="365"/>
        <v>-34</v>
      </c>
      <c r="AK109" s="421" t="s">
        <v>2858</v>
      </c>
      <c r="AL109" s="422" t="s">
        <v>2651</v>
      </c>
      <c r="AM109" s="31">
        <f t="shared" si="366"/>
        <v>46162</v>
      </c>
      <c r="AN109" s="31">
        <f t="shared" si="367"/>
        <v>46182</v>
      </c>
      <c r="AO109" s="37">
        <v>20</v>
      </c>
      <c r="AP109" s="15">
        <v>46164</v>
      </c>
      <c r="AQ109" s="15">
        <v>46163</v>
      </c>
      <c r="AR109" s="34">
        <f t="shared" si="369"/>
        <v>-18</v>
      </c>
      <c r="AS109" s="7"/>
      <c r="AT109" s="7"/>
      <c r="AU109" s="7"/>
      <c r="AV109" s="7"/>
      <c r="AW109" s="7"/>
      <c r="AX109" s="3"/>
      <c r="AY109" s="31">
        <f t="shared" si="370"/>
        <v>46183</v>
      </c>
      <c r="AZ109" s="31">
        <f t="shared" si="422"/>
        <v>46583</v>
      </c>
      <c r="BA109" s="124">
        <v>400</v>
      </c>
      <c r="BB109" s="15">
        <f t="shared" si="371"/>
        <v>46563</v>
      </c>
      <c r="BC109" s="15"/>
      <c r="BD109" s="7">
        <f t="shared" si="372"/>
        <v>-20</v>
      </c>
      <c r="BE109" s="3"/>
      <c r="BF109" s="31">
        <f t="shared" si="373"/>
        <v>46584</v>
      </c>
      <c r="BG109" s="31">
        <f t="shared" si="374"/>
        <v>46584</v>
      </c>
      <c r="BH109" s="32">
        <v>0</v>
      </c>
      <c r="BI109" s="15">
        <f t="shared" si="375"/>
        <v>46563</v>
      </c>
      <c r="BJ109" s="15"/>
      <c r="BK109" s="34">
        <f t="shared" si="376"/>
        <v>-21</v>
      </c>
      <c r="BL109" s="3"/>
      <c r="BM109" s="31">
        <f t="shared" si="377"/>
        <v>46584</v>
      </c>
      <c r="BN109" s="31">
        <f t="shared" si="378"/>
        <v>46584</v>
      </c>
      <c r="BO109" s="32">
        <v>0</v>
      </c>
      <c r="BP109" s="15">
        <f t="shared" si="379"/>
        <v>46563</v>
      </c>
      <c r="BQ109" s="15"/>
      <c r="BR109" s="34">
        <f t="shared" si="380"/>
        <v>-21</v>
      </c>
      <c r="BS109" s="3"/>
      <c r="BT109" s="31">
        <f t="shared" si="381"/>
        <v>46584</v>
      </c>
      <c r="BU109" s="31">
        <f t="shared" si="382"/>
        <v>46584</v>
      </c>
      <c r="BV109" s="37"/>
      <c r="BW109" s="15">
        <f t="shared" si="383"/>
        <v>46563</v>
      </c>
      <c r="BX109" s="15"/>
      <c r="BY109" s="7">
        <f t="shared" si="384"/>
        <v>-21</v>
      </c>
      <c r="BZ109" s="2" t="s">
        <v>2859</v>
      </c>
      <c r="CA109" s="315">
        <v>46584</v>
      </c>
      <c r="CB109" s="7">
        <f t="shared" si="385"/>
        <v>-21</v>
      </c>
      <c r="CC109" s="2"/>
      <c r="CD109" s="2"/>
      <c r="CE109" t="s">
        <v>2860</v>
      </c>
      <c r="CF109" s="18" t="str">
        <f>+_xlfn.XLOOKUP(BZ109,'Crono LB 30.09'!B:B,'Crono LB 30.09'!F:F,"No se encuentra",0,1)</f>
        <v>No se encuentra</v>
      </c>
      <c r="CG109" s="193" t="e">
        <f t="shared" si="420"/>
        <v>#VALUE!</v>
      </c>
      <c r="CI109" s="18">
        <f>+_xlfn.XLOOKUP(B109,'REM-Nuevo'!B:B,'REM-Nuevo'!O:O,"",0,1)</f>
        <v>46591</v>
      </c>
      <c r="CJ109" s="18">
        <f t="shared" si="419"/>
        <v>46591</v>
      </c>
    </row>
    <row r="110" spans="1:88" ht="213.75" hidden="1" customHeight="1" x14ac:dyDescent="0.35">
      <c r="A110" s="40" t="s">
        <v>1679</v>
      </c>
      <c r="B110" s="41" t="s">
        <v>1846</v>
      </c>
      <c r="C110" s="222" t="s">
        <v>1847</v>
      </c>
      <c r="D110" s="150" t="s">
        <v>2861</v>
      </c>
      <c r="E110" s="283">
        <f>+_xlfn.XLOOKUP(B110,'Dinámica P0 RIs'!A:A,'Dinámica P0 RIs'!B:B,"",0,1)</f>
        <v>938.19600000000003</v>
      </c>
      <c r="F110" s="30">
        <f t="shared" si="353"/>
        <v>46045</v>
      </c>
      <c r="G110" s="6">
        <v>45931</v>
      </c>
      <c r="H110" s="6">
        <v>45933</v>
      </c>
      <c r="I110" s="34">
        <f t="shared" si="354"/>
        <v>-114</v>
      </c>
      <c r="J110" s="309" t="s">
        <v>2641</v>
      </c>
      <c r="K110" s="3"/>
      <c r="L110" s="30">
        <f t="shared" si="355"/>
        <v>46046</v>
      </c>
      <c r="M110" s="30">
        <f t="shared" si="356"/>
        <v>46053</v>
      </c>
      <c r="N110" s="37">
        <v>7</v>
      </c>
      <c r="O110" s="6">
        <v>45950</v>
      </c>
      <c r="P110" s="6">
        <v>45950</v>
      </c>
      <c r="Q110" s="29">
        <f t="shared" si="357"/>
        <v>-103</v>
      </c>
      <c r="R110" s="7">
        <v>23127061</v>
      </c>
      <c r="S110" s="3"/>
      <c r="T110" s="30">
        <f t="shared" si="358"/>
        <v>46054</v>
      </c>
      <c r="U110" s="30">
        <f t="shared" si="359"/>
        <v>46084</v>
      </c>
      <c r="V110" s="37">
        <v>30</v>
      </c>
      <c r="W110" s="6">
        <f t="shared" si="360"/>
        <v>45980</v>
      </c>
      <c r="X110" s="6">
        <v>45995</v>
      </c>
      <c r="Y110" s="29">
        <f t="shared" si="361"/>
        <v>-104</v>
      </c>
      <c r="Z110" s="3"/>
      <c r="AA110" s="31"/>
      <c r="AB110" s="7"/>
      <c r="AC110" s="6"/>
      <c r="AD110" s="25"/>
      <c r="AE110" s="31">
        <f t="shared" si="362"/>
        <v>46085</v>
      </c>
      <c r="AF110" s="31">
        <f t="shared" si="363"/>
        <v>46145</v>
      </c>
      <c r="AG110" s="37">
        <v>60</v>
      </c>
      <c r="AH110" s="15">
        <v>46142</v>
      </c>
      <c r="AI110" s="15"/>
      <c r="AJ110" s="34">
        <f t="shared" si="365"/>
        <v>-3</v>
      </c>
      <c r="AK110" s="487" t="s">
        <v>2862</v>
      </c>
      <c r="AL110" s="422" t="s">
        <v>2651</v>
      </c>
      <c r="AM110" s="31">
        <f t="shared" si="366"/>
        <v>46146</v>
      </c>
      <c r="AN110" s="31">
        <f t="shared" si="367"/>
        <v>46166</v>
      </c>
      <c r="AO110" s="37">
        <v>20</v>
      </c>
      <c r="AP110" s="15">
        <v>46179</v>
      </c>
      <c r="AQ110" s="15">
        <v>46184</v>
      </c>
      <c r="AR110" s="34">
        <f t="shared" si="369"/>
        <v>13</v>
      </c>
      <c r="AS110" s="7"/>
      <c r="AT110" s="7"/>
      <c r="AU110" s="7"/>
      <c r="AV110" s="7"/>
      <c r="AW110" s="7"/>
      <c r="AX110" s="3"/>
      <c r="AY110" s="31">
        <f t="shared" si="370"/>
        <v>46167</v>
      </c>
      <c r="AZ110" s="31">
        <f t="shared" si="422"/>
        <v>46417</v>
      </c>
      <c r="BA110" s="124">
        <v>250</v>
      </c>
      <c r="BB110" s="15">
        <f t="shared" si="371"/>
        <v>46434</v>
      </c>
      <c r="BC110" s="15"/>
      <c r="BD110" s="7">
        <f t="shared" si="372"/>
        <v>17</v>
      </c>
      <c r="BE110" s="3"/>
      <c r="BF110" s="31">
        <f t="shared" si="373"/>
        <v>46418</v>
      </c>
      <c r="BG110" s="31">
        <f t="shared" si="374"/>
        <v>46418</v>
      </c>
      <c r="BH110" s="32">
        <v>0</v>
      </c>
      <c r="BI110" s="15">
        <f t="shared" si="375"/>
        <v>46434</v>
      </c>
      <c r="BJ110" s="15"/>
      <c r="BK110" s="34">
        <f t="shared" si="376"/>
        <v>16</v>
      </c>
      <c r="BL110" s="3"/>
      <c r="BM110" s="31">
        <f t="shared" si="377"/>
        <v>46418</v>
      </c>
      <c r="BN110" s="31">
        <f t="shared" si="378"/>
        <v>46418</v>
      </c>
      <c r="BO110" s="32">
        <v>0</v>
      </c>
      <c r="BP110" s="15">
        <f t="shared" si="379"/>
        <v>46434</v>
      </c>
      <c r="BQ110" s="15"/>
      <c r="BR110" s="34">
        <f t="shared" si="380"/>
        <v>16</v>
      </c>
      <c r="BS110" s="3"/>
      <c r="BT110" s="31">
        <f t="shared" si="381"/>
        <v>46418</v>
      </c>
      <c r="BU110" s="31">
        <f t="shared" si="382"/>
        <v>46448</v>
      </c>
      <c r="BV110" s="37">
        <v>30</v>
      </c>
      <c r="BW110" s="15">
        <f t="shared" si="383"/>
        <v>46464</v>
      </c>
      <c r="BX110" s="15"/>
      <c r="BY110" s="7">
        <f t="shared" si="384"/>
        <v>16</v>
      </c>
      <c r="BZ110" s="2" t="s">
        <v>2863</v>
      </c>
      <c r="CA110" s="315">
        <v>46448</v>
      </c>
      <c r="CB110" s="7">
        <f t="shared" si="385"/>
        <v>16</v>
      </c>
      <c r="CC110" s="2"/>
      <c r="CD110" s="2"/>
      <c r="CF110" s="18">
        <f>+_xlfn.XLOOKUP(BZ110,'Crono LB 30.09'!B:B,'Crono LB 30.09'!F:F,"No se encuentra",0,1)</f>
        <v>46313</v>
      </c>
      <c r="CG110" s="193">
        <f t="shared" si="420"/>
        <v>-135</v>
      </c>
      <c r="CI110" s="18">
        <f>+_xlfn.XLOOKUP(B110,'REM-Nuevo'!B:B,'REM-Nuevo'!O:O,"",0,1)</f>
        <v>46448</v>
      </c>
      <c r="CJ110" s="18">
        <f t="shared" si="419"/>
        <v>46448</v>
      </c>
    </row>
    <row r="111" spans="1:88" ht="81" hidden="1" customHeight="1" x14ac:dyDescent="0.35">
      <c r="A111" s="40" t="s">
        <v>1679</v>
      </c>
      <c r="B111" s="41" t="s">
        <v>1852</v>
      </c>
      <c r="C111" s="222" t="s">
        <v>1853</v>
      </c>
      <c r="D111" s="7" t="s">
        <v>2864</v>
      </c>
      <c r="E111" s="283">
        <f>+_xlfn.XLOOKUP(B111,'Dinámica P0 RIs'!A:A,'Dinámica P0 RIs'!B:B,"",0,1)</f>
        <v>39.604950000000002</v>
      </c>
      <c r="F111" s="30">
        <f t="shared" si="353"/>
        <v>46137</v>
      </c>
      <c r="G111" s="6">
        <v>46167</v>
      </c>
      <c r="H111" s="6">
        <v>46164</v>
      </c>
      <c r="I111" s="34">
        <f t="shared" si="354"/>
        <v>30</v>
      </c>
      <c r="J111" s="309">
        <v>46167</v>
      </c>
      <c r="K111" s="3"/>
      <c r="L111" s="30">
        <f t="shared" si="355"/>
        <v>46138</v>
      </c>
      <c r="M111" s="30">
        <f t="shared" si="356"/>
        <v>46145</v>
      </c>
      <c r="N111" s="37">
        <v>7</v>
      </c>
      <c r="O111" s="6">
        <v>46178</v>
      </c>
      <c r="P111" s="6">
        <v>46178</v>
      </c>
      <c r="Q111" s="29">
        <f t="shared" si="357"/>
        <v>33</v>
      </c>
      <c r="R111" s="7">
        <v>23396078</v>
      </c>
      <c r="S111" s="3"/>
      <c r="T111" s="30">
        <f t="shared" si="358"/>
        <v>46146</v>
      </c>
      <c r="U111" s="30">
        <f t="shared" si="359"/>
        <v>46176</v>
      </c>
      <c r="V111" s="37">
        <v>30</v>
      </c>
      <c r="W111" s="6">
        <f t="shared" si="360"/>
        <v>46208</v>
      </c>
      <c r="X111" s="6">
        <v>46208</v>
      </c>
      <c r="Y111" s="29">
        <f t="shared" si="361"/>
        <v>32</v>
      </c>
      <c r="Z111" s="3"/>
      <c r="AA111" s="31"/>
      <c r="AB111" s="7"/>
      <c r="AC111" s="6"/>
      <c r="AD111" s="25"/>
      <c r="AE111" s="31">
        <f t="shared" si="362"/>
        <v>46177</v>
      </c>
      <c r="AF111" s="31">
        <f t="shared" si="363"/>
        <v>46237</v>
      </c>
      <c r="AG111" s="37">
        <v>60</v>
      </c>
      <c r="AH111" s="15">
        <f t="shared" si="364"/>
        <v>46268</v>
      </c>
      <c r="AI111" s="15"/>
      <c r="AJ111" s="34">
        <f t="shared" si="365"/>
        <v>31</v>
      </c>
      <c r="AK111" s="468" t="s">
        <v>5410</v>
      </c>
      <c r="AL111" s="3" t="s">
        <v>2651</v>
      </c>
      <c r="AM111" s="31">
        <f t="shared" si="366"/>
        <v>46238</v>
      </c>
      <c r="AN111" s="31">
        <f t="shared" si="367"/>
        <v>46258</v>
      </c>
      <c r="AO111" s="37">
        <v>20</v>
      </c>
      <c r="AP111" s="15">
        <f t="shared" si="368"/>
        <v>46288</v>
      </c>
      <c r="AQ111" s="15"/>
      <c r="AR111" s="34">
        <f t="shared" si="369"/>
        <v>30</v>
      </c>
      <c r="AS111" s="7"/>
      <c r="AT111" s="7"/>
      <c r="AU111" s="7"/>
      <c r="AV111" s="7"/>
      <c r="AW111" s="7"/>
      <c r="AX111" s="3"/>
      <c r="AY111" s="31">
        <f t="shared" si="370"/>
        <v>46259</v>
      </c>
      <c r="AZ111" s="31">
        <f t="shared" si="422"/>
        <v>46439</v>
      </c>
      <c r="BA111" s="124">
        <v>180</v>
      </c>
      <c r="BB111" s="15">
        <f t="shared" si="371"/>
        <v>46468</v>
      </c>
      <c r="BC111" s="15"/>
      <c r="BD111" s="7">
        <f t="shared" si="372"/>
        <v>29</v>
      </c>
      <c r="BE111" s="3"/>
      <c r="BF111" s="31">
        <f t="shared" si="373"/>
        <v>46440</v>
      </c>
      <c r="BG111" s="31">
        <f t="shared" si="374"/>
        <v>46440</v>
      </c>
      <c r="BH111" s="32">
        <v>0</v>
      </c>
      <c r="BI111" s="15">
        <f t="shared" si="375"/>
        <v>46468</v>
      </c>
      <c r="BJ111" s="15"/>
      <c r="BK111" s="34">
        <f t="shared" si="376"/>
        <v>28</v>
      </c>
      <c r="BL111" s="3"/>
      <c r="BM111" s="31">
        <f t="shared" si="377"/>
        <v>46440</v>
      </c>
      <c r="BN111" s="31">
        <f t="shared" si="378"/>
        <v>46440</v>
      </c>
      <c r="BO111" s="32">
        <v>0</v>
      </c>
      <c r="BP111" s="15">
        <f t="shared" si="379"/>
        <v>46468</v>
      </c>
      <c r="BQ111" s="15"/>
      <c r="BR111" s="34">
        <f t="shared" si="380"/>
        <v>28</v>
      </c>
      <c r="BS111" s="3"/>
      <c r="BT111" s="31">
        <f t="shared" si="381"/>
        <v>46440</v>
      </c>
      <c r="BU111" s="31">
        <f t="shared" si="382"/>
        <v>46447</v>
      </c>
      <c r="BV111" s="37">
        <v>7</v>
      </c>
      <c r="BW111" s="15">
        <f t="shared" si="383"/>
        <v>46475</v>
      </c>
      <c r="BX111" s="15"/>
      <c r="BY111" s="7">
        <f t="shared" si="384"/>
        <v>28</v>
      </c>
      <c r="BZ111" s="2" t="s">
        <v>2863</v>
      </c>
      <c r="CA111" s="315">
        <v>46447</v>
      </c>
      <c r="CB111" s="7">
        <f t="shared" si="385"/>
        <v>28</v>
      </c>
      <c r="CC111" s="2"/>
      <c r="CD111" s="2">
        <v>62</v>
      </c>
      <c r="CF111" s="18">
        <f>+_xlfn.XLOOKUP(BZ111,'Crono LB 30.09'!B:B,'Crono LB 30.09'!F:F,"No se encuentra",0,1)</f>
        <v>46313</v>
      </c>
      <c r="CG111" s="193">
        <f t="shared" si="420"/>
        <v>-134</v>
      </c>
      <c r="CI111" s="18">
        <f>+_xlfn.XLOOKUP(B111,'REM-Nuevo'!B:B,'REM-Nuevo'!O:O,"",0,1)</f>
        <v>46447</v>
      </c>
      <c r="CJ111" s="18">
        <f t="shared" si="419"/>
        <v>46447</v>
      </c>
    </row>
    <row r="112" spans="1:88" ht="126" hidden="1" customHeight="1" x14ac:dyDescent="0.35">
      <c r="A112" s="40" t="s">
        <v>1679</v>
      </c>
      <c r="B112" s="41" t="s">
        <v>2865</v>
      </c>
      <c r="C112" s="222" t="s">
        <v>1855</v>
      </c>
      <c r="D112" s="7" t="s">
        <v>2866</v>
      </c>
      <c r="E112" s="283" t="str">
        <f>+_xlfn.XLOOKUP(B112,'Dinámica P0 RIs'!A:A,'Dinámica P0 RIs'!B:B,"",0,1)</f>
        <v/>
      </c>
      <c r="F112" s="30">
        <f t="shared" si="353"/>
        <v>46175</v>
      </c>
      <c r="G112" s="6">
        <v>46181</v>
      </c>
      <c r="H112" s="6">
        <v>46121</v>
      </c>
      <c r="I112" s="34">
        <f t="shared" si="354"/>
        <v>6</v>
      </c>
      <c r="J112" s="309">
        <v>46181</v>
      </c>
      <c r="K112" s="3"/>
      <c r="L112" s="30">
        <f t="shared" si="355"/>
        <v>46176</v>
      </c>
      <c r="M112" s="30">
        <f t="shared" si="356"/>
        <v>46183</v>
      </c>
      <c r="N112" s="37">
        <v>7</v>
      </c>
      <c r="O112" s="6">
        <f t="shared" si="421"/>
        <v>46128</v>
      </c>
      <c r="P112" s="6">
        <v>46128</v>
      </c>
      <c r="Q112" s="29">
        <f t="shared" si="357"/>
        <v>-55</v>
      </c>
      <c r="R112" s="7">
        <v>23335550</v>
      </c>
      <c r="S112" s="3"/>
      <c r="T112" s="30">
        <f t="shared" si="358"/>
        <v>46184</v>
      </c>
      <c r="U112" s="30">
        <f t="shared" si="359"/>
        <v>46214</v>
      </c>
      <c r="V112" s="37">
        <v>30</v>
      </c>
      <c r="W112" s="6">
        <f t="shared" si="360"/>
        <v>46158</v>
      </c>
      <c r="X112" s="6">
        <v>46158</v>
      </c>
      <c r="Y112" s="29">
        <f t="shared" si="361"/>
        <v>-56</v>
      </c>
      <c r="Z112" s="3"/>
      <c r="AA112" s="31"/>
      <c r="AB112" s="7"/>
      <c r="AC112" s="6"/>
      <c r="AD112" s="25"/>
      <c r="AE112" s="31">
        <f t="shared" si="362"/>
        <v>46215</v>
      </c>
      <c r="AF112" s="31">
        <f t="shared" si="363"/>
        <v>46275</v>
      </c>
      <c r="AG112" s="37">
        <v>60</v>
      </c>
      <c r="AH112" s="15">
        <f t="shared" si="364"/>
        <v>46218</v>
      </c>
      <c r="AI112" s="15"/>
      <c r="AJ112" s="34">
        <f t="shared" si="365"/>
        <v>-57</v>
      </c>
      <c r="AK112" s="468" t="s">
        <v>5411</v>
      </c>
      <c r="AL112" s="3" t="s">
        <v>2648</v>
      </c>
      <c r="AM112" s="31">
        <f t="shared" si="366"/>
        <v>46276</v>
      </c>
      <c r="AN112" s="31">
        <f t="shared" si="367"/>
        <v>46296</v>
      </c>
      <c r="AO112" s="37">
        <v>20</v>
      </c>
      <c r="AP112" s="15">
        <f t="shared" si="368"/>
        <v>46238</v>
      </c>
      <c r="AQ112" s="15"/>
      <c r="AR112" s="34">
        <f t="shared" si="369"/>
        <v>-58</v>
      </c>
      <c r="AS112" s="7"/>
      <c r="AT112" s="7"/>
      <c r="AU112" s="7"/>
      <c r="AV112" s="7"/>
      <c r="AW112" s="7"/>
      <c r="AX112" s="3"/>
      <c r="AY112" s="31">
        <f t="shared" si="370"/>
        <v>46297</v>
      </c>
      <c r="AZ112" s="31">
        <f t="shared" si="422"/>
        <v>46387</v>
      </c>
      <c r="BA112" s="124">
        <v>90</v>
      </c>
      <c r="BB112" s="15">
        <f t="shared" si="371"/>
        <v>46328</v>
      </c>
      <c r="BC112" s="15"/>
      <c r="BD112" s="7">
        <f t="shared" si="372"/>
        <v>-59</v>
      </c>
      <c r="BE112" s="3"/>
      <c r="BF112" s="31">
        <f t="shared" si="373"/>
        <v>46388</v>
      </c>
      <c r="BG112" s="31">
        <f t="shared" si="374"/>
        <v>46388</v>
      </c>
      <c r="BH112" s="32">
        <v>0</v>
      </c>
      <c r="BI112" s="15">
        <f t="shared" si="375"/>
        <v>46328</v>
      </c>
      <c r="BJ112" s="15"/>
      <c r="BK112" s="34">
        <f t="shared" si="376"/>
        <v>-60</v>
      </c>
      <c r="BL112" s="3"/>
      <c r="BM112" s="31">
        <f t="shared" si="377"/>
        <v>46388</v>
      </c>
      <c r="BN112" s="31">
        <f t="shared" si="378"/>
        <v>46388</v>
      </c>
      <c r="BO112" s="32">
        <v>0</v>
      </c>
      <c r="BP112" s="15">
        <f t="shared" si="379"/>
        <v>46328</v>
      </c>
      <c r="BQ112" s="15"/>
      <c r="BR112" s="34">
        <f t="shared" si="380"/>
        <v>-60</v>
      </c>
      <c r="BS112" s="3"/>
      <c r="BT112" s="31">
        <f t="shared" si="381"/>
        <v>46388</v>
      </c>
      <c r="BU112" s="31">
        <f t="shared" si="382"/>
        <v>46395</v>
      </c>
      <c r="BV112" s="37">
        <v>7</v>
      </c>
      <c r="BW112" s="15">
        <f t="shared" si="383"/>
        <v>46335</v>
      </c>
      <c r="BX112" s="15"/>
      <c r="BY112" s="7">
        <f t="shared" si="384"/>
        <v>-60</v>
      </c>
      <c r="BZ112" s="2" t="s">
        <v>2867</v>
      </c>
      <c r="CA112" s="315">
        <v>46395</v>
      </c>
      <c r="CB112" s="7">
        <f t="shared" si="385"/>
        <v>-60</v>
      </c>
      <c r="CC112" s="2"/>
      <c r="CD112" s="2">
        <v>84</v>
      </c>
      <c r="CF112" s="18" t="str">
        <f>+_xlfn.XLOOKUP(BZ112,'Crono LB 30.09'!B:B,'Crono LB 30.09'!F:F,"No se encuentra",0,1)</f>
        <v>No se encuentra</v>
      </c>
      <c r="CG112" s="193" t="e">
        <f t="shared" si="420"/>
        <v>#VALUE!</v>
      </c>
      <c r="CI112" s="18">
        <f>+_xlfn.XLOOKUP(B112,'REM-Nuevo'!B:B,'REM-Nuevo'!O:O,"",0,1)</f>
        <v>46395</v>
      </c>
      <c r="CJ112" s="18">
        <f t="shared" si="419"/>
        <v>46395</v>
      </c>
    </row>
    <row r="113" spans="1:88" ht="177" customHeight="1" x14ac:dyDescent="0.35">
      <c r="A113" s="40" t="s">
        <v>1679</v>
      </c>
      <c r="B113" s="41" t="s">
        <v>1858</v>
      </c>
      <c r="C113" s="222" t="s">
        <v>1859</v>
      </c>
      <c r="D113" s="150" t="s">
        <v>2868</v>
      </c>
      <c r="E113" s="283">
        <f>+_xlfn.XLOOKUP(B113,'Dinámica P0 RIs'!A:A,'Dinámica P0 RIs'!B:B,"",0,1)</f>
        <v>1183.5094950000002</v>
      </c>
      <c r="F113" s="30">
        <f t="shared" ref="F113" si="840">+L113-1</f>
        <v>46130</v>
      </c>
      <c r="G113" s="6">
        <v>46132</v>
      </c>
      <c r="H113" s="6">
        <v>46132</v>
      </c>
      <c r="I113" s="34">
        <f t="shared" ref="I113" si="841">+G113-F113</f>
        <v>2</v>
      </c>
      <c r="J113" s="309">
        <v>46132</v>
      </c>
      <c r="K113" s="3"/>
      <c r="L113" s="30">
        <f t="shared" ref="L113" si="842">+M113-N113</f>
        <v>46131</v>
      </c>
      <c r="M113" s="30">
        <f t="shared" ref="M113" si="843">+T113-1</f>
        <v>46138</v>
      </c>
      <c r="N113" s="37">
        <v>7</v>
      </c>
      <c r="O113" s="6">
        <f t="shared" ref="O113" si="844">+IF(H113=0,G113,H113)+N113</f>
        <v>46139</v>
      </c>
      <c r="P113" s="6">
        <v>46146</v>
      </c>
      <c r="Q113" s="29">
        <f t="shared" ref="Q113" si="845">+O113-M113</f>
        <v>1</v>
      </c>
      <c r="R113" s="7">
        <v>23359281</v>
      </c>
      <c r="S113" s="3"/>
      <c r="T113" s="30">
        <f t="shared" ref="T113" si="846">+U113-V113</f>
        <v>46139</v>
      </c>
      <c r="U113" s="30">
        <f t="shared" ref="U113" si="847">+AE113-1</f>
        <v>46169</v>
      </c>
      <c r="V113" s="37">
        <v>30</v>
      </c>
      <c r="W113" s="6">
        <v>46170</v>
      </c>
      <c r="X113" s="6">
        <v>46183</v>
      </c>
      <c r="Y113" s="29">
        <f t="shared" ref="Y113" si="848">+W113-U113</f>
        <v>1</v>
      </c>
      <c r="Z113" s="3"/>
      <c r="AA113" s="31"/>
      <c r="AB113" s="7"/>
      <c r="AC113" s="6"/>
      <c r="AD113" s="25"/>
      <c r="AE113" s="31">
        <f t="shared" ref="AE113" si="849">+AF113-AG113</f>
        <v>46170</v>
      </c>
      <c r="AF113" s="31">
        <f t="shared" ref="AF113" si="850">+AM113-1</f>
        <v>46230</v>
      </c>
      <c r="AG113" s="37">
        <v>60</v>
      </c>
      <c r="AH113" s="15">
        <f t="shared" ref="AH113" si="851">+IF(X113=0,W113,X113)+AG113</f>
        <v>46243</v>
      </c>
      <c r="AI113" s="15"/>
      <c r="AJ113" s="34">
        <f t="shared" ref="AJ113" si="852">+AH113-AF113</f>
        <v>13</v>
      </c>
      <c r="AK113" s="468" t="s">
        <v>5464</v>
      </c>
      <c r="AL113" s="422" t="s">
        <v>2651</v>
      </c>
      <c r="AM113" s="31">
        <f t="shared" ref="AM113" si="853">+AN113-AO113</f>
        <v>46231</v>
      </c>
      <c r="AN113" s="31">
        <f t="shared" ref="AN113" si="854">+AY113-1</f>
        <v>46251</v>
      </c>
      <c r="AO113" s="37">
        <v>20</v>
      </c>
      <c r="AP113" s="15">
        <f t="shared" ref="AP113" si="855">+IF(AI113=0,AH113,AI113)+AO113</f>
        <v>46263</v>
      </c>
      <c r="AQ113" s="15"/>
      <c r="AR113" s="34">
        <f t="shared" ref="AR113" si="856">+AP113-AN113</f>
        <v>12</v>
      </c>
      <c r="AS113" s="7"/>
      <c r="AT113" s="7"/>
      <c r="AU113" s="7"/>
      <c r="AV113" s="7"/>
      <c r="AW113" s="7"/>
      <c r="AX113" s="3"/>
      <c r="AY113" s="31">
        <f t="shared" ref="AY113" si="857">+AZ113-BA113</f>
        <v>46252</v>
      </c>
      <c r="AZ113" s="31">
        <f t="shared" ref="AZ113" si="858">+BF113-1</f>
        <v>46502</v>
      </c>
      <c r="BA113" s="124">
        <v>250</v>
      </c>
      <c r="BB113" s="15">
        <f t="shared" ref="BB113" si="859">+IF(AQ113=0,AP113,AQ113)+BA113</f>
        <v>46513</v>
      </c>
      <c r="BC113" s="15"/>
      <c r="BD113" s="7">
        <f t="shared" ref="BD113" si="860">+BB113-AZ113</f>
        <v>11</v>
      </c>
      <c r="BE113" s="3"/>
      <c r="BF113" s="31">
        <f t="shared" ref="BF113" si="861">+BG113-BH113</f>
        <v>46503</v>
      </c>
      <c r="BG113" s="31">
        <f t="shared" ref="BG113" si="862">+BM113</f>
        <v>46503</v>
      </c>
      <c r="BH113" s="32">
        <v>0</v>
      </c>
      <c r="BI113" s="15">
        <f t="shared" ref="BI113" si="863">+IF(BC113=0,BB113,BC113)+BH113</f>
        <v>46513</v>
      </c>
      <c r="BJ113" s="15"/>
      <c r="BK113" s="34">
        <f t="shared" ref="BK113" si="864">+BI113-BG113</f>
        <v>10</v>
      </c>
      <c r="BL113" s="3"/>
      <c r="BM113" s="31">
        <f t="shared" ref="BM113" si="865">+BN113-BO113</f>
        <v>46503</v>
      </c>
      <c r="BN113" s="31">
        <f t="shared" ref="BN113" si="866">+BT113</f>
        <v>46503</v>
      </c>
      <c r="BO113" s="32">
        <v>0</v>
      </c>
      <c r="BP113" s="15">
        <f t="shared" ref="BP113" si="867">+IF(BJ113=0,BI113,BJ113)+BO113</f>
        <v>46513</v>
      </c>
      <c r="BQ113" s="15"/>
      <c r="BR113" s="34">
        <f t="shared" ref="BR113" si="868">+BP113-BN113</f>
        <v>10</v>
      </c>
      <c r="BS113" s="3"/>
      <c r="BT113" s="31">
        <f t="shared" ref="BT113" si="869">+BU113-BV113</f>
        <v>46503</v>
      </c>
      <c r="BU113" s="31">
        <f t="shared" ref="BU113" si="870">+CA113</f>
        <v>46510</v>
      </c>
      <c r="BV113" s="37">
        <v>7</v>
      </c>
      <c r="BW113" s="15">
        <f t="shared" ref="BW113" si="871">+IF(BQ113=0,BP113,BQ113)+BV113</f>
        <v>46520</v>
      </c>
      <c r="BX113" s="15"/>
      <c r="BY113" s="7">
        <f t="shared" ref="BY113" si="872">+BW113-BU113</f>
        <v>10</v>
      </c>
      <c r="BZ113" s="2" t="s">
        <v>2869</v>
      </c>
      <c r="CA113" s="315">
        <v>46510</v>
      </c>
      <c r="CB113" s="7">
        <f t="shared" ref="CB113" si="873">+BW113-CA113</f>
        <v>10</v>
      </c>
      <c r="CC113" s="2"/>
      <c r="CD113" s="2">
        <v>103</v>
      </c>
      <c r="CF113" s="18" t="str">
        <f>+_xlfn.XLOOKUP(BZ113,'Crono LB 30.09'!B:B,'Crono LB 30.09'!F:F,"No se encuentra",0,1)</f>
        <v>29-Dec-26</v>
      </c>
      <c r="CG113" s="193" t="e">
        <f t="shared" ref="CG113" si="874">+CF113-CA113</f>
        <v>#VALUE!</v>
      </c>
      <c r="CI113" s="18">
        <f>+_xlfn.XLOOKUP(B113,'REM-Nuevo'!B:B,'REM-Nuevo'!O:O,"",0,1)</f>
        <v>46510</v>
      </c>
      <c r="CJ113" s="18">
        <f t="shared" ref="CJ113" si="875">+IF(CI113="",CA113,CI113)</f>
        <v>46510</v>
      </c>
    </row>
    <row r="114" spans="1:88" ht="150" hidden="1" customHeight="1" x14ac:dyDescent="0.35">
      <c r="A114" s="40" t="s">
        <v>1679</v>
      </c>
      <c r="B114" s="41" t="s">
        <v>1862</v>
      </c>
      <c r="C114" s="222" t="s">
        <v>2870</v>
      </c>
      <c r="D114" s="150" t="s">
        <v>2871</v>
      </c>
      <c r="E114" s="283">
        <f>+_xlfn.XLOOKUP(B114,'Dinámica P0 RIs'!A:A,'Dinámica P0 RIs'!B:B,"",0,1)</f>
        <v>148.17599999999999</v>
      </c>
      <c r="F114" s="30">
        <f t="shared" si="353"/>
        <v>46130</v>
      </c>
      <c r="G114" s="6">
        <v>46216</v>
      </c>
      <c r="H114" s="6">
        <v>46216</v>
      </c>
      <c r="I114" s="34">
        <f t="shared" si="354"/>
        <v>86</v>
      </c>
      <c r="J114" s="309">
        <v>46132</v>
      </c>
      <c r="K114" s="3"/>
      <c r="L114" s="30">
        <f t="shared" si="355"/>
        <v>46131</v>
      </c>
      <c r="M114" s="30">
        <f t="shared" si="356"/>
        <v>46138</v>
      </c>
      <c r="N114" s="37">
        <v>7</v>
      </c>
      <c r="O114" s="6">
        <f t="shared" si="421"/>
        <v>46223</v>
      </c>
      <c r="P114" s="6"/>
      <c r="Q114" s="29">
        <f t="shared" si="357"/>
        <v>85</v>
      </c>
      <c r="R114" s="7">
        <v>23458391</v>
      </c>
      <c r="S114" s="3"/>
      <c r="T114" s="30">
        <f t="shared" si="358"/>
        <v>46139</v>
      </c>
      <c r="U114" s="30">
        <f t="shared" si="359"/>
        <v>46169</v>
      </c>
      <c r="V114" s="37">
        <v>30</v>
      </c>
      <c r="W114" s="6">
        <f t="shared" si="360"/>
        <v>46253</v>
      </c>
      <c r="X114" s="6"/>
      <c r="Y114" s="29">
        <f t="shared" si="361"/>
        <v>84</v>
      </c>
      <c r="Z114" s="3"/>
      <c r="AA114" s="31"/>
      <c r="AB114" s="7"/>
      <c r="AC114" s="6"/>
      <c r="AD114" s="25"/>
      <c r="AE114" s="31">
        <f t="shared" si="362"/>
        <v>46170</v>
      </c>
      <c r="AF114" s="31">
        <f t="shared" si="363"/>
        <v>46230</v>
      </c>
      <c r="AG114" s="37">
        <v>60</v>
      </c>
      <c r="AH114" s="15">
        <f t="shared" si="364"/>
        <v>46313</v>
      </c>
      <c r="AI114" s="15"/>
      <c r="AJ114" s="34">
        <f t="shared" si="365"/>
        <v>83</v>
      </c>
      <c r="AK114" s="468" t="s">
        <v>5412</v>
      </c>
      <c r="AL114" s="422" t="s">
        <v>2651</v>
      </c>
      <c r="AM114" s="31">
        <f t="shared" si="366"/>
        <v>46231</v>
      </c>
      <c r="AN114" s="31">
        <f t="shared" si="367"/>
        <v>46251</v>
      </c>
      <c r="AO114" s="37">
        <v>20</v>
      </c>
      <c r="AP114" s="15">
        <f t="shared" si="368"/>
        <v>46333</v>
      </c>
      <c r="AQ114" s="15"/>
      <c r="AR114" s="34">
        <f t="shared" si="369"/>
        <v>82</v>
      </c>
      <c r="AS114" s="7"/>
      <c r="AT114" s="7"/>
      <c r="AU114" s="7"/>
      <c r="AV114" s="7"/>
      <c r="AW114" s="7"/>
      <c r="AX114" s="3"/>
      <c r="AY114" s="31">
        <f t="shared" si="370"/>
        <v>46252</v>
      </c>
      <c r="AZ114" s="31">
        <f t="shared" si="422"/>
        <v>46502</v>
      </c>
      <c r="BA114" s="124">
        <v>250</v>
      </c>
      <c r="BB114" s="15">
        <f t="shared" si="371"/>
        <v>46583</v>
      </c>
      <c r="BC114" s="15"/>
      <c r="BD114" s="7">
        <f t="shared" si="372"/>
        <v>81</v>
      </c>
      <c r="BE114" s="3"/>
      <c r="BF114" s="31">
        <f t="shared" si="373"/>
        <v>46503</v>
      </c>
      <c r="BG114" s="31">
        <f t="shared" si="374"/>
        <v>46503</v>
      </c>
      <c r="BH114" s="32">
        <v>0</v>
      </c>
      <c r="BI114" s="15">
        <f t="shared" si="375"/>
        <v>46583</v>
      </c>
      <c r="BJ114" s="15"/>
      <c r="BK114" s="34">
        <f t="shared" si="376"/>
        <v>80</v>
      </c>
      <c r="BL114" s="3"/>
      <c r="BM114" s="31">
        <f t="shared" si="377"/>
        <v>46503</v>
      </c>
      <c r="BN114" s="31">
        <f t="shared" si="378"/>
        <v>46503</v>
      </c>
      <c r="BO114" s="32">
        <v>0</v>
      </c>
      <c r="BP114" s="15">
        <f t="shared" si="379"/>
        <v>46583</v>
      </c>
      <c r="BQ114" s="15"/>
      <c r="BR114" s="34">
        <f t="shared" si="380"/>
        <v>80</v>
      </c>
      <c r="BS114" s="3"/>
      <c r="BT114" s="31">
        <f t="shared" si="381"/>
        <v>46503</v>
      </c>
      <c r="BU114" s="31">
        <f t="shared" si="382"/>
        <v>46510</v>
      </c>
      <c r="BV114" s="37">
        <v>7</v>
      </c>
      <c r="BW114" s="15">
        <f t="shared" si="383"/>
        <v>46590</v>
      </c>
      <c r="BX114" s="15"/>
      <c r="BY114" s="7">
        <f t="shared" si="384"/>
        <v>80</v>
      </c>
      <c r="BZ114" s="2" t="s">
        <v>2869</v>
      </c>
      <c r="CA114" s="315">
        <v>46510</v>
      </c>
      <c r="CB114" s="7">
        <f t="shared" si="385"/>
        <v>80</v>
      </c>
      <c r="CC114" s="2"/>
      <c r="CD114" s="2">
        <v>103</v>
      </c>
      <c r="CF114" s="18" t="str">
        <f>+_xlfn.XLOOKUP(BZ114,'Crono LB 30.09'!B:B,'Crono LB 30.09'!F:F,"No se encuentra",0,1)</f>
        <v>29-Dec-26</v>
      </c>
      <c r="CG114" s="193" t="e">
        <f t="shared" si="420"/>
        <v>#VALUE!</v>
      </c>
      <c r="CI114" s="18">
        <f>+_xlfn.XLOOKUP(B114,'REM-Nuevo'!B:B,'REM-Nuevo'!O:O,"",0,1)</f>
        <v>46510</v>
      </c>
      <c r="CJ114" s="18">
        <f t="shared" si="419"/>
        <v>46510</v>
      </c>
    </row>
    <row r="115" spans="1:88" ht="186" hidden="1" customHeight="1" x14ac:dyDescent="0.35">
      <c r="A115" s="40" t="s">
        <v>1679</v>
      </c>
      <c r="B115" s="41" t="s">
        <v>1860</v>
      </c>
      <c r="C115" s="222" t="s">
        <v>1861</v>
      </c>
      <c r="D115" s="150" t="s">
        <v>2872</v>
      </c>
      <c r="E115" s="283">
        <f>+_xlfn.XLOOKUP(B115,'Dinámica P0 RIs'!A:A,'Dinámica P0 RIs'!B:B,"",0,1)</f>
        <v>501.167688</v>
      </c>
      <c r="F115" s="30">
        <f t="shared" si="353"/>
        <v>46076</v>
      </c>
      <c r="G115" s="6">
        <v>46056</v>
      </c>
      <c r="H115" s="6">
        <v>46056</v>
      </c>
      <c r="I115" s="34">
        <f t="shared" si="354"/>
        <v>-20</v>
      </c>
      <c r="J115" s="309">
        <v>46077</v>
      </c>
      <c r="K115" s="3"/>
      <c r="L115" s="30">
        <f t="shared" si="355"/>
        <v>46077</v>
      </c>
      <c r="M115" s="30">
        <f t="shared" si="356"/>
        <v>46084</v>
      </c>
      <c r="N115" s="37">
        <v>7</v>
      </c>
      <c r="O115" s="6">
        <v>46065</v>
      </c>
      <c r="P115" s="6">
        <v>46072</v>
      </c>
      <c r="Q115" s="29">
        <f t="shared" si="357"/>
        <v>-19</v>
      </c>
      <c r="R115" s="7">
        <v>23254063</v>
      </c>
      <c r="S115" s="3"/>
      <c r="T115" s="30">
        <f t="shared" si="358"/>
        <v>46085</v>
      </c>
      <c r="U115" s="30">
        <f t="shared" si="359"/>
        <v>46115</v>
      </c>
      <c r="V115" s="37">
        <v>30</v>
      </c>
      <c r="W115" s="6">
        <f t="shared" si="360"/>
        <v>46095</v>
      </c>
      <c r="X115" s="6">
        <v>46097</v>
      </c>
      <c r="Y115" s="29">
        <f t="shared" si="361"/>
        <v>-20</v>
      </c>
      <c r="Z115" s="3"/>
      <c r="AA115" s="31"/>
      <c r="AB115" s="7"/>
      <c r="AC115" s="6"/>
      <c r="AD115" s="25"/>
      <c r="AE115" s="31">
        <f t="shared" si="362"/>
        <v>46116</v>
      </c>
      <c r="AF115" s="31">
        <f t="shared" si="363"/>
        <v>46176</v>
      </c>
      <c r="AG115" s="37">
        <v>60</v>
      </c>
      <c r="AH115" s="15">
        <f t="shared" si="364"/>
        <v>46157</v>
      </c>
      <c r="AI115" s="15"/>
      <c r="AJ115" s="34">
        <f t="shared" si="365"/>
        <v>-19</v>
      </c>
      <c r="AK115" s="486" t="s">
        <v>2873</v>
      </c>
      <c r="AL115" s="422" t="s">
        <v>2672</v>
      </c>
      <c r="AM115" s="31">
        <f t="shared" si="366"/>
        <v>46177</v>
      </c>
      <c r="AN115" s="31">
        <f t="shared" si="367"/>
        <v>46197</v>
      </c>
      <c r="AO115" s="37">
        <v>20</v>
      </c>
      <c r="AP115" s="15">
        <f t="shared" si="368"/>
        <v>46177</v>
      </c>
      <c r="AQ115" s="15">
        <v>46234</v>
      </c>
      <c r="AR115" s="34">
        <f t="shared" si="369"/>
        <v>-20</v>
      </c>
      <c r="AS115" s="7"/>
      <c r="AT115" s="7"/>
      <c r="AU115" s="7"/>
      <c r="AV115" s="7"/>
      <c r="AW115" s="7"/>
      <c r="AX115" s="3"/>
      <c r="AY115" s="31">
        <f t="shared" si="370"/>
        <v>46198</v>
      </c>
      <c r="AZ115" s="31">
        <f t="shared" si="422"/>
        <v>46558</v>
      </c>
      <c r="BA115" s="124">
        <v>360</v>
      </c>
      <c r="BB115" s="15">
        <f t="shared" si="371"/>
        <v>46594</v>
      </c>
      <c r="BC115" s="15"/>
      <c r="BD115" s="7">
        <f t="shared" si="372"/>
        <v>36</v>
      </c>
      <c r="BE115" s="3"/>
      <c r="BF115" s="31">
        <f t="shared" si="373"/>
        <v>46559</v>
      </c>
      <c r="BG115" s="31">
        <f t="shared" si="374"/>
        <v>46559</v>
      </c>
      <c r="BH115" s="32">
        <v>0</v>
      </c>
      <c r="BI115" s="15">
        <f t="shared" si="375"/>
        <v>46594</v>
      </c>
      <c r="BJ115" s="15"/>
      <c r="BK115" s="34">
        <f t="shared" si="376"/>
        <v>35</v>
      </c>
      <c r="BL115" s="3"/>
      <c r="BM115" s="31">
        <f t="shared" si="377"/>
        <v>46559</v>
      </c>
      <c r="BN115" s="31">
        <f t="shared" si="378"/>
        <v>46559</v>
      </c>
      <c r="BO115" s="32">
        <v>0</v>
      </c>
      <c r="BP115" s="15">
        <f t="shared" si="379"/>
        <v>46594</v>
      </c>
      <c r="BQ115" s="15"/>
      <c r="BR115" s="34">
        <f t="shared" si="380"/>
        <v>35</v>
      </c>
      <c r="BS115" s="3"/>
      <c r="BT115" s="31">
        <f t="shared" si="381"/>
        <v>46559</v>
      </c>
      <c r="BU115" s="31">
        <f t="shared" si="382"/>
        <v>46566</v>
      </c>
      <c r="BV115" s="37">
        <v>7</v>
      </c>
      <c r="BW115" s="15">
        <f t="shared" si="383"/>
        <v>46601</v>
      </c>
      <c r="BX115" s="15"/>
      <c r="BY115" s="7">
        <f t="shared" si="384"/>
        <v>35</v>
      </c>
      <c r="BZ115" s="2" t="s">
        <v>2874</v>
      </c>
      <c r="CA115" s="315">
        <v>46566</v>
      </c>
      <c r="CB115" s="7">
        <f t="shared" si="385"/>
        <v>35</v>
      </c>
      <c r="CC115" s="2"/>
      <c r="CD115" s="2">
        <v>45</v>
      </c>
      <c r="CF115" s="18">
        <f>+_xlfn.XLOOKUP(BZ115,'Crono LB 30.09'!B:B,'Crono LB 30.09'!F:F,"No se encuentra",0,1)</f>
        <v>46439</v>
      </c>
      <c r="CG115" s="193">
        <f t="shared" si="420"/>
        <v>-127</v>
      </c>
      <c r="CI115" s="18">
        <f>+_xlfn.XLOOKUP(B115,'REM-Nuevo'!B:B,'REM-Nuevo'!O:O,"",0,1)</f>
        <v>46566</v>
      </c>
      <c r="CJ115" s="18">
        <f t="shared" si="419"/>
        <v>46566</v>
      </c>
    </row>
    <row r="116" spans="1:88" s="4" customFormat="1" ht="208.5" hidden="1" customHeight="1" x14ac:dyDescent="0.35">
      <c r="A116" s="40" t="s">
        <v>1679</v>
      </c>
      <c r="B116" s="41" t="s">
        <v>1864</v>
      </c>
      <c r="C116" s="222" t="s">
        <v>1865</v>
      </c>
      <c r="D116" s="150" t="s">
        <v>2875</v>
      </c>
      <c r="E116" s="283">
        <f>+_xlfn.XLOOKUP(B116,'Dinámica P0 RIs'!A:A,'Dinámica P0 RIs'!B:B,"",0,1)</f>
        <v>113.43989999999999</v>
      </c>
      <c r="F116" s="30">
        <f t="shared" si="353"/>
        <v>46080</v>
      </c>
      <c r="G116" s="6">
        <v>46034</v>
      </c>
      <c r="H116" s="6">
        <v>46037</v>
      </c>
      <c r="I116" s="34">
        <f t="shared" si="354"/>
        <v>-46</v>
      </c>
      <c r="J116" s="309">
        <v>46254</v>
      </c>
      <c r="K116" s="3"/>
      <c r="L116" s="30">
        <f t="shared" si="355"/>
        <v>46081</v>
      </c>
      <c r="M116" s="30">
        <f t="shared" si="356"/>
        <v>46088</v>
      </c>
      <c r="N116" s="37">
        <v>7</v>
      </c>
      <c r="O116" s="6">
        <f t="shared" si="421"/>
        <v>46044</v>
      </c>
      <c r="P116" s="6">
        <v>46044</v>
      </c>
      <c r="Q116" s="29">
        <f t="shared" si="357"/>
        <v>-44</v>
      </c>
      <c r="R116" s="7">
        <v>23232366</v>
      </c>
      <c r="S116" s="3"/>
      <c r="T116" s="30">
        <f t="shared" si="358"/>
        <v>46089</v>
      </c>
      <c r="U116" s="30">
        <f t="shared" si="359"/>
        <v>46119</v>
      </c>
      <c r="V116" s="37">
        <v>30</v>
      </c>
      <c r="W116" s="6">
        <v>46063</v>
      </c>
      <c r="X116" s="6">
        <v>46063</v>
      </c>
      <c r="Y116" s="29">
        <f t="shared" si="361"/>
        <v>-56</v>
      </c>
      <c r="Z116" s="3"/>
      <c r="AA116" s="31"/>
      <c r="AB116" s="7"/>
      <c r="AC116" s="6"/>
      <c r="AD116" s="25"/>
      <c r="AE116" s="31">
        <f t="shared" si="362"/>
        <v>46120</v>
      </c>
      <c r="AF116" s="31">
        <f t="shared" si="363"/>
        <v>46180</v>
      </c>
      <c r="AG116" s="37">
        <v>60</v>
      </c>
      <c r="AH116" s="15">
        <v>46142</v>
      </c>
      <c r="AI116" s="15"/>
      <c r="AJ116" s="34">
        <f t="shared" si="365"/>
        <v>-38</v>
      </c>
      <c r="AK116" s="487" t="s">
        <v>2876</v>
      </c>
      <c r="AL116" s="422" t="s">
        <v>2651</v>
      </c>
      <c r="AM116" s="31">
        <f t="shared" si="366"/>
        <v>46181</v>
      </c>
      <c r="AN116" s="31">
        <f t="shared" si="367"/>
        <v>46201</v>
      </c>
      <c r="AO116" s="37">
        <v>20</v>
      </c>
      <c r="AP116" s="15">
        <v>46171</v>
      </c>
      <c r="AQ116" s="15">
        <v>46176</v>
      </c>
      <c r="AR116" s="34">
        <f t="shared" si="369"/>
        <v>-30</v>
      </c>
      <c r="AS116" s="7"/>
      <c r="AT116" s="7"/>
      <c r="AU116" s="7"/>
      <c r="AV116" s="7"/>
      <c r="AW116" s="7"/>
      <c r="AX116" s="3"/>
      <c r="AY116" s="31">
        <f t="shared" si="370"/>
        <v>46202</v>
      </c>
      <c r="AZ116" s="31">
        <f t="shared" si="422"/>
        <v>46412</v>
      </c>
      <c r="BA116" s="124">
        <v>210</v>
      </c>
      <c r="BB116" s="15">
        <f t="shared" si="371"/>
        <v>46386</v>
      </c>
      <c r="BC116" s="15"/>
      <c r="BD116" s="7">
        <f t="shared" si="372"/>
        <v>-26</v>
      </c>
      <c r="BE116" s="3"/>
      <c r="BF116" s="31">
        <f t="shared" si="373"/>
        <v>46413</v>
      </c>
      <c r="BG116" s="31">
        <f t="shared" si="374"/>
        <v>46413</v>
      </c>
      <c r="BH116" s="32">
        <v>0</v>
      </c>
      <c r="BI116" s="15">
        <f t="shared" si="375"/>
        <v>46386</v>
      </c>
      <c r="BJ116" s="15"/>
      <c r="BK116" s="34">
        <f t="shared" si="376"/>
        <v>-27</v>
      </c>
      <c r="BL116" s="3"/>
      <c r="BM116" s="31">
        <f t="shared" si="377"/>
        <v>46413</v>
      </c>
      <c r="BN116" s="31">
        <f t="shared" si="378"/>
        <v>46413</v>
      </c>
      <c r="BO116" s="32">
        <v>0</v>
      </c>
      <c r="BP116" s="15">
        <f t="shared" si="379"/>
        <v>46386</v>
      </c>
      <c r="BQ116" s="15"/>
      <c r="BR116" s="34">
        <f t="shared" si="380"/>
        <v>-27</v>
      </c>
      <c r="BS116" s="3"/>
      <c r="BT116" s="31">
        <f t="shared" si="381"/>
        <v>46413</v>
      </c>
      <c r="BU116" s="31">
        <f t="shared" si="382"/>
        <v>46420</v>
      </c>
      <c r="BV116" s="37">
        <v>7</v>
      </c>
      <c r="BW116" s="15">
        <f t="shared" si="383"/>
        <v>46393</v>
      </c>
      <c r="BX116" s="15"/>
      <c r="BY116" s="7">
        <f t="shared" si="384"/>
        <v>-27</v>
      </c>
      <c r="BZ116" s="2" t="s">
        <v>2877</v>
      </c>
      <c r="CA116" s="315">
        <v>46420</v>
      </c>
      <c r="CB116" s="7">
        <f t="shared" si="385"/>
        <v>-27</v>
      </c>
      <c r="CC116"/>
      <c r="CD116" s="2">
        <v>130</v>
      </c>
      <c r="CE116" s="4" t="s">
        <v>2878</v>
      </c>
      <c r="CF116" s="18">
        <f>+_xlfn.XLOOKUP(BZ116,'Crono LB 30.09'!B:B,'Crono LB 30.09'!F:F,"No se encuentra",0,1)</f>
        <v>46345</v>
      </c>
      <c r="CG116" s="193">
        <f t="shared" si="420"/>
        <v>-75</v>
      </c>
      <c r="CI116" s="18">
        <f>+_xlfn.XLOOKUP(B116,'REM-Nuevo'!B:B,'REM-Nuevo'!O:O,"",0,1)</f>
        <v>46420</v>
      </c>
      <c r="CJ116" s="18">
        <f t="shared" si="419"/>
        <v>46420</v>
      </c>
    </row>
    <row r="117" spans="1:88" s="4" customFormat="1" ht="311.25" hidden="1" customHeight="1" x14ac:dyDescent="0.35">
      <c r="A117" s="40" t="s">
        <v>1679</v>
      </c>
      <c r="B117" s="41" t="s">
        <v>1866</v>
      </c>
      <c r="C117" s="222" t="s">
        <v>1867</v>
      </c>
      <c r="D117" s="150" t="s">
        <v>2879</v>
      </c>
      <c r="E117" s="283">
        <f>+_xlfn.XLOOKUP(B117,'Dinámica P0 RIs'!A:A,'Dinámica P0 RIs'!B:B,"",0,1)</f>
        <v>449.20480499999996</v>
      </c>
      <c r="F117" s="30">
        <f t="shared" si="353"/>
        <v>46017</v>
      </c>
      <c r="G117" s="6">
        <v>46063</v>
      </c>
      <c r="H117" s="6">
        <v>46063</v>
      </c>
      <c r="I117" s="34">
        <f t="shared" si="354"/>
        <v>46</v>
      </c>
      <c r="J117" s="309">
        <v>46077</v>
      </c>
      <c r="K117" s="3"/>
      <c r="L117" s="30">
        <f t="shared" si="355"/>
        <v>46018</v>
      </c>
      <c r="M117" s="30">
        <f t="shared" si="356"/>
        <v>46025</v>
      </c>
      <c r="N117" s="37">
        <v>7</v>
      </c>
      <c r="O117" s="6">
        <v>46076</v>
      </c>
      <c r="P117" s="6">
        <v>46076</v>
      </c>
      <c r="Q117" s="29">
        <f t="shared" si="357"/>
        <v>51</v>
      </c>
      <c r="R117" s="7">
        <v>23264163</v>
      </c>
      <c r="S117" s="3"/>
      <c r="T117" s="30">
        <f t="shared" si="358"/>
        <v>46026</v>
      </c>
      <c r="U117" s="30">
        <f t="shared" si="359"/>
        <v>46056</v>
      </c>
      <c r="V117" s="37">
        <v>30</v>
      </c>
      <c r="W117" s="6">
        <v>46119</v>
      </c>
      <c r="X117" s="6">
        <v>46125</v>
      </c>
      <c r="Y117" s="29">
        <f t="shared" si="361"/>
        <v>63</v>
      </c>
      <c r="Z117" s="3"/>
      <c r="AA117" s="31"/>
      <c r="AB117" s="7"/>
      <c r="AC117" s="6"/>
      <c r="AD117" s="25"/>
      <c r="AE117" s="31">
        <f t="shared" si="362"/>
        <v>46057</v>
      </c>
      <c r="AF117" s="31">
        <f t="shared" si="363"/>
        <v>46117</v>
      </c>
      <c r="AG117" s="37">
        <v>60</v>
      </c>
      <c r="AH117" s="15">
        <f t="shared" si="364"/>
        <v>46185</v>
      </c>
      <c r="AI117" s="15"/>
      <c r="AJ117" s="34">
        <f t="shared" si="365"/>
        <v>68</v>
      </c>
      <c r="AK117" s="486" t="s">
        <v>2880</v>
      </c>
      <c r="AL117" s="422" t="s">
        <v>2672</v>
      </c>
      <c r="AM117" s="31">
        <f t="shared" si="366"/>
        <v>46118</v>
      </c>
      <c r="AN117" s="31">
        <f t="shared" si="367"/>
        <v>46138</v>
      </c>
      <c r="AO117" s="37">
        <v>20</v>
      </c>
      <c r="AP117" s="15">
        <f t="shared" si="368"/>
        <v>46205</v>
      </c>
      <c r="AQ117" s="15">
        <v>46218</v>
      </c>
      <c r="AR117" s="34">
        <f t="shared" si="369"/>
        <v>67</v>
      </c>
      <c r="AS117" s="7"/>
      <c r="AT117" s="7"/>
      <c r="AU117" s="7"/>
      <c r="AV117" s="7"/>
      <c r="AW117" s="7"/>
      <c r="AX117" s="3"/>
      <c r="AY117" s="31">
        <f t="shared" si="370"/>
        <v>46139</v>
      </c>
      <c r="AZ117" s="31">
        <f t="shared" si="422"/>
        <v>46499</v>
      </c>
      <c r="BA117" s="124">
        <v>360</v>
      </c>
      <c r="BB117" s="15">
        <f t="shared" si="371"/>
        <v>46578</v>
      </c>
      <c r="BC117" s="15"/>
      <c r="BD117" s="7">
        <f t="shared" si="372"/>
        <v>79</v>
      </c>
      <c r="BE117" s="3"/>
      <c r="BF117" s="31">
        <f t="shared" si="373"/>
        <v>46500</v>
      </c>
      <c r="BG117" s="31">
        <f t="shared" si="374"/>
        <v>46500</v>
      </c>
      <c r="BH117" s="32">
        <v>0</v>
      </c>
      <c r="BI117" s="15">
        <f t="shared" si="375"/>
        <v>46578</v>
      </c>
      <c r="BJ117" s="15"/>
      <c r="BK117" s="34">
        <f t="shared" si="376"/>
        <v>78</v>
      </c>
      <c r="BL117" s="3"/>
      <c r="BM117" s="31">
        <f t="shared" si="377"/>
        <v>46500</v>
      </c>
      <c r="BN117" s="31">
        <f t="shared" si="378"/>
        <v>46500</v>
      </c>
      <c r="BO117" s="32">
        <v>0</v>
      </c>
      <c r="BP117" s="15">
        <f t="shared" si="379"/>
        <v>46578</v>
      </c>
      <c r="BQ117" s="15"/>
      <c r="BR117" s="34">
        <f t="shared" si="380"/>
        <v>78</v>
      </c>
      <c r="BS117" s="3"/>
      <c r="BT117" s="31">
        <f t="shared" si="381"/>
        <v>46500</v>
      </c>
      <c r="BU117" s="31">
        <f t="shared" si="382"/>
        <v>46507</v>
      </c>
      <c r="BV117" s="37">
        <v>7</v>
      </c>
      <c r="BW117" s="15">
        <f t="shared" si="383"/>
        <v>46585</v>
      </c>
      <c r="BX117" s="15"/>
      <c r="BY117" s="7">
        <f t="shared" si="384"/>
        <v>78</v>
      </c>
      <c r="BZ117" s="2" t="s">
        <v>2609</v>
      </c>
      <c r="CA117" s="315">
        <v>46507</v>
      </c>
      <c r="CB117" s="7">
        <f t="shared" si="385"/>
        <v>78</v>
      </c>
      <c r="CC117"/>
      <c r="CD117" s="2">
        <v>52</v>
      </c>
      <c r="CF117" s="18" t="str">
        <f>+_xlfn.XLOOKUP(BZ117,'Crono LB 30.09'!B:B,'Crono LB 30.09'!F:F,"No se encuentra",0,1)</f>
        <v>25-Dec-26</v>
      </c>
      <c r="CG117" s="193" t="e">
        <f t="shared" si="420"/>
        <v>#VALUE!</v>
      </c>
      <c r="CI117" s="18">
        <f>+_xlfn.XLOOKUP(B117,'REM-Nuevo'!B:B,'REM-Nuevo'!O:O,"",0,1)</f>
        <v>46507</v>
      </c>
      <c r="CJ117" s="18">
        <f t="shared" si="419"/>
        <v>46507</v>
      </c>
    </row>
    <row r="118" spans="1:88" s="4" customFormat="1" ht="377.25" hidden="1" customHeight="1" x14ac:dyDescent="0.35">
      <c r="A118" s="40" t="s">
        <v>1679</v>
      </c>
      <c r="B118" s="41" t="s">
        <v>1868</v>
      </c>
      <c r="C118" s="222" t="s">
        <v>1869</v>
      </c>
      <c r="D118" s="150" t="s">
        <v>2881</v>
      </c>
      <c r="E118" s="283">
        <f>+_xlfn.XLOOKUP(B118,'Dinámica P0 RIs'!A:A,'Dinámica P0 RIs'!B:B,"",0,1)</f>
        <v>2385.1800000000003</v>
      </c>
      <c r="F118" s="30">
        <f t="shared" ref="F118:F120" si="876">+L118-1</f>
        <v>46113</v>
      </c>
      <c r="G118" s="6">
        <v>46120</v>
      </c>
      <c r="H118" s="6">
        <v>46092</v>
      </c>
      <c r="I118" s="34">
        <f t="shared" ref="I118:I120" si="877">+G118-F118</f>
        <v>7</v>
      </c>
      <c r="J118" s="309">
        <v>46120</v>
      </c>
      <c r="K118" s="3"/>
      <c r="L118" s="30">
        <f t="shared" ref="L118:L120" si="878">+M118-N118</f>
        <v>46114</v>
      </c>
      <c r="M118" s="30">
        <f t="shared" ref="M118:M120" si="879">+T118-1</f>
        <v>46121</v>
      </c>
      <c r="N118" s="37">
        <v>7</v>
      </c>
      <c r="O118" s="6">
        <f t="shared" ref="O118" si="880">+IF(H118=0,G118,H118)+N118</f>
        <v>46099</v>
      </c>
      <c r="P118" s="6">
        <v>46100</v>
      </c>
      <c r="Q118" s="29">
        <f t="shared" ref="Q118:Q120" si="881">+O118-M118</f>
        <v>-22</v>
      </c>
      <c r="R118" s="7">
        <v>23301001</v>
      </c>
      <c r="S118" s="3"/>
      <c r="T118" s="30">
        <f t="shared" ref="T118:T120" si="882">+U118-V118</f>
        <v>46122</v>
      </c>
      <c r="U118" s="30">
        <f t="shared" ref="U118:U120" si="883">+AE118-1</f>
        <v>46152</v>
      </c>
      <c r="V118" s="37">
        <v>30</v>
      </c>
      <c r="W118" s="6">
        <v>46142</v>
      </c>
      <c r="X118" s="6">
        <v>46143</v>
      </c>
      <c r="Y118" s="29">
        <f t="shared" ref="Y118:Y120" si="884">+W118-U118</f>
        <v>-10</v>
      </c>
      <c r="Z118" s="3"/>
      <c r="AA118" s="31"/>
      <c r="AB118" s="7"/>
      <c r="AC118" s="6"/>
      <c r="AD118" s="25"/>
      <c r="AE118" s="31">
        <f t="shared" ref="AE118:AE120" si="885">+AF118-AG118</f>
        <v>46153</v>
      </c>
      <c r="AF118" s="31">
        <f t="shared" ref="AF118:AF120" si="886">+AM118-1</f>
        <v>46213</v>
      </c>
      <c r="AG118" s="37">
        <v>60</v>
      </c>
      <c r="AH118" s="15">
        <f t="shared" ref="AH118:AH120" si="887">+IF(X118=0,W118,X118)+AG118</f>
        <v>46203</v>
      </c>
      <c r="AI118" s="15"/>
      <c r="AJ118" s="34">
        <f t="shared" ref="AJ118:AJ120" si="888">+AH118-AF118</f>
        <v>-10</v>
      </c>
      <c r="AK118" s="468" t="s">
        <v>5413</v>
      </c>
      <c r="AL118" s="3" t="s">
        <v>2651</v>
      </c>
      <c r="AM118" s="31">
        <f t="shared" ref="AM118:AM120" si="889">+AN118-AO118</f>
        <v>46214</v>
      </c>
      <c r="AN118" s="31">
        <f t="shared" ref="AN118:AN120" si="890">+AY118-1</f>
        <v>46234</v>
      </c>
      <c r="AO118" s="37">
        <v>20</v>
      </c>
      <c r="AP118" s="15">
        <f t="shared" ref="AP118:AP120" si="891">+IF(AI118=0,AH118,AI118)+AO118</f>
        <v>46223</v>
      </c>
      <c r="AQ118" s="15"/>
      <c r="AR118" s="34">
        <f t="shared" ref="AR118:AR120" si="892">+AP118-AN118</f>
        <v>-11</v>
      </c>
      <c r="AS118" s="7"/>
      <c r="AT118" s="7"/>
      <c r="AU118" s="7"/>
      <c r="AV118" s="7"/>
      <c r="AW118" s="7"/>
      <c r="AX118" s="3"/>
      <c r="AY118" s="31">
        <f t="shared" ref="AY118:AY120" si="893">+AZ118-BA118</f>
        <v>46235</v>
      </c>
      <c r="AZ118" s="31">
        <f t="shared" ref="AZ118:AZ120" si="894">+BF118-1</f>
        <v>46485</v>
      </c>
      <c r="BA118" s="124">
        <v>250</v>
      </c>
      <c r="BB118" s="15">
        <f t="shared" ref="BB118:BB120" si="895">+IF(AQ118=0,AP118,AQ118)+BA118</f>
        <v>46473</v>
      </c>
      <c r="BC118" s="15"/>
      <c r="BD118" s="7">
        <f t="shared" ref="BD118:BD120" si="896">+BB118-AZ118</f>
        <v>-12</v>
      </c>
      <c r="BE118" s="3"/>
      <c r="BF118" s="31">
        <f t="shared" ref="BF118:BF120" si="897">+BG118-BH118</f>
        <v>46486</v>
      </c>
      <c r="BG118" s="31">
        <f t="shared" ref="BG118:BG120" si="898">+BM118</f>
        <v>46486</v>
      </c>
      <c r="BH118" s="32">
        <v>0</v>
      </c>
      <c r="BI118" s="15">
        <f t="shared" ref="BI118:BI120" si="899">+IF(BC118=0,BB118,BC118)+BH118</f>
        <v>46473</v>
      </c>
      <c r="BJ118" s="15"/>
      <c r="BK118" s="34">
        <f t="shared" ref="BK118:BK120" si="900">+BI118-BG118</f>
        <v>-13</v>
      </c>
      <c r="BL118" s="3"/>
      <c r="BM118" s="31">
        <f t="shared" ref="BM118:BM120" si="901">+BN118-BO118</f>
        <v>46486</v>
      </c>
      <c r="BN118" s="31">
        <f t="shared" ref="BN118:BN120" si="902">+BT118</f>
        <v>46486</v>
      </c>
      <c r="BO118" s="32">
        <v>0</v>
      </c>
      <c r="BP118" s="15">
        <f t="shared" ref="BP118:BP120" si="903">+IF(BJ118=0,BI118,BJ118)+BO118</f>
        <v>46473</v>
      </c>
      <c r="BQ118" s="15"/>
      <c r="BR118" s="34">
        <f t="shared" ref="BR118:BR120" si="904">+BP118-BN118</f>
        <v>-13</v>
      </c>
      <c r="BS118" s="3"/>
      <c r="BT118" s="31">
        <f t="shared" ref="BT118:BT120" si="905">+BU118-BV118</f>
        <v>46486</v>
      </c>
      <c r="BU118" s="31">
        <f t="shared" ref="BU118:BU120" si="906">+CA118</f>
        <v>46493</v>
      </c>
      <c r="BV118" s="37">
        <v>7</v>
      </c>
      <c r="BW118" s="15">
        <f t="shared" ref="BW118:BW120" si="907">+IF(BQ118=0,BP118,BQ118)+BV118</f>
        <v>46480</v>
      </c>
      <c r="BX118" s="15"/>
      <c r="BY118" s="7">
        <f t="shared" ref="BY118:BY120" si="908">+BW118-BU118</f>
        <v>-13</v>
      </c>
      <c r="BZ118" s="2" t="s">
        <v>2596</v>
      </c>
      <c r="CA118" s="315">
        <v>46493</v>
      </c>
      <c r="CB118" s="7">
        <f t="shared" ref="CB118:CB120" si="909">+BW118-CA118</f>
        <v>-13</v>
      </c>
      <c r="CC118"/>
      <c r="CD118" s="2">
        <v>31</v>
      </c>
      <c r="CF118" s="18">
        <f>+_xlfn.XLOOKUP(BZ118,'Crono LB 30.09'!B:B,'Crono LB 30.09'!F:F,"No se encuentra",0,1)</f>
        <v>46442</v>
      </c>
      <c r="CG118" s="193">
        <f t="shared" ref="CG118:CG120" si="910">+CF118-CA118</f>
        <v>-51</v>
      </c>
      <c r="CI118" s="18">
        <f>+_xlfn.XLOOKUP(B118,'REM-Nuevo'!B:B,'REM-Nuevo'!O:O,"",0,1)</f>
        <v>46493</v>
      </c>
      <c r="CJ118" s="18">
        <f t="shared" ref="CJ118:CJ120" si="911">+IF(CI118="",CA118,CI118)</f>
        <v>46493</v>
      </c>
    </row>
    <row r="119" spans="1:88" s="4" customFormat="1" ht="108.75" hidden="1" customHeight="1" x14ac:dyDescent="0.35">
      <c r="A119" s="40" t="s">
        <v>1679</v>
      </c>
      <c r="B119" s="41" t="s">
        <v>2882</v>
      </c>
      <c r="C119" s="222" t="s">
        <v>2883</v>
      </c>
      <c r="D119" s="150" t="s">
        <v>2884</v>
      </c>
      <c r="E119" s="283"/>
      <c r="F119" s="30">
        <f t="shared" ref="F119" si="912">+L119-1</f>
        <v>46172</v>
      </c>
      <c r="G119" s="6">
        <v>46178</v>
      </c>
      <c r="H119" s="6">
        <v>46178</v>
      </c>
      <c r="I119" s="34">
        <f t="shared" ref="I119" si="913">+G119-F119</f>
        <v>6</v>
      </c>
      <c r="J119" s="309">
        <v>46120</v>
      </c>
      <c r="K119" s="3"/>
      <c r="L119" s="30">
        <f t="shared" ref="L119" si="914">+M119-N119</f>
        <v>46173</v>
      </c>
      <c r="M119" s="30">
        <f t="shared" ref="M119" si="915">+T119-1</f>
        <v>46180</v>
      </c>
      <c r="N119" s="37">
        <v>7</v>
      </c>
      <c r="O119" s="6">
        <f t="shared" ref="O119" si="916">+IF(H119=0,G119,H119)+N119</f>
        <v>46185</v>
      </c>
      <c r="P119" s="6">
        <v>46178</v>
      </c>
      <c r="Q119" s="29">
        <f t="shared" ref="Q119" si="917">+O119-M119</f>
        <v>5</v>
      </c>
      <c r="R119" s="7">
        <v>23418560</v>
      </c>
      <c r="S119" s="3"/>
      <c r="T119" s="30">
        <f t="shared" ref="T119" si="918">+U119-V119</f>
        <v>46181</v>
      </c>
      <c r="U119" s="30">
        <f t="shared" ref="U119" si="919">+AE119-1</f>
        <v>46201</v>
      </c>
      <c r="V119" s="37">
        <v>20</v>
      </c>
      <c r="W119" s="6">
        <f t="shared" ref="W119" si="920">+O119+V119</f>
        <v>46205</v>
      </c>
      <c r="X119" s="6">
        <v>46196</v>
      </c>
      <c r="Y119" s="29">
        <f t="shared" ref="Y119" si="921">+W119-U119</f>
        <v>4</v>
      </c>
      <c r="Z119" s="3"/>
      <c r="AA119" s="31"/>
      <c r="AB119" s="7"/>
      <c r="AC119" s="6"/>
      <c r="AD119" s="25"/>
      <c r="AE119" s="31">
        <f t="shared" ref="AE119" si="922">+AF119-AG119</f>
        <v>46202</v>
      </c>
      <c r="AF119" s="31">
        <f t="shared" ref="AF119" si="923">+AM119-1</f>
        <v>46232</v>
      </c>
      <c r="AG119" s="37">
        <v>30</v>
      </c>
      <c r="AH119" s="15">
        <f t="shared" ref="AH119" si="924">+IF(X119=0,W119,X119)+AG119</f>
        <v>46226</v>
      </c>
      <c r="AI119" s="15"/>
      <c r="AJ119" s="34">
        <f t="shared" ref="AJ119" si="925">+AH119-AF119</f>
        <v>-6</v>
      </c>
      <c r="AK119" s="468" t="s">
        <v>5414</v>
      </c>
      <c r="AL119" s="3" t="s">
        <v>2643</v>
      </c>
      <c r="AM119" s="31">
        <f t="shared" ref="AM119" si="926">+AN119-AO119</f>
        <v>46233</v>
      </c>
      <c r="AN119" s="31">
        <f t="shared" ref="AN119" si="927">+AY119-1</f>
        <v>46253</v>
      </c>
      <c r="AO119" s="37">
        <v>20</v>
      </c>
      <c r="AP119" s="15">
        <f t="shared" ref="AP119" si="928">+IF(AI119=0,AH119,AI119)+AO119</f>
        <v>46246</v>
      </c>
      <c r="AQ119" s="15"/>
      <c r="AR119" s="34">
        <f t="shared" ref="AR119" si="929">+AP119-AN119</f>
        <v>-7</v>
      </c>
      <c r="AS119" s="7"/>
      <c r="AT119" s="7"/>
      <c r="AU119" s="7"/>
      <c r="AV119" s="7"/>
      <c r="AW119" s="7"/>
      <c r="AX119" s="3"/>
      <c r="AY119" s="31">
        <f t="shared" ref="AY119" si="930">+AZ119-BA119</f>
        <v>46254</v>
      </c>
      <c r="AZ119" s="31">
        <f t="shared" ref="AZ119" si="931">+BF119-1</f>
        <v>46584</v>
      </c>
      <c r="BA119" s="124">
        <v>330</v>
      </c>
      <c r="BB119" s="15">
        <f t="shared" ref="BB119" si="932">+IF(AQ119=0,AP119,AQ119)+BA119</f>
        <v>46576</v>
      </c>
      <c r="BC119" s="15"/>
      <c r="BD119" s="7">
        <f t="shared" ref="BD119" si="933">+BB119-AZ119</f>
        <v>-8</v>
      </c>
      <c r="BE119" s="3"/>
      <c r="BF119" s="31">
        <f t="shared" ref="BF119" si="934">+BG119-BH119</f>
        <v>46585</v>
      </c>
      <c r="BG119" s="31">
        <f t="shared" ref="BG119" si="935">+BM119</f>
        <v>46585</v>
      </c>
      <c r="BH119" s="32">
        <v>0</v>
      </c>
      <c r="BI119" s="15">
        <f t="shared" ref="BI119" si="936">+IF(BC119=0,BB119,BC119)+BH119</f>
        <v>46576</v>
      </c>
      <c r="BJ119" s="15"/>
      <c r="BK119" s="34">
        <f t="shared" ref="BK119" si="937">+BI119-BG119</f>
        <v>-9</v>
      </c>
      <c r="BL119" s="3"/>
      <c r="BM119" s="31">
        <f t="shared" ref="BM119" si="938">+BN119-BO119</f>
        <v>46585</v>
      </c>
      <c r="BN119" s="31">
        <f t="shared" ref="BN119" si="939">+BT119</f>
        <v>46585</v>
      </c>
      <c r="BO119" s="32">
        <v>0</v>
      </c>
      <c r="BP119" s="15">
        <f t="shared" ref="BP119" si="940">+IF(BJ119=0,BI119,BJ119)+BO119</f>
        <v>46576</v>
      </c>
      <c r="BQ119" s="15"/>
      <c r="BR119" s="34">
        <f t="shared" ref="BR119" si="941">+BP119-BN119</f>
        <v>-9</v>
      </c>
      <c r="BS119" s="3"/>
      <c r="BT119" s="31">
        <f t="shared" ref="BT119" si="942">+BU119-BV119</f>
        <v>46585</v>
      </c>
      <c r="BU119" s="31">
        <f t="shared" ref="BU119" si="943">+CA119</f>
        <v>46588</v>
      </c>
      <c r="BV119" s="37">
        <v>3</v>
      </c>
      <c r="BW119" s="15">
        <f t="shared" ref="BW119" si="944">+IF(BQ119=0,BP119,BQ119)+BV119</f>
        <v>46579</v>
      </c>
      <c r="BX119" s="15"/>
      <c r="BY119" s="7">
        <f t="shared" ref="BY119" si="945">+BW119-BU119</f>
        <v>-9</v>
      </c>
      <c r="BZ119" s="2" t="s">
        <v>2596</v>
      </c>
      <c r="CA119" s="315">
        <v>46588</v>
      </c>
      <c r="CB119" s="7">
        <f t="shared" ref="CB119" si="946">+BW119-CA119</f>
        <v>-9</v>
      </c>
      <c r="CC119"/>
      <c r="CD119" s="2">
        <v>31</v>
      </c>
      <c r="CF119" s="18">
        <f>+_xlfn.XLOOKUP(BZ119,'Crono LB 30.09'!B:B,'Crono LB 30.09'!F:F,"No se encuentra",0,1)</f>
        <v>46442</v>
      </c>
      <c r="CG119" s="193">
        <f t="shared" ref="CG119" si="947">+CF119-CA119</f>
        <v>-146</v>
      </c>
      <c r="CI119" s="18">
        <f>+_xlfn.XLOOKUP(B119,'REM-Nuevo'!B:B,'REM-Nuevo'!O:O,"",0,1)</f>
        <v>46588</v>
      </c>
      <c r="CJ119" s="18">
        <f t="shared" ref="CJ119" si="948">+IF(CI119="",CA119,CI119)</f>
        <v>46588</v>
      </c>
    </row>
    <row r="120" spans="1:88" s="4" customFormat="1" ht="108.75" hidden="1" customHeight="1" x14ac:dyDescent="0.35">
      <c r="A120" s="40" t="s">
        <v>1679</v>
      </c>
      <c r="B120" s="41" t="s">
        <v>2885</v>
      </c>
      <c r="C120" s="222" t="s">
        <v>2886</v>
      </c>
      <c r="D120" s="150"/>
      <c r="E120" s="283"/>
      <c r="F120" s="30">
        <f t="shared" si="876"/>
        <v>46172</v>
      </c>
      <c r="G120" s="6">
        <v>46218</v>
      </c>
      <c r="H120" s="6">
        <v>46218</v>
      </c>
      <c r="I120" s="34">
        <f t="shared" si="877"/>
        <v>46</v>
      </c>
      <c r="J120" s="309">
        <v>46120</v>
      </c>
      <c r="K120" s="3"/>
      <c r="L120" s="30">
        <f t="shared" si="878"/>
        <v>46173</v>
      </c>
      <c r="M120" s="30">
        <f t="shared" si="879"/>
        <v>46180</v>
      </c>
      <c r="N120" s="37">
        <v>7</v>
      </c>
      <c r="O120" s="6">
        <v>46227</v>
      </c>
      <c r="P120" s="6"/>
      <c r="Q120" s="29">
        <f t="shared" si="881"/>
        <v>47</v>
      </c>
      <c r="R120" s="7">
        <v>23418560</v>
      </c>
      <c r="S120" s="3"/>
      <c r="T120" s="30">
        <f t="shared" si="882"/>
        <v>46181</v>
      </c>
      <c r="U120" s="30">
        <f t="shared" si="883"/>
        <v>46201</v>
      </c>
      <c r="V120" s="37">
        <v>20</v>
      </c>
      <c r="W120" s="6">
        <f t="shared" ref="W120" si="949">+O120+V120</f>
        <v>46247</v>
      </c>
      <c r="X120" s="6"/>
      <c r="Y120" s="29">
        <f t="shared" si="884"/>
        <v>46</v>
      </c>
      <c r="Z120" s="3"/>
      <c r="AA120" s="31"/>
      <c r="AB120" s="7"/>
      <c r="AC120" s="6"/>
      <c r="AD120" s="25"/>
      <c r="AE120" s="31">
        <f t="shared" si="885"/>
        <v>46202</v>
      </c>
      <c r="AF120" s="31">
        <f t="shared" si="886"/>
        <v>46232</v>
      </c>
      <c r="AG120" s="37">
        <v>30</v>
      </c>
      <c r="AH120" s="15">
        <f t="shared" si="887"/>
        <v>46277</v>
      </c>
      <c r="AI120" s="15"/>
      <c r="AJ120" s="34">
        <f t="shared" si="888"/>
        <v>45</v>
      </c>
      <c r="AK120" s="468" t="s">
        <v>5415</v>
      </c>
      <c r="AL120" s="3" t="s">
        <v>2651</v>
      </c>
      <c r="AM120" s="31">
        <f t="shared" si="889"/>
        <v>46233</v>
      </c>
      <c r="AN120" s="31">
        <f t="shared" si="890"/>
        <v>46253</v>
      </c>
      <c r="AO120" s="37">
        <v>20</v>
      </c>
      <c r="AP120" s="15">
        <f t="shared" si="891"/>
        <v>46297</v>
      </c>
      <c r="AQ120" s="15"/>
      <c r="AR120" s="34">
        <f t="shared" si="892"/>
        <v>44</v>
      </c>
      <c r="AS120" s="7"/>
      <c r="AT120" s="7"/>
      <c r="AU120" s="7"/>
      <c r="AV120" s="7"/>
      <c r="AW120" s="7"/>
      <c r="AX120" s="3"/>
      <c r="AY120" s="31">
        <f t="shared" si="893"/>
        <v>46254</v>
      </c>
      <c r="AZ120" s="31">
        <f t="shared" si="894"/>
        <v>46584</v>
      </c>
      <c r="BA120" s="124">
        <v>330</v>
      </c>
      <c r="BB120" s="15">
        <f t="shared" si="895"/>
        <v>46627</v>
      </c>
      <c r="BC120" s="15"/>
      <c r="BD120" s="7">
        <f t="shared" si="896"/>
        <v>43</v>
      </c>
      <c r="BE120" s="3"/>
      <c r="BF120" s="31">
        <f t="shared" si="897"/>
        <v>46585</v>
      </c>
      <c r="BG120" s="31">
        <f t="shared" si="898"/>
        <v>46585</v>
      </c>
      <c r="BH120" s="32">
        <v>0</v>
      </c>
      <c r="BI120" s="15">
        <f t="shared" si="899"/>
        <v>46627</v>
      </c>
      <c r="BJ120" s="15"/>
      <c r="BK120" s="34">
        <f t="shared" si="900"/>
        <v>42</v>
      </c>
      <c r="BL120" s="3"/>
      <c r="BM120" s="31">
        <f t="shared" si="901"/>
        <v>46585</v>
      </c>
      <c r="BN120" s="31">
        <f t="shared" si="902"/>
        <v>46585</v>
      </c>
      <c r="BO120" s="32">
        <v>0</v>
      </c>
      <c r="BP120" s="15">
        <f t="shared" si="903"/>
        <v>46627</v>
      </c>
      <c r="BQ120" s="15"/>
      <c r="BR120" s="34">
        <f t="shared" si="904"/>
        <v>42</v>
      </c>
      <c r="BS120" s="3"/>
      <c r="BT120" s="31">
        <f t="shared" si="905"/>
        <v>46585</v>
      </c>
      <c r="BU120" s="31">
        <f t="shared" si="906"/>
        <v>46588</v>
      </c>
      <c r="BV120" s="37">
        <v>3</v>
      </c>
      <c r="BW120" s="15">
        <f t="shared" si="907"/>
        <v>46630</v>
      </c>
      <c r="BX120" s="15"/>
      <c r="BY120" s="7">
        <f t="shared" si="908"/>
        <v>42</v>
      </c>
      <c r="BZ120" s="2" t="s">
        <v>2596</v>
      </c>
      <c r="CA120" s="315">
        <v>46588</v>
      </c>
      <c r="CB120" s="7">
        <f t="shared" si="909"/>
        <v>42</v>
      </c>
      <c r="CC120"/>
      <c r="CD120" s="2">
        <v>31</v>
      </c>
      <c r="CF120" s="18">
        <f>+_xlfn.XLOOKUP(BZ120,'Crono LB 30.09'!B:B,'Crono LB 30.09'!F:F,"No se encuentra",0,1)</f>
        <v>46442</v>
      </c>
      <c r="CG120" s="193">
        <f t="shared" si="910"/>
        <v>-146</v>
      </c>
      <c r="CI120" s="18">
        <f>+_xlfn.XLOOKUP(B120,'REM-Nuevo'!B:B,'REM-Nuevo'!O:O,"",0,1)</f>
        <v>46588</v>
      </c>
      <c r="CJ120" s="18">
        <f t="shared" si="911"/>
        <v>46588</v>
      </c>
    </row>
    <row r="121" spans="1:88" s="4" customFormat="1" ht="108.75" hidden="1" customHeight="1" x14ac:dyDescent="0.35">
      <c r="A121" s="40" t="s">
        <v>1679</v>
      </c>
      <c r="B121" s="41" t="s">
        <v>1850</v>
      </c>
      <c r="C121" s="222" t="s">
        <v>2887</v>
      </c>
      <c r="D121" s="150"/>
      <c r="E121" s="283"/>
      <c r="F121" s="30">
        <f t="shared" si="353"/>
        <v>46172</v>
      </c>
      <c r="G121" s="6">
        <v>46218</v>
      </c>
      <c r="H121" s="6">
        <v>46218</v>
      </c>
      <c r="I121" s="34">
        <f t="shared" si="354"/>
        <v>46</v>
      </c>
      <c r="J121" s="309">
        <v>46120</v>
      </c>
      <c r="K121" s="3"/>
      <c r="L121" s="30">
        <f t="shared" si="355"/>
        <v>46173</v>
      </c>
      <c r="M121" s="30">
        <f t="shared" si="356"/>
        <v>46180</v>
      </c>
      <c r="N121" s="37">
        <v>7</v>
      </c>
      <c r="O121" s="6">
        <v>46227</v>
      </c>
      <c r="P121" s="6"/>
      <c r="Q121" s="29">
        <f t="shared" si="357"/>
        <v>47</v>
      </c>
      <c r="R121" s="7">
        <v>23418560</v>
      </c>
      <c r="S121" s="3"/>
      <c r="T121" s="30">
        <f t="shared" si="358"/>
        <v>46181</v>
      </c>
      <c r="U121" s="30">
        <f t="shared" si="359"/>
        <v>46201</v>
      </c>
      <c r="V121" s="37">
        <v>20</v>
      </c>
      <c r="W121" s="6">
        <f t="shared" si="360"/>
        <v>46247</v>
      </c>
      <c r="X121" s="6"/>
      <c r="Y121" s="29">
        <f t="shared" si="361"/>
        <v>46</v>
      </c>
      <c r="Z121" s="3"/>
      <c r="AA121" s="31"/>
      <c r="AB121" s="7"/>
      <c r="AC121" s="6"/>
      <c r="AD121" s="25"/>
      <c r="AE121" s="31">
        <f t="shared" si="362"/>
        <v>46202</v>
      </c>
      <c r="AF121" s="31">
        <f t="shared" si="363"/>
        <v>46232</v>
      </c>
      <c r="AG121" s="37">
        <v>30</v>
      </c>
      <c r="AH121" s="15">
        <f t="shared" si="364"/>
        <v>46277</v>
      </c>
      <c r="AI121" s="15"/>
      <c r="AJ121" s="34">
        <f t="shared" si="365"/>
        <v>45</v>
      </c>
      <c r="AK121" s="468" t="s">
        <v>5416</v>
      </c>
      <c r="AL121" s="3" t="s">
        <v>2651</v>
      </c>
      <c r="AM121" s="31">
        <f t="shared" si="366"/>
        <v>46233</v>
      </c>
      <c r="AN121" s="31">
        <f t="shared" si="367"/>
        <v>46253</v>
      </c>
      <c r="AO121" s="37">
        <v>20</v>
      </c>
      <c r="AP121" s="15">
        <f t="shared" si="368"/>
        <v>46297</v>
      </c>
      <c r="AQ121" s="15"/>
      <c r="AR121" s="34">
        <f t="shared" si="369"/>
        <v>44</v>
      </c>
      <c r="AS121" s="7"/>
      <c r="AT121" s="7"/>
      <c r="AU121" s="7"/>
      <c r="AV121" s="7"/>
      <c r="AW121" s="7"/>
      <c r="AX121" s="3"/>
      <c r="AY121" s="31">
        <f t="shared" si="370"/>
        <v>46254</v>
      </c>
      <c r="AZ121" s="31">
        <f t="shared" si="422"/>
        <v>46584</v>
      </c>
      <c r="BA121" s="124">
        <v>330</v>
      </c>
      <c r="BB121" s="15">
        <f t="shared" si="371"/>
        <v>46627</v>
      </c>
      <c r="BC121" s="15"/>
      <c r="BD121" s="7">
        <f t="shared" si="372"/>
        <v>43</v>
      </c>
      <c r="BE121" s="3"/>
      <c r="BF121" s="31">
        <f t="shared" si="373"/>
        <v>46585</v>
      </c>
      <c r="BG121" s="31">
        <f t="shared" si="374"/>
        <v>46585</v>
      </c>
      <c r="BH121" s="32">
        <v>0</v>
      </c>
      <c r="BI121" s="15">
        <f t="shared" si="375"/>
        <v>46627</v>
      </c>
      <c r="BJ121" s="15"/>
      <c r="BK121" s="34">
        <f t="shared" si="376"/>
        <v>42</v>
      </c>
      <c r="BL121" s="3"/>
      <c r="BM121" s="31">
        <f t="shared" si="377"/>
        <v>46585</v>
      </c>
      <c r="BN121" s="31">
        <f t="shared" si="378"/>
        <v>46585</v>
      </c>
      <c r="BO121" s="32">
        <v>0</v>
      </c>
      <c r="BP121" s="15">
        <f t="shared" si="379"/>
        <v>46627</v>
      </c>
      <c r="BQ121" s="15"/>
      <c r="BR121" s="34">
        <f t="shared" si="380"/>
        <v>42</v>
      </c>
      <c r="BS121" s="3"/>
      <c r="BT121" s="31">
        <f t="shared" si="381"/>
        <v>46585</v>
      </c>
      <c r="BU121" s="31">
        <f t="shared" si="382"/>
        <v>46588</v>
      </c>
      <c r="BV121" s="37">
        <v>3</v>
      </c>
      <c r="BW121" s="15">
        <f t="shared" si="383"/>
        <v>46630</v>
      </c>
      <c r="BX121" s="15"/>
      <c r="BY121" s="7">
        <f t="shared" si="384"/>
        <v>42</v>
      </c>
      <c r="BZ121" s="2" t="s">
        <v>2596</v>
      </c>
      <c r="CA121" s="315">
        <v>46588</v>
      </c>
      <c r="CB121" s="7">
        <f t="shared" si="385"/>
        <v>42</v>
      </c>
      <c r="CC121"/>
      <c r="CD121" s="2">
        <v>31</v>
      </c>
      <c r="CF121" s="18">
        <f>+_xlfn.XLOOKUP(BZ121,'Crono LB 30.09'!B:B,'Crono LB 30.09'!F:F,"No se encuentra",0,1)</f>
        <v>46442</v>
      </c>
      <c r="CG121" s="193">
        <f t="shared" si="420"/>
        <v>-146</v>
      </c>
      <c r="CI121" s="18">
        <f>+_xlfn.XLOOKUP(B121,'REM-Nuevo'!B:B,'REM-Nuevo'!O:O,"",0,1)</f>
        <v>46588</v>
      </c>
      <c r="CJ121" s="18">
        <f t="shared" si="419"/>
        <v>46588</v>
      </c>
    </row>
    <row r="122" spans="1:88" s="4" customFormat="1" ht="161.25" hidden="1" customHeight="1" x14ac:dyDescent="0.35">
      <c r="A122" s="40" t="s">
        <v>1679</v>
      </c>
      <c r="B122" s="41" t="s">
        <v>1870</v>
      </c>
      <c r="C122" s="222" t="s">
        <v>1871</v>
      </c>
      <c r="D122" s="150" t="s">
        <v>2888</v>
      </c>
      <c r="E122" s="283">
        <f>+_xlfn.XLOOKUP(B122,'Dinámica P0 RIs'!A:A,'Dinámica P0 RIs'!B:B,"",0,1)</f>
        <v>340.77330000000001</v>
      </c>
      <c r="F122" s="30">
        <f t="shared" si="353"/>
        <v>46132</v>
      </c>
      <c r="G122" s="6">
        <v>46136</v>
      </c>
      <c r="H122" s="6">
        <v>46140</v>
      </c>
      <c r="I122" s="34">
        <f t="shared" si="354"/>
        <v>4</v>
      </c>
      <c r="J122" s="428">
        <v>46225</v>
      </c>
      <c r="K122" s="3"/>
      <c r="L122" s="30">
        <f t="shared" si="355"/>
        <v>46133</v>
      </c>
      <c r="M122" s="30">
        <f t="shared" si="356"/>
        <v>46140</v>
      </c>
      <c r="N122" s="37">
        <v>7</v>
      </c>
      <c r="O122" s="6">
        <f t="shared" si="421"/>
        <v>46147</v>
      </c>
      <c r="P122" s="6">
        <v>46152</v>
      </c>
      <c r="Q122" s="29">
        <f t="shared" si="357"/>
        <v>7</v>
      </c>
      <c r="R122" s="7">
        <v>23376464</v>
      </c>
      <c r="S122" s="3"/>
      <c r="T122" s="30">
        <f t="shared" si="358"/>
        <v>46141</v>
      </c>
      <c r="U122" s="30">
        <f t="shared" si="359"/>
        <v>46171</v>
      </c>
      <c r="V122" s="37">
        <v>30</v>
      </c>
      <c r="W122" s="6">
        <v>46185</v>
      </c>
      <c r="X122" s="6">
        <v>46185</v>
      </c>
      <c r="Y122" s="29">
        <f t="shared" si="361"/>
        <v>14</v>
      </c>
      <c r="Z122" s="3"/>
      <c r="AA122" s="31"/>
      <c r="AB122" s="7"/>
      <c r="AC122" s="6"/>
      <c r="AD122" s="25"/>
      <c r="AE122" s="31">
        <f t="shared" si="362"/>
        <v>46172</v>
      </c>
      <c r="AF122" s="31">
        <f t="shared" si="363"/>
        <v>46232</v>
      </c>
      <c r="AG122" s="37">
        <v>60</v>
      </c>
      <c r="AH122" s="15">
        <f t="shared" si="364"/>
        <v>46245</v>
      </c>
      <c r="AI122" s="15"/>
      <c r="AJ122" s="34">
        <f t="shared" si="365"/>
        <v>13</v>
      </c>
      <c r="AK122" s="468" t="s">
        <v>5417</v>
      </c>
      <c r="AL122" s="3" t="s">
        <v>2479</v>
      </c>
      <c r="AM122" s="31">
        <f t="shared" si="366"/>
        <v>46233</v>
      </c>
      <c r="AN122" s="31">
        <f t="shared" si="367"/>
        <v>46253</v>
      </c>
      <c r="AO122" s="37">
        <v>20</v>
      </c>
      <c r="AP122" s="15">
        <f t="shared" si="368"/>
        <v>46265</v>
      </c>
      <c r="AQ122" s="15"/>
      <c r="AR122" s="34">
        <f t="shared" si="369"/>
        <v>12</v>
      </c>
      <c r="AS122" s="7"/>
      <c r="AT122" s="7"/>
      <c r="AU122" s="7"/>
      <c r="AV122" s="7"/>
      <c r="AW122" s="7"/>
      <c r="AX122" s="3"/>
      <c r="AY122" s="31">
        <f t="shared" si="370"/>
        <v>46254</v>
      </c>
      <c r="AZ122" s="31">
        <f t="shared" si="422"/>
        <v>46434</v>
      </c>
      <c r="BA122" s="124">
        <v>180</v>
      </c>
      <c r="BB122" s="15">
        <f t="shared" si="371"/>
        <v>46445</v>
      </c>
      <c r="BC122" s="15"/>
      <c r="BD122" s="7">
        <f t="shared" si="372"/>
        <v>11</v>
      </c>
      <c r="BE122" s="3"/>
      <c r="BF122" s="31">
        <f t="shared" si="373"/>
        <v>46435</v>
      </c>
      <c r="BG122" s="31">
        <f t="shared" si="374"/>
        <v>46435</v>
      </c>
      <c r="BH122" s="32">
        <v>0</v>
      </c>
      <c r="BI122" s="15">
        <f t="shared" si="375"/>
        <v>46445</v>
      </c>
      <c r="BJ122" s="15"/>
      <c r="BK122" s="34">
        <f t="shared" si="376"/>
        <v>10</v>
      </c>
      <c r="BL122" s="3"/>
      <c r="BM122" s="31">
        <f t="shared" si="377"/>
        <v>46435</v>
      </c>
      <c r="BN122" s="31">
        <f t="shared" si="378"/>
        <v>46435</v>
      </c>
      <c r="BO122" s="32">
        <v>0</v>
      </c>
      <c r="BP122" s="15">
        <f t="shared" si="379"/>
        <v>46445</v>
      </c>
      <c r="BQ122" s="15"/>
      <c r="BR122" s="34">
        <f t="shared" si="380"/>
        <v>10</v>
      </c>
      <c r="BS122" s="3"/>
      <c r="BT122" s="31">
        <f t="shared" si="381"/>
        <v>46435</v>
      </c>
      <c r="BU122" s="31">
        <f t="shared" si="382"/>
        <v>46442</v>
      </c>
      <c r="BV122" s="37">
        <v>7</v>
      </c>
      <c r="BW122" s="15">
        <f t="shared" si="383"/>
        <v>46452</v>
      </c>
      <c r="BX122" s="15"/>
      <c r="BY122" s="7">
        <f t="shared" si="384"/>
        <v>10</v>
      </c>
      <c r="BZ122" s="2" t="s">
        <v>2610</v>
      </c>
      <c r="CA122" s="315">
        <v>46442</v>
      </c>
      <c r="CB122" s="7">
        <f t="shared" si="385"/>
        <v>10</v>
      </c>
      <c r="CC122"/>
      <c r="CD122" s="2">
        <v>100</v>
      </c>
      <c r="CF122" s="18">
        <f>+_xlfn.XLOOKUP(BZ122,'Crono LB 30.09'!B:B,'Crono LB 30.09'!F:F,"No se encuentra",0,1)</f>
        <v>46314</v>
      </c>
      <c r="CG122" s="193">
        <f t="shared" si="420"/>
        <v>-128</v>
      </c>
      <c r="CI122" s="18">
        <f>+_xlfn.XLOOKUP(B122,'REM-Nuevo'!B:B,'REM-Nuevo'!O:O,"",0,1)</f>
        <v>46442</v>
      </c>
      <c r="CJ122" s="18">
        <f t="shared" si="419"/>
        <v>46442</v>
      </c>
    </row>
    <row r="123" spans="1:88" s="4" customFormat="1" ht="372" hidden="1" customHeight="1" x14ac:dyDescent="0.35">
      <c r="A123" s="40" t="s">
        <v>1679</v>
      </c>
      <c r="B123" s="41" t="s">
        <v>1872</v>
      </c>
      <c r="C123" s="222" t="s">
        <v>1873</v>
      </c>
      <c r="D123" s="7" t="s">
        <v>2889</v>
      </c>
      <c r="E123" s="283">
        <f>+_xlfn.XLOOKUP(B123,'Dinámica P0 RIs'!A:A,'Dinámica P0 RIs'!B:B,"",0,1)</f>
        <v>547.05000000000007</v>
      </c>
      <c r="F123" s="30">
        <f t="shared" si="353"/>
        <v>46135</v>
      </c>
      <c r="G123" s="6">
        <v>46120</v>
      </c>
      <c r="H123" s="6">
        <v>46098</v>
      </c>
      <c r="I123" s="34">
        <f t="shared" si="354"/>
        <v>-15</v>
      </c>
      <c r="J123" s="309">
        <v>46120</v>
      </c>
      <c r="K123" s="3"/>
      <c r="L123" s="30">
        <f t="shared" si="355"/>
        <v>46136</v>
      </c>
      <c r="M123" s="30">
        <f t="shared" si="356"/>
        <v>46143</v>
      </c>
      <c r="N123" s="37">
        <v>7</v>
      </c>
      <c r="O123" s="6">
        <v>46111</v>
      </c>
      <c r="P123" s="6">
        <v>46111</v>
      </c>
      <c r="Q123" s="29">
        <f t="shared" si="357"/>
        <v>-32</v>
      </c>
      <c r="R123" s="7">
        <v>23304269</v>
      </c>
      <c r="S123" s="3"/>
      <c r="T123" s="30">
        <f t="shared" si="358"/>
        <v>46144</v>
      </c>
      <c r="U123" s="30">
        <f t="shared" si="359"/>
        <v>46174</v>
      </c>
      <c r="V123" s="37">
        <v>30</v>
      </c>
      <c r="W123" s="6">
        <f t="shared" si="360"/>
        <v>46141</v>
      </c>
      <c r="X123" s="6">
        <v>46135</v>
      </c>
      <c r="Y123" s="29">
        <f t="shared" si="361"/>
        <v>-33</v>
      </c>
      <c r="Z123" s="3"/>
      <c r="AA123" s="31"/>
      <c r="AB123" s="7"/>
      <c r="AC123" s="6"/>
      <c r="AD123" s="25"/>
      <c r="AE123" s="31">
        <f t="shared" si="362"/>
        <v>46175</v>
      </c>
      <c r="AF123" s="31">
        <f t="shared" si="363"/>
        <v>46235</v>
      </c>
      <c r="AG123" s="37">
        <v>60</v>
      </c>
      <c r="AH123" s="15">
        <f t="shared" si="364"/>
        <v>46195</v>
      </c>
      <c r="AI123" s="15"/>
      <c r="AJ123" s="34">
        <f t="shared" si="365"/>
        <v>-40</v>
      </c>
      <c r="AK123" s="468" t="s">
        <v>5418</v>
      </c>
      <c r="AL123" s="3" t="s">
        <v>2651</v>
      </c>
      <c r="AM123" s="31">
        <f t="shared" si="366"/>
        <v>46236</v>
      </c>
      <c r="AN123" s="31">
        <f t="shared" si="367"/>
        <v>46256</v>
      </c>
      <c r="AO123" s="37">
        <v>20</v>
      </c>
      <c r="AP123" s="15">
        <f t="shared" si="368"/>
        <v>46215</v>
      </c>
      <c r="AQ123" s="15"/>
      <c r="AR123" s="34">
        <f t="shared" si="369"/>
        <v>-41</v>
      </c>
      <c r="AS123" s="7"/>
      <c r="AT123" s="7"/>
      <c r="AU123" s="7"/>
      <c r="AV123" s="7"/>
      <c r="AW123" s="7"/>
      <c r="AX123" s="3"/>
      <c r="AY123" s="31">
        <f t="shared" si="370"/>
        <v>46257</v>
      </c>
      <c r="AZ123" s="31">
        <f t="shared" si="422"/>
        <v>46507</v>
      </c>
      <c r="BA123" s="124">
        <v>250</v>
      </c>
      <c r="BB123" s="15">
        <f t="shared" si="371"/>
        <v>46465</v>
      </c>
      <c r="BC123" s="15"/>
      <c r="BD123" s="7">
        <f t="shared" si="372"/>
        <v>-42</v>
      </c>
      <c r="BE123" s="3"/>
      <c r="BF123" s="31">
        <f t="shared" si="373"/>
        <v>46508</v>
      </c>
      <c r="BG123" s="31">
        <f t="shared" si="374"/>
        <v>46508</v>
      </c>
      <c r="BH123" s="32">
        <v>0</v>
      </c>
      <c r="BI123" s="15">
        <f t="shared" si="375"/>
        <v>46465</v>
      </c>
      <c r="BJ123" s="15"/>
      <c r="BK123" s="34">
        <f t="shared" si="376"/>
        <v>-43</v>
      </c>
      <c r="BL123" s="3"/>
      <c r="BM123" s="31">
        <f t="shared" si="377"/>
        <v>46508</v>
      </c>
      <c r="BN123" s="31">
        <f t="shared" si="378"/>
        <v>46508</v>
      </c>
      <c r="BO123" s="32">
        <v>0</v>
      </c>
      <c r="BP123" s="15">
        <f t="shared" si="379"/>
        <v>46465</v>
      </c>
      <c r="BQ123" s="15"/>
      <c r="BR123" s="34">
        <f t="shared" si="380"/>
        <v>-43</v>
      </c>
      <c r="BS123" s="3"/>
      <c r="BT123" s="31">
        <f t="shared" si="381"/>
        <v>46508</v>
      </c>
      <c r="BU123" s="31">
        <f t="shared" si="382"/>
        <v>46515</v>
      </c>
      <c r="BV123" s="37">
        <v>7</v>
      </c>
      <c r="BW123" s="15">
        <f t="shared" si="383"/>
        <v>46472</v>
      </c>
      <c r="BX123" s="15"/>
      <c r="BY123" s="7">
        <f t="shared" si="384"/>
        <v>-43</v>
      </c>
      <c r="BZ123" s="2" t="s">
        <v>2611</v>
      </c>
      <c r="CA123" s="315">
        <v>46515</v>
      </c>
      <c r="CB123" s="7">
        <f t="shared" si="385"/>
        <v>-43</v>
      </c>
      <c r="CC123"/>
      <c r="CD123" s="2">
        <v>107</v>
      </c>
      <c r="CF123" s="18" t="str">
        <f>+_xlfn.XLOOKUP(BZ123,'Crono LB 30.09'!B:B,'Crono LB 30.09'!F:F,"No se encuentra",0,1)</f>
        <v>04-Jan-27</v>
      </c>
      <c r="CG123" s="193" t="e">
        <f t="shared" si="420"/>
        <v>#VALUE!</v>
      </c>
      <c r="CI123" s="18">
        <f>+_xlfn.XLOOKUP(B123,'REM-Nuevo'!B:B,'REM-Nuevo'!O:O,"",0,1)</f>
        <v>46515</v>
      </c>
      <c r="CJ123" s="18">
        <f t="shared" si="419"/>
        <v>46515</v>
      </c>
    </row>
    <row r="124" spans="1:88" s="4" customFormat="1" ht="361.5" hidden="1" customHeight="1" x14ac:dyDescent="0.35">
      <c r="A124" s="40" t="s">
        <v>1679</v>
      </c>
      <c r="B124" s="41" t="s">
        <v>1874</v>
      </c>
      <c r="C124" s="222" t="s">
        <v>1875</v>
      </c>
      <c r="D124" s="7" t="s">
        <v>2890</v>
      </c>
      <c r="E124" s="283">
        <f>+_xlfn.XLOOKUP(B124,'Dinámica P0 RIs'!A:A,'Dinámica P0 RIs'!B:B,"",0,1)</f>
        <v>252</v>
      </c>
      <c r="F124" s="30">
        <f t="shared" si="353"/>
        <v>46032</v>
      </c>
      <c r="G124" s="6">
        <v>46086</v>
      </c>
      <c r="H124" s="6">
        <v>46065</v>
      </c>
      <c r="I124" s="34">
        <f t="shared" si="354"/>
        <v>54</v>
      </c>
      <c r="J124" s="309">
        <v>46086</v>
      </c>
      <c r="K124" s="3"/>
      <c r="L124" s="30">
        <f t="shared" si="355"/>
        <v>46033</v>
      </c>
      <c r="M124" s="30">
        <f t="shared" si="356"/>
        <v>46040</v>
      </c>
      <c r="N124" s="37">
        <v>7</v>
      </c>
      <c r="O124" s="6">
        <v>46081</v>
      </c>
      <c r="P124" s="6">
        <v>46080</v>
      </c>
      <c r="Q124" s="29">
        <f t="shared" si="357"/>
        <v>41</v>
      </c>
      <c r="R124" s="7">
        <v>23270128</v>
      </c>
      <c r="S124" s="3"/>
      <c r="T124" s="30">
        <f t="shared" si="358"/>
        <v>46041</v>
      </c>
      <c r="U124" s="30">
        <f t="shared" si="359"/>
        <v>46071</v>
      </c>
      <c r="V124" s="37">
        <v>30</v>
      </c>
      <c r="W124" s="6">
        <v>46119</v>
      </c>
      <c r="X124" s="6">
        <v>46120</v>
      </c>
      <c r="Y124" s="29">
        <f t="shared" si="361"/>
        <v>48</v>
      </c>
      <c r="Z124" s="3"/>
      <c r="AA124" s="31"/>
      <c r="AB124" s="7"/>
      <c r="AC124" s="6"/>
      <c r="AD124" s="25"/>
      <c r="AE124" s="31">
        <f t="shared" si="362"/>
        <v>46072</v>
      </c>
      <c r="AF124" s="31">
        <f t="shared" si="363"/>
        <v>46132</v>
      </c>
      <c r="AG124" s="37">
        <v>60</v>
      </c>
      <c r="AH124" s="15">
        <f t="shared" si="364"/>
        <v>46180</v>
      </c>
      <c r="AI124" s="15"/>
      <c r="AJ124" s="34">
        <f t="shared" si="365"/>
        <v>48</v>
      </c>
      <c r="AK124" s="421" t="s">
        <v>5419</v>
      </c>
      <c r="AL124" s="422" t="s">
        <v>2672</v>
      </c>
      <c r="AM124" s="31">
        <f t="shared" si="366"/>
        <v>46133</v>
      </c>
      <c r="AN124" s="31">
        <f t="shared" si="367"/>
        <v>46153</v>
      </c>
      <c r="AO124" s="37">
        <v>20</v>
      </c>
      <c r="AP124" s="15">
        <f t="shared" si="368"/>
        <v>46200</v>
      </c>
      <c r="AQ124" s="15"/>
      <c r="AR124" s="34">
        <f t="shared" si="369"/>
        <v>47</v>
      </c>
      <c r="AS124" s="7"/>
      <c r="AT124" s="7"/>
      <c r="AU124" s="7"/>
      <c r="AV124" s="7"/>
      <c r="AW124" s="7"/>
      <c r="AX124" s="3"/>
      <c r="AY124" s="31">
        <f t="shared" si="370"/>
        <v>46154</v>
      </c>
      <c r="AZ124" s="31">
        <f t="shared" si="422"/>
        <v>46404</v>
      </c>
      <c r="BA124" s="124">
        <v>250</v>
      </c>
      <c r="BB124" s="15">
        <f t="shared" si="371"/>
        <v>46450</v>
      </c>
      <c r="BC124" s="15"/>
      <c r="BD124" s="7">
        <f t="shared" si="372"/>
        <v>46</v>
      </c>
      <c r="BE124" s="3"/>
      <c r="BF124" s="31">
        <f t="shared" si="373"/>
        <v>46405</v>
      </c>
      <c r="BG124" s="31">
        <f t="shared" si="374"/>
        <v>46405</v>
      </c>
      <c r="BH124" s="32">
        <v>0</v>
      </c>
      <c r="BI124" s="15">
        <f t="shared" si="375"/>
        <v>46450</v>
      </c>
      <c r="BJ124" s="15"/>
      <c r="BK124" s="34">
        <f t="shared" si="376"/>
        <v>45</v>
      </c>
      <c r="BL124" s="3"/>
      <c r="BM124" s="31">
        <f t="shared" si="377"/>
        <v>46405</v>
      </c>
      <c r="BN124" s="31">
        <f t="shared" si="378"/>
        <v>46405</v>
      </c>
      <c r="BO124" s="32">
        <v>0</v>
      </c>
      <c r="BP124" s="15">
        <f t="shared" si="379"/>
        <v>46450</v>
      </c>
      <c r="BQ124" s="15"/>
      <c r="BR124" s="34">
        <f t="shared" si="380"/>
        <v>45</v>
      </c>
      <c r="BS124" s="3"/>
      <c r="BT124" s="31">
        <f t="shared" si="381"/>
        <v>46405</v>
      </c>
      <c r="BU124" s="31">
        <f t="shared" si="382"/>
        <v>46412</v>
      </c>
      <c r="BV124" s="37">
        <v>7</v>
      </c>
      <c r="BW124" s="15">
        <f t="shared" si="383"/>
        <v>46457</v>
      </c>
      <c r="BX124" s="15"/>
      <c r="BY124" s="7">
        <f t="shared" si="384"/>
        <v>45</v>
      </c>
      <c r="BZ124" s="2" t="s">
        <v>2891</v>
      </c>
      <c r="CA124" s="315">
        <v>46412</v>
      </c>
      <c r="CB124" s="7">
        <f t="shared" si="385"/>
        <v>45</v>
      </c>
      <c r="CC124"/>
      <c r="CD124"/>
      <c r="CF124" s="18">
        <f>+_xlfn.XLOOKUP(BZ124,'Crono LB 30.09'!B:B,'Crono LB 30.09'!F:F,"No se encuentra",0,1)</f>
        <v>46284</v>
      </c>
      <c r="CG124" s="193">
        <f t="shared" si="420"/>
        <v>-128</v>
      </c>
      <c r="CI124" s="18">
        <f>+_xlfn.XLOOKUP(B124,'REM-Nuevo'!B:B,'REM-Nuevo'!O:O,"",0,1)</f>
        <v>46412</v>
      </c>
      <c r="CJ124" s="18">
        <f t="shared" si="419"/>
        <v>46412</v>
      </c>
    </row>
    <row r="125" spans="1:88" s="4" customFormat="1" ht="72.5" hidden="1" x14ac:dyDescent="0.35">
      <c r="A125" s="40" t="s">
        <v>2024</v>
      </c>
      <c r="B125" s="47" t="s">
        <v>2892</v>
      </c>
      <c r="C125" s="48" t="s">
        <v>2893</v>
      </c>
      <c r="D125" s="7"/>
      <c r="E125" s="632" t="str">
        <f>+_xlfn.XLOOKUP(B125,'Dinámica P0 RIs'!A:A,'Dinámica P0 RIs'!B:B,"",0,1)</f>
        <v/>
      </c>
      <c r="F125" s="30">
        <f t="shared" si="353"/>
        <v>46035</v>
      </c>
      <c r="G125" s="318">
        <v>46010</v>
      </c>
      <c r="H125" s="6">
        <v>46010</v>
      </c>
      <c r="I125" s="34">
        <f t="shared" si="354"/>
        <v>-25</v>
      </c>
      <c r="J125" s="309">
        <v>46045</v>
      </c>
      <c r="K125" s="3"/>
      <c r="L125" s="30">
        <f t="shared" si="355"/>
        <v>46036</v>
      </c>
      <c r="M125" s="30">
        <f t="shared" si="356"/>
        <v>46043</v>
      </c>
      <c r="N125" s="37">
        <v>7</v>
      </c>
      <c r="O125" s="6">
        <v>46030</v>
      </c>
      <c r="P125" s="6">
        <v>46030</v>
      </c>
      <c r="Q125" s="29">
        <f t="shared" si="357"/>
        <v>-13</v>
      </c>
      <c r="R125" s="150"/>
      <c r="S125" s="3"/>
      <c r="T125" s="30">
        <f t="shared" si="358"/>
        <v>46044</v>
      </c>
      <c r="U125" s="30">
        <f t="shared" si="359"/>
        <v>46064</v>
      </c>
      <c r="V125" s="37">
        <v>20</v>
      </c>
      <c r="W125" s="6">
        <f t="shared" si="360"/>
        <v>46050</v>
      </c>
      <c r="X125" s="6">
        <v>46048</v>
      </c>
      <c r="Y125" s="29">
        <f t="shared" si="361"/>
        <v>-14</v>
      </c>
      <c r="Z125" s="3"/>
      <c r="AA125" s="31"/>
      <c r="AB125" s="7"/>
      <c r="AC125" s="6"/>
      <c r="AD125" s="25"/>
      <c r="AE125" s="31">
        <f t="shared" si="362"/>
        <v>46065</v>
      </c>
      <c r="AF125" s="31">
        <f t="shared" si="363"/>
        <v>46065</v>
      </c>
      <c r="AG125" s="37"/>
      <c r="AH125" s="15">
        <f t="shared" si="364"/>
        <v>46048</v>
      </c>
      <c r="AI125" s="15">
        <v>46048</v>
      </c>
      <c r="AJ125" s="34">
        <f t="shared" si="365"/>
        <v>-17</v>
      </c>
      <c r="AK125" s="421" t="s">
        <v>2894</v>
      </c>
      <c r="AL125" s="422" t="s">
        <v>2651</v>
      </c>
      <c r="AM125" s="31">
        <f t="shared" si="366"/>
        <v>46066</v>
      </c>
      <c r="AN125" s="31">
        <f t="shared" si="367"/>
        <v>46076</v>
      </c>
      <c r="AO125" s="37">
        <v>10</v>
      </c>
      <c r="AP125" s="15">
        <v>46081</v>
      </c>
      <c r="AQ125" s="15">
        <v>46087</v>
      </c>
      <c r="AR125" s="34">
        <f t="shared" si="369"/>
        <v>5</v>
      </c>
      <c r="AS125" s="7"/>
      <c r="AT125" s="7"/>
      <c r="AU125" s="7"/>
      <c r="AV125" s="7"/>
      <c r="AW125" s="7"/>
      <c r="AX125" s="3"/>
      <c r="AY125" s="31">
        <f t="shared" si="370"/>
        <v>46077</v>
      </c>
      <c r="AZ125" s="31">
        <f t="shared" si="422"/>
        <v>46152</v>
      </c>
      <c r="BA125" s="124">
        <v>75</v>
      </c>
      <c r="BB125" s="15">
        <f t="shared" si="371"/>
        <v>46162</v>
      </c>
      <c r="BC125" s="15"/>
      <c r="BD125" s="7">
        <f t="shared" si="372"/>
        <v>10</v>
      </c>
      <c r="BE125" s="3"/>
      <c r="BF125" s="31">
        <f t="shared" si="373"/>
        <v>46153</v>
      </c>
      <c r="BG125" s="31">
        <f t="shared" si="374"/>
        <v>46153</v>
      </c>
      <c r="BH125" s="126">
        <v>0</v>
      </c>
      <c r="BI125" s="15">
        <f t="shared" si="375"/>
        <v>46162</v>
      </c>
      <c r="BJ125" s="15"/>
      <c r="BK125" s="34">
        <f t="shared" si="376"/>
        <v>9</v>
      </c>
      <c r="BL125" s="3"/>
      <c r="BM125" s="31">
        <f t="shared" si="377"/>
        <v>46153</v>
      </c>
      <c r="BN125" s="31">
        <f t="shared" si="378"/>
        <v>46153</v>
      </c>
      <c r="BO125" s="126">
        <v>0</v>
      </c>
      <c r="BP125" s="15">
        <f t="shared" si="379"/>
        <v>46162</v>
      </c>
      <c r="BQ125" s="15"/>
      <c r="BR125" s="34">
        <f t="shared" si="380"/>
        <v>9</v>
      </c>
      <c r="BS125" s="3"/>
      <c r="BT125" s="31">
        <f t="shared" si="381"/>
        <v>46153</v>
      </c>
      <c r="BU125" s="31">
        <f t="shared" si="382"/>
        <v>46156</v>
      </c>
      <c r="BV125" s="37">
        <v>3</v>
      </c>
      <c r="BW125" s="15">
        <f t="shared" si="383"/>
        <v>46165</v>
      </c>
      <c r="BX125" s="15"/>
      <c r="BY125" s="7">
        <f t="shared" si="384"/>
        <v>9</v>
      </c>
      <c r="BZ125" s="2" t="s">
        <v>2895</v>
      </c>
      <c r="CA125" s="315">
        <v>46156</v>
      </c>
      <c r="CB125" s="7">
        <f t="shared" si="385"/>
        <v>9</v>
      </c>
      <c r="CC125"/>
      <c r="CD125"/>
      <c r="CE125" s="4" t="s">
        <v>2613</v>
      </c>
      <c r="CF125" s="18">
        <f>+_xlfn.XLOOKUP(BZ125,'Crono LB 30.09'!B:B,'Crono LB 30.09'!F:F,"No se encuentra",0,1)</f>
        <v>46083</v>
      </c>
      <c r="CG125" s="193">
        <f t="shared" si="420"/>
        <v>-73</v>
      </c>
      <c r="CI125" s="18">
        <f>+_xlfn.XLOOKUP(B125,'REM-Nuevo'!B:B,'REM-Nuevo'!O:O,"",0,1)</f>
        <v>46156</v>
      </c>
      <c r="CJ125" s="18">
        <f t="shared" si="419"/>
        <v>46156</v>
      </c>
    </row>
    <row r="126" spans="1:88" s="4" customFormat="1" ht="72.5" hidden="1" x14ac:dyDescent="0.35">
      <c r="A126" s="40" t="s">
        <v>2024</v>
      </c>
      <c r="B126" s="47" t="s">
        <v>2896</v>
      </c>
      <c r="C126" s="48" t="s">
        <v>2897</v>
      </c>
      <c r="D126" s="7"/>
      <c r="E126" s="633"/>
      <c r="F126" s="30">
        <f t="shared" ref="F126" si="950">+L126-1</f>
        <v>46033</v>
      </c>
      <c r="G126" s="318">
        <v>46048</v>
      </c>
      <c r="H126" s="6">
        <v>46048</v>
      </c>
      <c r="I126" s="34">
        <f t="shared" ref="I126" si="951">+G126-F126</f>
        <v>15</v>
      </c>
      <c r="J126" s="309" t="s">
        <v>2641</v>
      </c>
      <c r="K126" s="3"/>
      <c r="L126" s="30">
        <f t="shared" ref="L126" si="952">+M126-N126</f>
        <v>46034</v>
      </c>
      <c r="M126" s="30">
        <f t="shared" ref="M126" si="953">+T126-1</f>
        <v>46041</v>
      </c>
      <c r="N126" s="37">
        <v>7</v>
      </c>
      <c r="O126" s="6">
        <v>46052</v>
      </c>
      <c r="P126" s="6">
        <v>46052</v>
      </c>
      <c r="Q126" s="29">
        <f t="shared" ref="Q126" si="954">+O126-M126</f>
        <v>11</v>
      </c>
      <c r="R126" s="150"/>
      <c r="S126" s="3"/>
      <c r="T126" s="30">
        <f t="shared" ref="T126" si="955">+U126-V126</f>
        <v>46042</v>
      </c>
      <c r="U126" s="30">
        <f t="shared" ref="U126" si="956">+AE126-1</f>
        <v>46062</v>
      </c>
      <c r="V126" s="37">
        <v>20</v>
      </c>
      <c r="W126" s="6">
        <v>46048</v>
      </c>
      <c r="X126" s="6">
        <v>46048</v>
      </c>
      <c r="Y126" s="29">
        <f t="shared" ref="Y126" si="957">+W126-U126</f>
        <v>-14</v>
      </c>
      <c r="Z126" s="3"/>
      <c r="AA126" s="31"/>
      <c r="AB126" s="7"/>
      <c r="AC126" s="6"/>
      <c r="AD126" s="25"/>
      <c r="AE126" s="31">
        <f t="shared" ref="AE126" si="958">+AF126-AG126</f>
        <v>46063</v>
      </c>
      <c r="AF126" s="31">
        <f t="shared" ref="AF126" si="959">+AM126-1</f>
        <v>46063</v>
      </c>
      <c r="AG126" s="37"/>
      <c r="AH126" s="15">
        <f t="shared" ref="AH126" si="960">+IF(X126=0,W126,X126)+AG126</f>
        <v>46048</v>
      </c>
      <c r="AI126" s="15">
        <v>46048</v>
      </c>
      <c r="AJ126" s="34">
        <f t="shared" ref="AJ126" si="961">+AH126-AF126</f>
        <v>-15</v>
      </c>
      <c r="AK126" s="421" t="s">
        <v>2894</v>
      </c>
      <c r="AL126" s="422" t="s">
        <v>2651</v>
      </c>
      <c r="AM126" s="31">
        <f t="shared" ref="AM126" si="962">+AN126-AO126</f>
        <v>46064</v>
      </c>
      <c r="AN126" s="31">
        <f t="shared" ref="AN126" si="963">+AY126-1</f>
        <v>46074</v>
      </c>
      <c r="AO126" s="37">
        <v>10</v>
      </c>
      <c r="AP126" s="15">
        <v>46081</v>
      </c>
      <c r="AQ126" s="15">
        <v>46087</v>
      </c>
      <c r="AR126" s="34">
        <f t="shared" ref="AR126" si="964">+AP126-AN126</f>
        <v>7</v>
      </c>
      <c r="AS126" s="7"/>
      <c r="AT126" s="7"/>
      <c r="AU126" s="7"/>
      <c r="AV126" s="7"/>
      <c r="AW126" s="7"/>
      <c r="AX126" s="3"/>
      <c r="AY126" s="31">
        <f t="shared" ref="AY126" si="965">+AZ126-BA126</f>
        <v>46075</v>
      </c>
      <c r="AZ126" s="31">
        <f t="shared" ref="AZ126" si="966">+BF126-1</f>
        <v>46135</v>
      </c>
      <c r="BA126" s="124">
        <v>60</v>
      </c>
      <c r="BB126" s="15">
        <f t="shared" ref="BB126" si="967">+IF(AQ126=0,AP126,AQ126)+BA126</f>
        <v>46147</v>
      </c>
      <c r="BC126" s="15"/>
      <c r="BD126" s="7">
        <f t="shared" ref="BD126" si="968">+BB126-AZ126</f>
        <v>12</v>
      </c>
      <c r="BE126" s="3"/>
      <c r="BF126" s="31">
        <f t="shared" ref="BF126" si="969">+BG126-BH126</f>
        <v>46136</v>
      </c>
      <c r="BG126" s="31">
        <f t="shared" ref="BG126" si="970">+BM126</f>
        <v>46226</v>
      </c>
      <c r="BH126" s="126">
        <v>90</v>
      </c>
      <c r="BI126" s="15">
        <f t="shared" ref="BI126" si="971">+IF(BC126=0,BB126,BC126)+BH126</f>
        <v>46237</v>
      </c>
      <c r="BJ126" s="15"/>
      <c r="BK126" s="34">
        <f t="shared" ref="BK126" si="972">+BI126-BG126</f>
        <v>11</v>
      </c>
      <c r="BL126" s="3"/>
      <c r="BM126" s="31">
        <f t="shared" ref="BM126" si="973">+BN126-BO126</f>
        <v>46226</v>
      </c>
      <c r="BN126" s="31">
        <f t="shared" ref="BN126" si="974">+BT126</f>
        <v>46236</v>
      </c>
      <c r="BO126" s="126">
        <v>10</v>
      </c>
      <c r="BP126" s="15">
        <f t="shared" ref="BP126" si="975">+IF(BJ126=0,BI126,BJ126)+BO126</f>
        <v>46247</v>
      </c>
      <c r="BQ126" s="15"/>
      <c r="BR126" s="34">
        <f t="shared" ref="BR126" si="976">+BP126-BN126</f>
        <v>11</v>
      </c>
      <c r="BS126" s="3"/>
      <c r="BT126" s="31">
        <f t="shared" ref="BT126" si="977">+BU126-BV126</f>
        <v>46236</v>
      </c>
      <c r="BU126" s="31">
        <f t="shared" ref="BU126" si="978">+CA126</f>
        <v>46239</v>
      </c>
      <c r="BV126" s="37">
        <v>3</v>
      </c>
      <c r="BW126" s="15">
        <f t="shared" ref="BW126" si="979">+IF(BQ126=0,BP126,BQ126)+BV126</f>
        <v>46250</v>
      </c>
      <c r="BX126" s="15"/>
      <c r="BY126" s="7">
        <f t="shared" ref="BY126" si="980">+BW126-BU126</f>
        <v>11</v>
      </c>
      <c r="BZ126" s="2" t="s">
        <v>2895</v>
      </c>
      <c r="CA126" s="315">
        <v>46239</v>
      </c>
      <c r="CB126" s="7">
        <f t="shared" ref="CB126" si="981">+BW126-CA126</f>
        <v>11</v>
      </c>
      <c r="CC126"/>
      <c r="CD126"/>
      <c r="CE126" s="4" t="s">
        <v>2613</v>
      </c>
      <c r="CF126" s="18">
        <f>+_xlfn.XLOOKUP(BZ126,'Crono LB 30.09'!B:B,'Crono LB 30.09'!F:F,"No se encuentra",0,1)</f>
        <v>46083</v>
      </c>
      <c r="CG126" s="193">
        <f t="shared" ref="CG126" si="982">+CF126-CA126</f>
        <v>-156</v>
      </c>
      <c r="CI126" s="18">
        <f>+_xlfn.XLOOKUP(B126,'REM-Nuevo'!B:B,'REM-Nuevo'!O:O,"",0,1)</f>
        <v>46239</v>
      </c>
      <c r="CJ126" s="18">
        <f t="shared" si="419"/>
        <v>46239</v>
      </c>
    </row>
    <row r="127" spans="1:88" s="4" customFormat="1" ht="297.75" hidden="1" customHeight="1" x14ac:dyDescent="0.35">
      <c r="A127" s="40" t="s">
        <v>2024</v>
      </c>
      <c r="B127" s="47" t="s">
        <v>2898</v>
      </c>
      <c r="C127" s="48" t="s">
        <v>2897</v>
      </c>
      <c r="D127" s="7"/>
      <c r="E127" s="633"/>
      <c r="F127" s="30">
        <f t="shared" ref="F127" si="983">+L127-1</f>
        <v>46084</v>
      </c>
      <c r="G127" s="318">
        <v>46101</v>
      </c>
      <c r="H127" s="6">
        <v>46106</v>
      </c>
      <c r="I127" s="34">
        <f t="shared" ref="I127" si="984">+G127-F127</f>
        <v>17</v>
      </c>
      <c r="J127" s="309" t="s">
        <v>2641</v>
      </c>
      <c r="K127" s="3"/>
      <c r="L127" s="30">
        <f t="shared" ref="L127" si="985">+M127-N127</f>
        <v>46085</v>
      </c>
      <c r="M127" s="30">
        <f t="shared" ref="M127" si="986">+T127-1</f>
        <v>46092</v>
      </c>
      <c r="N127" s="37">
        <v>7</v>
      </c>
      <c r="O127" s="6">
        <v>46113</v>
      </c>
      <c r="P127" s="6">
        <v>46113</v>
      </c>
      <c r="Q127" s="29">
        <f t="shared" ref="Q127" si="987">+O127-M127</f>
        <v>21</v>
      </c>
      <c r="R127" s="150"/>
      <c r="S127" s="3"/>
      <c r="T127" s="30">
        <f t="shared" ref="T127" si="988">+U127-V127</f>
        <v>46093</v>
      </c>
      <c r="U127" s="30">
        <f t="shared" ref="U127" si="989">+AE127-1</f>
        <v>46113</v>
      </c>
      <c r="V127" s="37">
        <v>20</v>
      </c>
      <c r="W127" s="6">
        <v>46135</v>
      </c>
      <c r="X127" s="6">
        <v>46136</v>
      </c>
      <c r="Y127" s="29">
        <f t="shared" ref="Y127" si="990">+W127-U127</f>
        <v>22</v>
      </c>
      <c r="Z127" s="3"/>
      <c r="AA127" s="31"/>
      <c r="AB127" s="7"/>
      <c r="AC127" s="6"/>
      <c r="AD127" s="25"/>
      <c r="AE127" s="31">
        <f t="shared" ref="AE127" si="991">+AF127-AG127</f>
        <v>46114</v>
      </c>
      <c r="AF127" s="31">
        <f t="shared" ref="AF127" si="992">+AM127-1</f>
        <v>46114</v>
      </c>
      <c r="AG127" s="37"/>
      <c r="AH127" s="15">
        <f t="shared" ref="AH127" si="993">+IF(X127=0,W127,X127)+AG127</f>
        <v>46136</v>
      </c>
      <c r="AI127" s="15"/>
      <c r="AJ127" s="34">
        <f t="shared" ref="AJ127" si="994">+AH127-AF127</f>
        <v>22</v>
      </c>
      <c r="AK127" s="397" t="s">
        <v>2899</v>
      </c>
      <c r="AL127" s="3" t="s">
        <v>2900</v>
      </c>
      <c r="AM127" s="31">
        <f t="shared" ref="AM127" si="995">+AN127-AO127</f>
        <v>46115</v>
      </c>
      <c r="AN127" s="31">
        <f t="shared" ref="AN127" si="996">+AY127-1</f>
        <v>46135</v>
      </c>
      <c r="AO127" s="37">
        <v>20</v>
      </c>
      <c r="AP127" s="15">
        <v>46171</v>
      </c>
      <c r="AQ127" s="15">
        <v>46205</v>
      </c>
      <c r="AR127" s="34">
        <f t="shared" ref="AR127" si="997">+AP127-AN127</f>
        <v>36</v>
      </c>
      <c r="AS127" s="7"/>
      <c r="AT127" s="7"/>
      <c r="AU127" s="7"/>
      <c r="AV127" s="7"/>
      <c r="AW127" s="7"/>
      <c r="AX127" s="3"/>
      <c r="AY127" s="31">
        <f t="shared" ref="AY127" si="998">+AZ127-BA127</f>
        <v>46136</v>
      </c>
      <c r="AZ127" s="31">
        <f t="shared" ref="AZ127" si="999">+BF127-1</f>
        <v>46196</v>
      </c>
      <c r="BA127" s="124">
        <v>60</v>
      </c>
      <c r="BB127" s="15">
        <f t="shared" ref="BB127" si="1000">+IF(AQ127=0,AP127,AQ127)+BA127</f>
        <v>46265</v>
      </c>
      <c r="BC127" s="15"/>
      <c r="BD127" s="7">
        <f t="shared" ref="BD127" si="1001">+BB127-AZ127</f>
        <v>69</v>
      </c>
      <c r="BE127" s="3"/>
      <c r="BF127" s="31">
        <f t="shared" ref="BF127" si="1002">+BG127-BH127</f>
        <v>46197</v>
      </c>
      <c r="BG127" s="31">
        <f t="shared" ref="BG127" si="1003">+BM127</f>
        <v>46287</v>
      </c>
      <c r="BH127" s="126">
        <v>90</v>
      </c>
      <c r="BI127" s="15">
        <f t="shared" ref="BI127" si="1004">+IF(BC127=0,BB127,BC127)+BH127</f>
        <v>46355</v>
      </c>
      <c r="BJ127" s="15"/>
      <c r="BK127" s="34">
        <f t="shared" ref="BK127" si="1005">+BI127-BG127</f>
        <v>68</v>
      </c>
      <c r="BL127" s="3"/>
      <c r="BM127" s="31">
        <f t="shared" ref="BM127" si="1006">+BN127-BO127</f>
        <v>46287</v>
      </c>
      <c r="BN127" s="31">
        <f t="shared" ref="BN127" si="1007">+BT127</f>
        <v>46294</v>
      </c>
      <c r="BO127" s="126">
        <v>7</v>
      </c>
      <c r="BP127" s="15">
        <f t="shared" ref="BP127" si="1008">+IF(BJ127=0,BI127,BJ127)+BO127</f>
        <v>46362</v>
      </c>
      <c r="BQ127" s="15"/>
      <c r="BR127" s="34">
        <f t="shared" ref="BR127" si="1009">+BP127-BN127</f>
        <v>68</v>
      </c>
      <c r="BS127" s="3"/>
      <c r="BT127" s="31">
        <f t="shared" ref="BT127" si="1010">+BU127-BV127</f>
        <v>46294</v>
      </c>
      <c r="BU127" s="31">
        <f t="shared" ref="BU127" si="1011">+CA127</f>
        <v>46297</v>
      </c>
      <c r="BV127" s="37">
        <v>3</v>
      </c>
      <c r="BW127" s="15">
        <f t="shared" ref="BW127" si="1012">+IF(BQ127=0,BP127,BQ127)+BV127</f>
        <v>46365</v>
      </c>
      <c r="BX127" s="15"/>
      <c r="BY127" s="7">
        <f t="shared" ref="BY127" si="1013">+BW127-BU127</f>
        <v>68</v>
      </c>
      <c r="BZ127" s="2" t="s">
        <v>2895</v>
      </c>
      <c r="CA127" s="315">
        <v>46297</v>
      </c>
      <c r="CB127" s="7">
        <f t="shared" ref="CB127" si="1014">+BW127-CA127</f>
        <v>68</v>
      </c>
      <c r="CC127"/>
      <c r="CD127"/>
      <c r="CE127" s="4" t="s">
        <v>2613</v>
      </c>
      <c r="CF127" s="18">
        <f>+_xlfn.XLOOKUP(BZ127,'Crono LB 30.09'!B:B,'Crono LB 30.09'!F:F,"No se encuentra",0,1)</f>
        <v>46083</v>
      </c>
      <c r="CG127" s="193">
        <f t="shared" ref="CG127" si="1015">+CF127-CA127</f>
        <v>-214</v>
      </c>
      <c r="CI127" s="18">
        <f>+_xlfn.XLOOKUP(B127,'REM-Nuevo'!B:B,'REM-Nuevo'!O:O,"",0,1)</f>
        <v>46297</v>
      </c>
      <c r="CJ127" s="18">
        <f t="shared" si="419"/>
        <v>46297</v>
      </c>
    </row>
    <row r="128" spans="1:88" s="4" customFormat="1" ht="188.25" hidden="1" customHeight="1" x14ac:dyDescent="0.35">
      <c r="A128" s="40" t="s">
        <v>2024</v>
      </c>
      <c r="B128" s="47" t="s">
        <v>2901</v>
      </c>
      <c r="C128" s="48" t="s">
        <v>2897</v>
      </c>
      <c r="D128" s="7"/>
      <c r="E128" s="633"/>
      <c r="F128" s="30">
        <f t="shared" ref="F128" si="1016">+L128-1</f>
        <v>46179</v>
      </c>
      <c r="G128" s="318">
        <v>46188</v>
      </c>
      <c r="H128" s="6">
        <v>46188</v>
      </c>
      <c r="I128" s="34">
        <f t="shared" ref="I128" si="1017">+G128-F128</f>
        <v>9</v>
      </c>
      <c r="J128" s="309" t="s">
        <v>2641</v>
      </c>
      <c r="K128" s="3"/>
      <c r="L128" s="30">
        <f t="shared" ref="L128" si="1018">+M128-N128</f>
        <v>46180</v>
      </c>
      <c r="M128" s="30">
        <f t="shared" ref="M128" si="1019">+T128-1</f>
        <v>46187</v>
      </c>
      <c r="N128" s="37">
        <v>7</v>
      </c>
      <c r="O128" s="6">
        <v>46198</v>
      </c>
      <c r="P128" s="6">
        <v>46198</v>
      </c>
      <c r="Q128" s="29">
        <f t="shared" ref="Q128" si="1020">+O128-M128</f>
        <v>11</v>
      </c>
      <c r="R128" s="150"/>
      <c r="S128" s="3"/>
      <c r="T128" s="30">
        <f t="shared" ref="T128" si="1021">+U128-V128</f>
        <v>46188</v>
      </c>
      <c r="U128" s="30">
        <f t="shared" ref="U128" si="1022">+AE128-1</f>
        <v>46208</v>
      </c>
      <c r="V128" s="37">
        <v>20</v>
      </c>
      <c r="W128" s="6">
        <v>46213</v>
      </c>
      <c r="X128" s="6">
        <v>46210</v>
      </c>
      <c r="Y128" s="29">
        <f t="shared" ref="Y128" si="1023">+W128-U128</f>
        <v>5</v>
      </c>
      <c r="Z128" s="3"/>
      <c r="AA128" s="31"/>
      <c r="AB128" s="7"/>
      <c r="AC128" s="6"/>
      <c r="AD128" s="25"/>
      <c r="AE128" s="31">
        <f t="shared" ref="AE128" si="1024">+AF128-AG128</f>
        <v>46209</v>
      </c>
      <c r="AF128" s="31">
        <f t="shared" ref="AF128" si="1025">+AM128-1</f>
        <v>46209</v>
      </c>
      <c r="AG128" s="37"/>
      <c r="AH128" s="15">
        <f t="shared" ref="AH128" si="1026">+IF(X128=0,W128,X128)+AG128</f>
        <v>46210</v>
      </c>
      <c r="AI128" s="15"/>
      <c r="AJ128" s="34">
        <f t="shared" ref="AJ128" si="1027">+AH128-AF128</f>
        <v>1</v>
      </c>
      <c r="AK128" s="397" t="s">
        <v>2902</v>
      </c>
      <c r="AL128" s="3" t="s">
        <v>2903</v>
      </c>
      <c r="AM128" s="31">
        <f t="shared" ref="AM128" si="1028">+AN128-AO128</f>
        <v>46210</v>
      </c>
      <c r="AN128" s="31">
        <f t="shared" ref="AN128" si="1029">+AY128-1</f>
        <v>46230</v>
      </c>
      <c r="AO128" s="37">
        <v>20</v>
      </c>
      <c r="AP128" s="15">
        <v>46233</v>
      </c>
      <c r="AQ128" s="15">
        <v>46225</v>
      </c>
      <c r="AR128" s="34">
        <f t="shared" ref="AR128" si="1030">+AP128-AN128</f>
        <v>3</v>
      </c>
      <c r="AS128" s="7"/>
      <c r="AT128" s="7"/>
      <c r="AU128" s="7"/>
      <c r="AV128" s="7"/>
      <c r="AW128" s="7"/>
      <c r="AX128" s="3"/>
      <c r="AY128" s="31">
        <f t="shared" ref="AY128" si="1031">+AZ128-BA128</f>
        <v>46231</v>
      </c>
      <c r="AZ128" s="31">
        <f t="shared" ref="AZ128" si="1032">+BF128-1</f>
        <v>46291</v>
      </c>
      <c r="BA128" s="124">
        <v>60</v>
      </c>
      <c r="BB128" s="15">
        <f t="shared" ref="BB128" si="1033">+IF(AQ128=0,AP128,AQ128)+BA128</f>
        <v>46285</v>
      </c>
      <c r="BC128" s="15"/>
      <c r="BD128" s="7">
        <f t="shared" ref="BD128" si="1034">+BB128-AZ128</f>
        <v>-6</v>
      </c>
      <c r="BE128" s="3"/>
      <c r="BF128" s="31">
        <f t="shared" ref="BF128" si="1035">+BG128-BH128</f>
        <v>46292</v>
      </c>
      <c r="BG128" s="31">
        <f t="shared" ref="BG128" si="1036">+BM128</f>
        <v>46382</v>
      </c>
      <c r="BH128" s="126">
        <v>90</v>
      </c>
      <c r="BI128" s="15">
        <f t="shared" ref="BI128" si="1037">+IF(BC128=0,BB128,BC128)+BH128</f>
        <v>46375</v>
      </c>
      <c r="BJ128" s="15"/>
      <c r="BK128" s="34">
        <f t="shared" ref="BK128" si="1038">+BI128-BG128</f>
        <v>-7</v>
      </c>
      <c r="BL128" s="3"/>
      <c r="BM128" s="31">
        <f t="shared" ref="BM128" si="1039">+BN128-BO128</f>
        <v>46382</v>
      </c>
      <c r="BN128" s="31">
        <f t="shared" ref="BN128" si="1040">+BT128</f>
        <v>46389</v>
      </c>
      <c r="BO128" s="126">
        <v>7</v>
      </c>
      <c r="BP128" s="15">
        <f t="shared" ref="BP128" si="1041">+IF(BJ128=0,BI128,BJ128)+BO128</f>
        <v>46382</v>
      </c>
      <c r="BQ128" s="15"/>
      <c r="BR128" s="34">
        <f t="shared" ref="BR128" si="1042">+BP128-BN128</f>
        <v>-7</v>
      </c>
      <c r="BS128" s="3"/>
      <c r="BT128" s="31">
        <f t="shared" ref="BT128" si="1043">+BU128-BV128</f>
        <v>46389</v>
      </c>
      <c r="BU128" s="31">
        <f t="shared" ref="BU128" si="1044">+CA128</f>
        <v>46392</v>
      </c>
      <c r="BV128" s="37">
        <v>3</v>
      </c>
      <c r="BW128" s="15">
        <f t="shared" ref="BW128" si="1045">+IF(BQ128=0,BP128,BQ128)+BV128</f>
        <v>46385</v>
      </c>
      <c r="BX128" s="15"/>
      <c r="BY128" s="7">
        <f t="shared" ref="BY128" si="1046">+BW128-BU128</f>
        <v>-7</v>
      </c>
      <c r="BZ128" s="2" t="s">
        <v>2904</v>
      </c>
      <c r="CA128" s="315">
        <v>46392</v>
      </c>
      <c r="CB128" s="7">
        <f t="shared" ref="CB128" si="1047">+BW128-CA128</f>
        <v>-7</v>
      </c>
      <c r="CC128"/>
      <c r="CD128"/>
      <c r="CE128" s="4" t="s">
        <v>2613</v>
      </c>
      <c r="CF128" s="18">
        <f>+_xlfn.XLOOKUP(BZ128,'Crono LB 30.09'!B:B,'Crono LB 30.09'!F:F,"No se encuentra",0,1)</f>
        <v>46315</v>
      </c>
      <c r="CG128" s="193">
        <f t="shared" ref="CG128" si="1048">+CF128-CA128</f>
        <v>-77</v>
      </c>
      <c r="CI128" s="18">
        <f>+_xlfn.XLOOKUP(B128,'REM-Nuevo'!B:B,'REM-Nuevo'!O:O,"",0,1)</f>
        <v>46392</v>
      </c>
      <c r="CJ128" s="18">
        <f t="shared" ref="CJ128" si="1049">+IF(CI128="",CA128,CI128)</f>
        <v>46392</v>
      </c>
    </row>
    <row r="129" spans="1:88" s="4" customFormat="1" ht="54" hidden="1" customHeight="1" x14ac:dyDescent="0.35">
      <c r="A129" s="40" t="s">
        <v>2024</v>
      </c>
      <c r="B129" s="47" t="s">
        <v>2905</v>
      </c>
      <c r="C129" s="48" t="s">
        <v>2897</v>
      </c>
      <c r="D129" s="7"/>
      <c r="E129" s="633"/>
      <c r="F129" s="30">
        <f t="shared" ref="F129" si="1050">+L129-1</f>
        <v>46239</v>
      </c>
      <c r="G129" s="318">
        <v>46218</v>
      </c>
      <c r="H129" s="6">
        <v>46213</v>
      </c>
      <c r="I129" s="34">
        <f t="shared" ref="I129" si="1051">+G129-F129</f>
        <v>-21</v>
      </c>
      <c r="J129" s="309" t="s">
        <v>2641</v>
      </c>
      <c r="K129" s="3"/>
      <c r="L129" s="30">
        <f t="shared" ref="L129" si="1052">+M129-N129</f>
        <v>46240</v>
      </c>
      <c r="M129" s="30">
        <f t="shared" ref="M129" si="1053">+T129-1</f>
        <v>46247</v>
      </c>
      <c r="N129" s="37">
        <v>7</v>
      </c>
      <c r="O129" s="6">
        <v>46227</v>
      </c>
      <c r="P129" s="6">
        <v>46224</v>
      </c>
      <c r="Q129" s="29">
        <f t="shared" ref="Q129" si="1054">+O129-M129</f>
        <v>-20</v>
      </c>
      <c r="R129" s="150"/>
      <c r="S129" s="3"/>
      <c r="T129" s="30">
        <f t="shared" ref="T129" si="1055">+U129-V129</f>
        <v>46248</v>
      </c>
      <c r="U129" s="30">
        <f t="shared" ref="U129" si="1056">+AE129-1</f>
        <v>46268</v>
      </c>
      <c r="V129" s="37">
        <v>20</v>
      </c>
      <c r="W129" s="6">
        <f t="shared" si="360"/>
        <v>46247</v>
      </c>
      <c r="X129" s="6"/>
      <c r="Y129" s="29">
        <f t="shared" ref="Y129" si="1057">+W129-U129</f>
        <v>-21</v>
      </c>
      <c r="Z129" s="3"/>
      <c r="AA129" s="31"/>
      <c r="AB129" s="7"/>
      <c r="AC129" s="6"/>
      <c r="AD129" s="25"/>
      <c r="AE129" s="31">
        <f t="shared" ref="AE129" si="1058">+AF129-AG129</f>
        <v>46269</v>
      </c>
      <c r="AF129" s="31">
        <f t="shared" ref="AF129" si="1059">+AM129-1</f>
        <v>46269</v>
      </c>
      <c r="AG129" s="37"/>
      <c r="AH129" s="15">
        <f t="shared" ref="AH129" si="1060">+IF(X129=0,W129,X129)+AG129</f>
        <v>46247</v>
      </c>
      <c r="AI129" s="15"/>
      <c r="AJ129" s="34">
        <f t="shared" ref="AJ129" si="1061">+AH129-AF129</f>
        <v>-22</v>
      </c>
      <c r="AK129" s="397" t="s">
        <v>5423</v>
      </c>
      <c r="AL129" s="3" t="s">
        <v>5424</v>
      </c>
      <c r="AM129" s="31">
        <f t="shared" ref="AM129" si="1062">+AN129-AO129</f>
        <v>46270</v>
      </c>
      <c r="AN129" s="31">
        <f t="shared" ref="AN129" si="1063">+AY129-1</f>
        <v>46290</v>
      </c>
      <c r="AO129" s="37">
        <v>20</v>
      </c>
      <c r="AP129" s="15">
        <f t="shared" si="368"/>
        <v>46267</v>
      </c>
      <c r="AQ129" s="15"/>
      <c r="AR129" s="34">
        <f t="shared" ref="AR129" si="1064">+AP129-AN129</f>
        <v>-23</v>
      </c>
      <c r="AS129" s="7"/>
      <c r="AT129" s="7"/>
      <c r="AU129" s="7"/>
      <c r="AV129" s="7"/>
      <c r="AW129" s="7"/>
      <c r="AX129" s="3"/>
      <c r="AY129" s="31">
        <f t="shared" ref="AY129" si="1065">+AZ129-BA129</f>
        <v>46291</v>
      </c>
      <c r="AZ129" s="31">
        <f t="shared" ref="AZ129" si="1066">+BF129-1</f>
        <v>46351</v>
      </c>
      <c r="BA129" s="124">
        <v>60</v>
      </c>
      <c r="BB129" s="15">
        <f t="shared" ref="BB129" si="1067">+IF(AQ129=0,AP129,AQ129)+BA129</f>
        <v>46327</v>
      </c>
      <c r="BC129" s="15"/>
      <c r="BD129" s="7">
        <f t="shared" ref="BD129" si="1068">+BB129-AZ129</f>
        <v>-24</v>
      </c>
      <c r="BE129" s="3"/>
      <c r="BF129" s="31">
        <f t="shared" ref="BF129" si="1069">+BG129-BH129</f>
        <v>46352</v>
      </c>
      <c r="BG129" s="31">
        <f t="shared" ref="BG129" si="1070">+BM129</f>
        <v>46382</v>
      </c>
      <c r="BH129" s="126">
        <v>30</v>
      </c>
      <c r="BI129" s="15">
        <f t="shared" ref="BI129" si="1071">+IF(BC129=0,BB129,BC129)+BH129</f>
        <v>46357</v>
      </c>
      <c r="BJ129" s="15"/>
      <c r="BK129" s="34">
        <f t="shared" ref="BK129" si="1072">+BI129-BG129</f>
        <v>-25</v>
      </c>
      <c r="BL129" s="3"/>
      <c r="BM129" s="31">
        <f t="shared" ref="BM129" si="1073">+BN129-BO129</f>
        <v>46382</v>
      </c>
      <c r="BN129" s="31">
        <f t="shared" ref="BN129" si="1074">+BT129</f>
        <v>46389</v>
      </c>
      <c r="BO129" s="126">
        <v>7</v>
      </c>
      <c r="BP129" s="15">
        <f t="shared" ref="BP129" si="1075">+IF(BJ129=0,BI129,BJ129)+BO129</f>
        <v>46364</v>
      </c>
      <c r="BQ129" s="15"/>
      <c r="BR129" s="34">
        <f t="shared" ref="BR129" si="1076">+BP129-BN129</f>
        <v>-25</v>
      </c>
      <c r="BS129" s="3"/>
      <c r="BT129" s="31">
        <f t="shared" ref="BT129" si="1077">+BU129-BV129</f>
        <v>46389</v>
      </c>
      <c r="BU129" s="31">
        <f t="shared" ref="BU129" si="1078">+CA129</f>
        <v>46392</v>
      </c>
      <c r="BV129" s="37">
        <v>3</v>
      </c>
      <c r="BW129" s="15">
        <f t="shared" ref="BW129" si="1079">+IF(BQ129=0,BP129,BQ129)+BV129</f>
        <v>46367</v>
      </c>
      <c r="BX129" s="15"/>
      <c r="BY129" s="7">
        <f t="shared" ref="BY129" si="1080">+BW129-BU129</f>
        <v>-25</v>
      </c>
      <c r="BZ129" s="2" t="s">
        <v>2904</v>
      </c>
      <c r="CA129" s="315">
        <v>46392</v>
      </c>
      <c r="CB129" s="7">
        <f t="shared" ref="CB129" si="1081">+BW129-CA129</f>
        <v>-25</v>
      </c>
      <c r="CC129"/>
      <c r="CD129"/>
      <c r="CE129" s="4" t="s">
        <v>2613</v>
      </c>
      <c r="CF129" s="18">
        <f>+_xlfn.XLOOKUP(BZ129,'Crono LB 30.09'!B:B,'Crono LB 30.09'!F:F,"No se encuentra",0,1)</f>
        <v>46315</v>
      </c>
      <c r="CG129" s="193">
        <f t="shared" ref="CG129" si="1082">+CF129-CA129</f>
        <v>-77</v>
      </c>
      <c r="CI129" s="18">
        <f>+_xlfn.XLOOKUP(B129,'REM-Nuevo'!B:B,'REM-Nuevo'!O:O,"",0,1)</f>
        <v>46392</v>
      </c>
      <c r="CJ129" s="18">
        <f t="shared" ref="CJ129" si="1083">+IF(CI129="",CA129,CI129)</f>
        <v>46392</v>
      </c>
    </row>
    <row r="130" spans="1:88" s="4" customFormat="1" ht="21.5" hidden="1" x14ac:dyDescent="0.35">
      <c r="A130" s="40" t="s">
        <v>2024</v>
      </c>
      <c r="B130" s="47" t="s">
        <v>2906</v>
      </c>
      <c r="C130" s="127" t="s">
        <v>2907</v>
      </c>
      <c r="D130" s="7"/>
      <c r="E130" s="633"/>
      <c r="F130" s="30">
        <f t="shared" si="353"/>
        <v>46244</v>
      </c>
      <c r="G130" s="318">
        <v>46245</v>
      </c>
      <c r="H130" s="6"/>
      <c r="I130" s="34">
        <f t="shared" si="354"/>
        <v>1</v>
      </c>
      <c r="J130" s="309" t="s">
        <v>2641</v>
      </c>
      <c r="K130" s="3"/>
      <c r="L130" s="30">
        <f t="shared" si="355"/>
        <v>46245</v>
      </c>
      <c r="M130" s="30">
        <f t="shared" si="356"/>
        <v>46252</v>
      </c>
      <c r="N130" s="37">
        <v>7</v>
      </c>
      <c r="O130" s="6">
        <f t="shared" si="421"/>
        <v>46252</v>
      </c>
      <c r="P130" s="6"/>
      <c r="Q130" s="29">
        <f t="shared" si="357"/>
        <v>0</v>
      </c>
      <c r="R130" s="7"/>
      <c r="S130" s="3"/>
      <c r="T130" s="30">
        <f t="shared" si="358"/>
        <v>46253</v>
      </c>
      <c r="U130" s="30">
        <f t="shared" si="359"/>
        <v>46273</v>
      </c>
      <c r="V130" s="37">
        <v>20</v>
      </c>
      <c r="W130" s="6">
        <f t="shared" si="360"/>
        <v>46272</v>
      </c>
      <c r="X130" s="6"/>
      <c r="Y130" s="29">
        <f t="shared" si="361"/>
        <v>-1</v>
      </c>
      <c r="Z130" s="3"/>
      <c r="AA130" s="31"/>
      <c r="AB130" s="7"/>
      <c r="AC130" s="6"/>
      <c r="AD130" s="25"/>
      <c r="AE130" s="31">
        <f t="shared" si="362"/>
        <v>46274</v>
      </c>
      <c r="AF130" s="31">
        <f t="shared" si="363"/>
        <v>46274</v>
      </c>
      <c r="AG130" s="37"/>
      <c r="AH130" s="15">
        <f t="shared" si="364"/>
        <v>46272</v>
      </c>
      <c r="AI130" s="15"/>
      <c r="AJ130" s="34">
        <f t="shared" si="365"/>
        <v>-2</v>
      </c>
      <c r="AK130" s="393"/>
      <c r="AL130" s="3"/>
      <c r="AM130" s="31">
        <f t="shared" si="366"/>
        <v>46275</v>
      </c>
      <c r="AN130" s="31">
        <f t="shared" si="367"/>
        <v>46290</v>
      </c>
      <c r="AO130" s="37">
        <v>15</v>
      </c>
      <c r="AP130" s="15">
        <f t="shared" si="368"/>
        <v>46287</v>
      </c>
      <c r="AQ130" s="15"/>
      <c r="AR130" s="34">
        <f t="shared" si="369"/>
        <v>-3</v>
      </c>
      <c r="AS130" s="7"/>
      <c r="AT130" s="7"/>
      <c r="AU130" s="7"/>
      <c r="AV130" s="7"/>
      <c r="AW130" s="7"/>
      <c r="AX130" s="3"/>
      <c r="AY130" s="31">
        <f t="shared" si="370"/>
        <v>46291</v>
      </c>
      <c r="AZ130" s="31">
        <f t="shared" si="422"/>
        <v>46351</v>
      </c>
      <c r="BA130" s="124">
        <v>60</v>
      </c>
      <c r="BB130" s="15">
        <f t="shared" si="371"/>
        <v>46347</v>
      </c>
      <c r="BC130" s="15"/>
      <c r="BD130" s="7">
        <f t="shared" si="372"/>
        <v>-4</v>
      </c>
      <c r="BE130" s="3"/>
      <c r="BF130" s="31">
        <f t="shared" si="373"/>
        <v>46352</v>
      </c>
      <c r="BG130" s="31">
        <f t="shared" si="374"/>
        <v>46382</v>
      </c>
      <c r="BH130" s="126">
        <v>30</v>
      </c>
      <c r="BI130" s="15">
        <f t="shared" si="375"/>
        <v>46377</v>
      </c>
      <c r="BJ130" s="15"/>
      <c r="BK130" s="34">
        <f t="shared" si="376"/>
        <v>-5</v>
      </c>
      <c r="BL130" s="3"/>
      <c r="BM130" s="31">
        <f t="shared" si="377"/>
        <v>46382</v>
      </c>
      <c r="BN130" s="31">
        <f t="shared" si="378"/>
        <v>46389</v>
      </c>
      <c r="BO130" s="126">
        <v>7</v>
      </c>
      <c r="BP130" s="15">
        <f t="shared" si="379"/>
        <v>46384</v>
      </c>
      <c r="BQ130" s="15"/>
      <c r="BR130" s="34">
        <f t="shared" si="380"/>
        <v>-5</v>
      </c>
      <c r="BS130" s="3"/>
      <c r="BT130" s="31">
        <f t="shared" si="381"/>
        <v>46389</v>
      </c>
      <c r="BU130" s="31">
        <f t="shared" si="382"/>
        <v>46392</v>
      </c>
      <c r="BV130" s="37">
        <v>3</v>
      </c>
      <c r="BW130" s="15">
        <f t="shared" si="383"/>
        <v>46387</v>
      </c>
      <c r="BX130" s="15"/>
      <c r="BY130" s="7">
        <f t="shared" si="384"/>
        <v>-5</v>
      </c>
      <c r="BZ130" s="2" t="s">
        <v>2904</v>
      </c>
      <c r="CA130" s="315">
        <v>46392</v>
      </c>
      <c r="CB130" s="7">
        <f t="shared" si="385"/>
        <v>-5</v>
      </c>
      <c r="CC130"/>
      <c r="CD130"/>
      <c r="CE130" s="4" t="s">
        <v>2619</v>
      </c>
      <c r="CF130" s="18">
        <f>+_xlfn.XLOOKUP(BZ130,'Crono LB 30.09'!B:B,'Crono LB 30.09'!F:F,"No se encuentra",0,1)</f>
        <v>46315</v>
      </c>
      <c r="CG130" s="193">
        <f t="shared" si="420"/>
        <v>-77</v>
      </c>
      <c r="CI130" s="18">
        <f>+_xlfn.XLOOKUP(B130,'REM-Nuevo'!B:B,'REM-Nuevo'!O:O,"",0,1)</f>
        <v>46392</v>
      </c>
      <c r="CJ130" s="18">
        <f t="shared" si="419"/>
        <v>46392</v>
      </c>
    </row>
    <row r="131" spans="1:88" s="4" customFormat="1" ht="21.5" hidden="1" x14ac:dyDescent="0.35">
      <c r="A131" s="40" t="s">
        <v>2024</v>
      </c>
      <c r="B131" s="47" t="s">
        <v>2908</v>
      </c>
      <c r="C131" s="127" t="s">
        <v>2909</v>
      </c>
      <c r="D131" s="7"/>
      <c r="E131" s="634"/>
      <c r="F131" s="30">
        <f t="shared" si="353"/>
        <v>46410</v>
      </c>
      <c r="G131" s="318">
        <v>46428</v>
      </c>
      <c r="H131" s="6"/>
      <c r="I131" s="34">
        <f t="shared" si="354"/>
        <v>18</v>
      </c>
      <c r="J131" s="309" t="s">
        <v>2641</v>
      </c>
      <c r="K131" s="3"/>
      <c r="L131" s="30">
        <f t="shared" si="355"/>
        <v>46411</v>
      </c>
      <c r="M131" s="30">
        <f t="shared" si="356"/>
        <v>46418</v>
      </c>
      <c r="N131" s="37">
        <v>7</v>
      </c>
      <c r="O131" s="6">
        <f t="shared" si="421"/>
        <v>46435</v>
      </c>
      <c r="P131" s="6"/>
      <c r="Q131" s="29">
        <f t="shared" si="357"/>
        <v>17</v>
      </c>
      <c r="R131" s="7"/>
      <c r="S131" s="3"/>
      <c r="T131" s="30">
        <f t="shared" si="358"/>
        <v>46419</v>
      </c>
      <c r="U131" s="30">
        <f t="shared" si="359"/>
        <v>46439</v>
      </c>
      <c r="V131" s="37">
        <v>20</v>
      </c>
      <c r="W131" s="6">
        <f t="shared" si="360"/>
        <v>46455</v>
      </c>
      <c r="X131" s="6"/>
      <c r="Y131" s="29">
        <f t="shared" si="361"/>
        <v>16</v>
      </c>
      <c r="Z131" s="3"/>
      <c r="AA131" s="31"/>
      <c r="AB131" s="7"/>
      <c r="AC131" s="6"/>
      <c r="AD131" s="25"/>
      <c r="AE131" s="31">
        <f t="shared" si="362"/>
        <v>46440</v>
      </c>
      <c r="AF131" s="31">
        <f t="shared" si="363"/>
        <v>46440</v>
      </c>
      <c r="AG131" s="37"/>
      <c r="AH131" s="15">
        <f t="shared" si="364"/>
        <v>46455</v>
      </c>
      <c r="AI131" s="15"/>
      <c r="AJ131" s="34">
        <f t="shared" si="365"/>
        <v>15</v>
      </c>
      <c r="AK131" s="393"/>
      <c r="AL131" s="3"/>
      <c r="AM131" s="31">
        <f t="shared" si="366"/>
        <v>46441</v>
      </c>
      <c r="AN131" s="31">
        <f t="shared" si="367"/>
        <v>46451</v>
      </c>
      <c r="AO131" s="37">
        <v>10</v>
      </c>
      <c r="AP131" s="15">
        <f t="shared" si="368"/>
        <v>46465</v>
      </c>
      <c r="AQ131" s="15"/>
      <c r="AR131" s="34">
        <f t="shared" si="369"/>
        <v>14</v>
      </c>
      <c r="AS131" s="7"/>
      <c r="AT131" s="7"/>
      <c r="AU131" s="7"/>
      <c r="AV131" s="7"/>
      <c r="AW131" s="7"/>
      <c r="AX131" s="3"/>
      <c r="AY131" s="31">
        <f t="shared" si="370"/>
        <v>46452</v>
      </c>
      <c r="AZ131" s="31">
        <f t="shared" si="422"/>
        <v>46512</v>
      </c>
      <c r="BA131" s="124">
        <v>60</v>
      </c>
      <c r="BB131" s="15">
        <f t="shared" si="371"/>
        <v>46525</v>
      </c>
      <c r="BC131" s="15"/>
      <c r="BD131" s="7">
        <f t="shared" si="372"/>
        <v>13</v>
      </c>
      <c r="BE131" s="3"/>
      <c r="BF131" s="31">
        <f t="shared" si="373"/>
        <v>46513</v>
      </c>
      <c r="BG131" s="31">
        <f t="shared" si="374"/>
        <v>46543</v>
      </c>
      <c r="BH131" s="126">
        <v>30</v>
      </c>
      <c r="BI131" s="15">
        <f t="shared" si="375"/>
        <v>46555</v>
      </c>
      <c r="BJ131" s="15"/>
      <c r="BK131" s="34">
        <f t="shared" si="376"/>
        <v>12</v>
      </c>
      <c r="BL131" s="3"/>
      <c r="BM131" s="31">
        <f t="shared" si="377"/>
        <v>46543</v>
      </c>
      <c r="BN131" s="31">
        <f t="shared" si="378"/>
        <v>46550</v>
      </c>
      <c r="BO131" s="126">
        <v>7</v>
      </c>
      <c r="BP131" s="15">
        <f t="shared" si="379"/>
        <v>46562</v>
      </c>
      <c r="BQ131" s="15"/>
      <c r="BR131" s="34">
        <f t="shared" si="380"/>
        <v>12</v>
      </c>
      <c r="BS131" s="3"/>
      <c r="BT131" s="31">
        <f t="shared" si="381"/>
        <v>46550</v>
      </c>
      <c r="BU131" s="31">
        <f t="shared" si="382"/>
        <v>46553</v>
      </c>
      <c r="BV131" s="37">
        <v>3</v>
      </c>
      <c r="BW131" s="15">
        <f t="shared" si="383"/>
        <v>46565</v>
      </c>
      <c r="BX131" s="15"/>
      <c r="BY131" s="7">
        <f t="shared" si="384"/>
        <v>12</v>
      </c>
      <c r="BZ131" s="2" t="s">
        <v>2910</v>
      </c>
      <c r="CA131" s="315">
        <v>46553</v>
      </c>
      <c r="CB131" s="7">
        <f t="shared" si="385"/>
        <v>12</v>
      </c>
      <c r="CC131"/>
      <c r="CD131"/>
      <c r="CE131" s="4" t="s">
        <v>2623</v>
      </c>
      <c r="CF131" s="18" t="str">
        <f>+_xlfn.XLOOKUP(BZ131,'Crono LB 30.09'!B:B,'Crono LB 30.09'!F:F,"No se encuentra",0,1)</f>
        <v>22-Jan-27</v>
      </c>
      <c r="CG131" s="193" t="e">
        <f t="shared" si="420"/>
        <v>#VALUE!</v>
      </c>
      <c r="CI131" s="18" t="str">
        <f>+_xlfn.XLOOKUP(B131,'REM-Nuevo'!B:B,'REM-Nuevo'!O:O,"",0,1)</f>
        <v/>
      </c>
      <c r="CJ131" s="18">
        <f t="shared" si="419"/>
        <v>46553</v>
      </c>
    </row>
    <row r="132" spans="1:88" s="4" customFormat="1" ht="77.25" hidden="1" customHeight="1" x14ac:dyDescent="0.35">
      <c r="A132" s="136" t="s">
        <v>2024</v>
      </c>
      <c r="B132" s="47" t="s">
        <v>2911</v>
      </c>
      <c r="C132" s="48" t="s">
        <v>2912</v>
      </c>
      <c r="D132" s="7"/>
      <c r="E132" s="317"/>
      <c r="F132" s="30">
        <f t="shared" ref="F132" si="1084">+L132-1</f>
        <v>46026</v>
      </c>
      <c r="G132" s="318">
        <v>46013</v>
      </c>
      <c r="H132" s="6">
        <v>46013</v>
      </c>
      <c r="I132" s="34">
        <f t="shared" ref="I132" si="1085">+G132-F132</f>
        <v>-13</v>
      </c>
      <c r="J132" s="309">
        <v>46073</v>
      </c>
      <c r="K132" s="3"/>
      <c r="L132" s="30">
        <f t="shared" ref="L132" si="1086">+M132-N132</f>
        <v>46027</v>
      </c>
      <c r="M132" s="30">
        <f t="shared" ref="M132" si="1087">+T132-1</f>
        <v>46034</v>
      </c>
      <c r="N132" s="37">
        <v>7</v>
      </c>
      <c r="O132" s="6">
        <v>46030</v>
      </c>
      <c r="P132" s="6">
        <v>46030</v>
      </c>
      <c r="Q132" s="29">
        <f t="shared" ref="Q132" si="1088">+O132-M132</f>
        <v>-4</v>
      </c>
      <c r="R132" s="150"/>
      <c r="S132" s="3"/>
      <c r="T132" s="30">
        <f t="shared" ref="T132" si="1089">+U132-V132</f>
        <v>46035</v>
      </c>
      <c r="U132" s="30">
        <f t="shared" ref="U132" si="1090">+AE132-1</f>
        <v>46055</v>
      </c>
      <c r="V132" s="37">
        <v>20</v>
      </c>
      <c r="W132" s="6">
        <f t="shared" si="360"/>
        <v>46050</v>
      </c>
      <c r="X132" s="6">
        <v>46048</v>
      </c>
      <c r="Y132" s="29">
        <f t="shared" ref="Y132" si="1091">+W132-U132</f>
        <v>-5</v>
      </c>
      <c r="Z132" s="3"/>
      <c r="AA132" s="31"/>
      <c r="AB132" s="7"/>
      <c r="AC132" s="6"/>
      <c r="AD132" s="25"/>
      <c r="AE132" s="31">
        <f t="shared" ref="AE132" si="1092">+AF132-AG132</f>
        <v>46056</v>
      </c>
      <c r="AF132" s="31">
        <f t="shared" ref="AF132" si="1093">+AM132-1</f>
        <v>46056</v>
      </c>
      <c r="AG132" s="37"/>
      <c r="AH132" s="15">
        <f t="shared" ref="AH132" si="1094">+IF(X132=0,W132,X132)+AG132</f>
        <v>46048</v>
      </c>
      <c r="AI132" s="15">
        <v>46048</v>
      </c>
      <c r="AJ132" s="34">
        <f t="shared" ref="AJ132" si="1095">+AH132-AF132</f>
        <v>-8</v>
      </c>
      <c r="AK132" s="421" t="s">
        <v>2913</v>
      </c>
      <c r="AL132" s="422" t="s">
        <v>2651</v>
      </c>
      <c r="AM132" s="31">
        <f t="shared" ref="AM132" si="1096">+AN132-AO132</f>
        <v>46057</v>
      </c>
      <c r="AN132" s="31">
        <f t="shared" ref="AN132" si="1097">+AY132-1</f>
        <v>46067</v>
      </c>
      <c r="AO132" s="37">
        <v>10</v>
      </c>
      <c r="AP132" s="15">
        <v>46081</v>
      </c>
      <c r="AQ132" s="15">
        <v>46079</v>
      </c>
      <c r="AR132" s="34">
        <f t="shared" ref="AR132" si="1098">+AP132-AN132</f>
        <v>14</v>
      </c>
      <c r="AS132" s="7"/>
      <c r="AT132" s="7"/>
      <c r="AU132" s="7"/>
      <c r="AV132" s="7"/>
      <c r="AW132" s="7"/>
      <c r="AX132" s="3"/>
      <c r="AY132" s="31">
        <f t="shared" ref="AY132" si="1099">+AZ132-BA132</f>
        <v>46068</v>
      </c>
      <c r="AZ132" s="31">
        <f t="shared" ref="AZ132" si="1100">+BF132-1</f>
        <v>46128</v>
      </c>
      <c r="BA132" s="124">
        <v>60</v>
      </c>
      <c r="BB132" s="15">
        <f t="shared" ref="BB132" si="1101">+IF(AQ132=0,AP132,AQ132)+BA132</f>
        <v>46139</v>
      </c>
      <c r="BC132" s="15"/>
      <c r="BD132" s="7">
        <f t="shared" ref="BD132" si="1102">+BB132-AZ132</f>
        <v>11</v>
      </c>
      <c r="BE132" s="3"/>
      <c r="BF132" s="31">
        <f t="shared" ref="BF132" si="1103">+BG132-BH132</f>
        <v>46129</v>
      </c>
      <c r="BG132" s="31">
        <f t="shared" ref="BG132" si="1104">+BM132</f>
        <v>46129</v>
      </c>
      <c r="BH132" s="126">
        <v>0</v>
      </c>
      <c r="BI132" s="15">
        <f t="shared" ref="BI132" si="1105">+IF(BC132=0,BB132,BC132)+BH132</f>
        <v>46139</v>
      </c>
      <c r="BJ132" s="15"/>
      <c r="BK132" s="34">
        <f t="shared" ref="BK132" si="1106">+BI132-BG132</f>
        <v>10</v>
      </c>
      <c r="BL132" s="3"/>
      <c r="BM132" s="31">
        <f t="shared" ref="BM132" si="1107">+BN132-BO132</f>
        <v>46129</v>
      </c>
      <c r="BN132" s="31">
        <f t="shared" ref="BN132" si="1108">+BT132</f>
        <v>46129</v>
      </c>
      <c r="BO132" s="126">
        <v>0</v>
      </c>
      <c r="BP132" s="15">
        <f t="shared" ref="BP132" si="1109">+IF(BJ132=0,BI132,BJ132)+BO132</f>
        <v>46139</v>
      </c>
      <c r="BQ132" s="15"/>
      <c r="BR132" s="34">
        <f t="shared" ref="BR132" si="1110">+BP132-BN132</f>
        <v>10</v>
      </c>
      <c r="BS132" s="3"/>
      <c r="BT132" s="31">
        <f t="shared" ref="BT132" si="1111">+BU132-BV132</f>
        <v>46129</v>
      </c>
      <c r="BU132" s="31">
        <f t="shared" ref="BU132" si="1112">+CA132</f>
        <v>46132</v>
      </c>
      <c r="BV132" s="37">
        <v>3</v>
      </c>
      <c r="BW132" s="15">
        <f t="shared" ref="BW132" si="1113">+IF(BQ132=0,BP132,BQ132)+BV132</f>
        <v>46142</v>
      </c>
      <c r="BX132" s="15"/>
      <c r="BY132" s="7">
        <f t="shared" ref="BY132" si="1114">+BW132-BU132</f>
        <v>10</v>
      </c>
      <c r="BZ132" s="2"/>
      <c r="CA132" s="315">
        <v>46132</v>
      </c>
      <c r="CB132" s="7">
        <f t="shared" ref="CB132" si="1115">+BW132-CA132</f>
        <v>10</v>
      </c>
      <c r="CC132"/>
      <c r="CD132"/>
      <c r="CE132" s="4" t="s">
        <v>2613</v>
      </c>
      <c r="CF132" s="18" t="str">
        <f>+_xlfn.XLOOKUP(BZ132,'Crono LB 30.09'!B:B,'Crono LB 30.09'!F:F,"No se encuentra",0,1)</f>
        <v>26-Jan-28</v>
      </c>
      <c r="CG132" s="193" t="e">
        <f t="shared" ref="CG132" si="1116">+CF132-CA132</f>
        <v>#VALUE!</v>
      </c>
      <c r="CI132" s="18">
        <f>+_xlfn.XLOOKUP(B132,'REM-Nuevo'!B:B,'REM-Nuevo'!O:O,"",0,1)</f>
        <v>46132</v>
      </c>
      <c r="CJ132" s="18">
        <f t="shared" si="419"/>
        <v>46132</v>
      </c>
    </row>
    <row r="133" spans="1:88" s="4" customFormat="1" ht="194.25" hidden="1" customHeight="1" x14ac:dyDescent="0.35">
      <c r="A133" s="40" t="s">
        <v>2024</v>
      </c>
      <c r="B133" s="47" t="s">
        <v>2914</v>
      </c>
      <c r="C133" s="429" t="s">
        <v>2915</v>
      </c>
      <c r="D133" s="7"/>
      <c r="E133" s="317"/>
      <c r="F133" s="30">
        <f t="shared" ref="F133" si="1117">+L133-1</f>
        <v>46128</v>
      </c>
      <c r="G133" s="318">
        <v>46084</v>
      </c>
      <c r="H133" s="6">
        <v>46084</v>
      </c>
      <c r="I133" s="34">
        <f t="shared" ref="I133" si="1118">+G133-F133</f>
        <v>-44</v>
      </c>
      <c r="J133" s="309">
        <v>46073</v>
      </c>
      <c r="K133" s="3"/>
      <c r="L133" s="30">
        <f t="shared" ref="L133" si="1119">+M133-N133</f>
        <v>46129</v>
      </c>
      <c r="M133" s="30">
        <f t="shared" ref="M133" si="1120">+T133-1</f>
        <v>46136</v>
      </c>
      <c r="N133" s="37">
        <v>7</v>
      </c>
      <c r="O133" s="6">
        <v>46097</v>
      </c>
      <c r="P133" s="6">
        <v>46097</v>
      </c>
      <c r="Q133" s="29">
        <f t="shared" ref="Q133" si="1121">+O133-M133</f>
        <v>-39</v>
      </c>
      <c r="R133" s="150"/>
      <c r="S133" s="3"/>
      <c r="T133" s="30">
        <f t="shared" ref="T133" si="1122">+U133-V133</f>
        <v>46137</v>
      </c>
      <c r="U133" s="30">
        <f t="shared" ref="U133" si="1123">+AE133-1</f>
        <v>46157</v>
      </c>
      <c r="V133" s="37">
        <v>20</v>
      </c>
      <c r="W133" s="6">
        <f t="shared" ref="W133" si="1124">+O133+V133</f>
        <v>46117</v>
      </c>
      <c r="X133" s="6">
        <v>46112</v>
      </c>
      <c r="Y133" s="29">
        <f t="shared" ref="Y133" si="1125">+W133-U133</f>
        <v>-40</v>
      </c>
      <c r="Z133" s="3"/>
      <c r="AA133" s="31"/>
      <c r="AB133" s="7"/>
      <c r="AC133" s="6"/>
      <c r="AD133" s="25"/>
      <c r="AE133" s="31">
        <f t="shared" ref="AE133" si="1126">+AF133-AG133</f>
        <v>46158</v>
      </c>
      <c r="AF133" s="31">
        <f t="shared" ref="AF133" si="1127">+AM133-1</f>
        <v>46158</v>
      </c>
      <c r="AG133" s="37"/>
      <c r="AH133" s="15">
        <v>46142</v>
      </c>
      <c r="AI133" s="15"/>
      <c r="AJ133" s="34">
        <f t="shared" ref="AJ133" si="1128">+AH133-AF133</f>
        <v>-16</v>
      </c>
      <c r="AK133" s="479" t="s">
        <v>2916</v>
      </c>
      <c r="AL133" s="422" t="s">
        <v>2917</v>
      </c>
      <c r="AM133" s="31">
        <f t="shared" ref="AM133" si="1129">+AN133-AO133</f>
        <v>46159</v>
      </c>
      <c r="AN133" s="31">
        <f t="shared" ref="AN133" si="1130">+AY133-1</f>
        <v>46174</v>
      </c>
      <c r="AO133" s="37">
        <v>15</v>
      </c>
      <c r="AP133" s="15">
        <v>46175</v>
      </c>
      <c r="AQ133" s="15">
        <v>46202</v>
      </c>
      <c r="AR133" s="34">
        <f t="shared" ref="AR133" si="1131">+AP133-AN133</f>
        <v>1</v>
      </c>
      <c r="AS133" s="7"/>
      <c r="AT133" s="7"/>
      <c r="AU133" s="7"/>
      <c r="AV133" s="7"/>
      <c r="AW133" s="7"/>
      <c r="AX133" s="3"/>
      <c r="AY133" s="31">
        <f t="shared" ref="AY133" si="1132">+AZ133-BA133</f>
        <v>46175</v>
      </c>
      <c r="AZ133" s="31">
        <f t="shared" ref="AZ133" si="1133">+BF133-1</f>
        <v>46235</v>
      </c>
      <c r="BA133" s="124">
        <v>60</v>
      </c>
      <c r="BB133" s="15">
        <f t="shared" ref="BB133" si="1134">+IF(AQ133=0,AP133,AQ133)+BA133</f>
        <v>46262</v>
      </c>
      <c r="BC133" s="15"/>
      <c r="BD133" s="7">
        <f t="shared" ref="BD133" si="1135">+BB133-AZ133</f>
        <v>27</v>
      </c>
      <c r="BE133" s="3"/>
      <c r="BF133" s="31">
        <f t="shared" ref="BF133" si="1136">+BG133-BH133</f>
        <v>46236</v>
      </c>
      <c r="BG133" s="31">
        <f t="shared" ref="BG133" si="1137">+BM133</f>
        <v>46236</v>
      </c>
      <c r="BH133" s="126">
        <v>0</v>
      </c>
      <c r="BI133" s="15">
        <f t="shared" ref="BI133" si="1138">+IF(BC133=0,BB133,BC133)+BH133</f>
        <v>46262</v>
      </c>
      <c r="BJ133" s="15"/>
      <c r="BK133" s="34">
        <f t="shared" ref="BK133" si="1139">+BI133-BG133</f>
        <v>26</v>
      </c>
      <c r="BL133" s="3"/>
      <c r="BM133" s="31">
        <f t="shared" ref="BM133" si="1140">+BN133-BO133</f>
        <v>46236</v>
      </c>
      <c r="BN133" s="31">
        <f t="shared" ref="BN133" si="1141">+BT133</f>
        <v>46236</v>
      </c>
      <c r="BO133" s="126">
        <v>0</v>
      </c>
      <c r="BP133" s="15">
        <f t="shared" ref="BP133" si="1142">+IF(BJ133=0,BI133,BJ133)+BO133</f>
        <v>46262</v>
      </c>
      <c r="BQ133" s="15"/>
      <c r="BR133" s="34">
        <f t="shared" ref="BR133" si="1143">+BP133-BN133</f>
        <v>26</v>
      </c>
      <c r="BS133" s="3"/>
      <c r="BT133" s="31">
        <f t="shared" ref="BT133" si="1144">+BU133-BV133</f>
        <v>46236</v>
      </c>
      <c r="BU133" s="31">
        <f t="shared" ref="BU133" si="1145">+CA133</f>
        <v>46239</v>
      </c>
      <c r="BV133" s="37">
        <v>3</v>
      </c>
      <c r="BW133" s="15">
        <f t="shared" ref="BW133" si="1146">+IF(BQ133=0,BP133,BQ133)+BV133</f>
        <v>46265</v>
      </c>
      <c r="BX133" s="15"/>
      <c r="BY133" s="7">
        <f t="shared" ref="BY133" si="1147">+BW133-BU133</f>
        <v>26</v>
      </c>
      <c r="BZ133" s="2"/>
      <c r="CA133" s="315">
        <v>46239</v>
      </c>
      <c r="CB133" s="7">
        <f t="shared" ref="CB133" si="1148">+BW133-CA133</f>
        <v>26</v>
      </c>
      <c r="CC133"/>
      <c r="CD133"/>
      <c r="CE133" s="4" t="s">
        <v>2613</v>
      </c>
      <c r="CF133" s="18" t="str">
        <f>+_xlfn.XLOOKUP(BZ133,'Crono LB 30.09'!B:B,'Crono LB 30.09'!F:F,"No se encuentra",0,1)</f>
        <v>26-Jan-28</v>
      </c>
      <c r="CG133" s="193" t="e">
        <f t="shared" ref="CG133" si="1149">+CF133-CA133</f>
        <v>#VALUE!</v>
      </c>
      <c r="CI133" s="18">
        <f>+_xlfn.XLOOKUP(B133,'REM-Nuevo'!B:B,'REM-Nuevo'!O:O,"",0,1)</f>
        <v>46239</v>
      </c>
      <c r="CJ133" s="18">
        <f t="shared" si="419"/>
        <v>46239</v>
      </c>
    </row>
    <row r="134" spans="1:88" s="4" customFormat="1" ht="101.5" hidden="1" x14ac:dyDescent="0.35">
      <c r="A134" s="40" t="s">
        <v>2024</v>
      </c>
      <c r="B134" s="47" t="s">
        <v>2918</v>
      </c>
      <c r="C134" s="429" t="s">
        <v>2915</v>
      </c>
      <c r="D134" s="7"/>
      <c r="E134" s="317"/>
      <c r="F134" s="30">
        <f t="shared" ref="F134" si="1150">+L134-1</f>
        <v>46128</v>
      </c>
      <c r="G134" s="318">
        <v>46125</v>
      </c>
      <c r="H134" s="6">
        <v>46125</v>
      </c>
      <c r="I134" s="34">
        <f t="shared" ref="I134" si="1151">+G134-F134</f>
        <v>-3</v>
      </c>
      <c r="J134" s="309">
        <v>46073</v>
      </c>
      <c r="K134" s="3"/>
      <c r="L134" s="30">
        <f t="shared" ref="L134" si="1152">+M134-N134</f>
        <v>46129</v>
      </c>
      <c r="M134" s="30">
        <f t="shared" ref="M134" si="1153">+T134-1</f>
        <v>46136</v>
      </c>
      <c r="N134" s="37">
        <v>7</v>
      </c>
      <c r="O134" s="6">
        <f t="shared" si="421"/>
        <v>46132</v>
      </c>
      <c r="P134" s="6">
        <v>46134</v>
      </c>
      <c r="Q134" s="29">
        <f t="shared" ref="Q134" si="1154">+O134-M134</f>
        <v>-4</v>
      </c>
      <c r="R134" s="150">
        <v>23346239</v>
      </c>
      <c r="S134" s="3"/>
      <c r="T134" s="30">
        <f t="shared" ref="T134" si="1155">+U134-V134</f>
        <v>46137</v>
      </c>
      <c r="U134" s="30">
        <f t="shared" ref="U134" si="1156">+AE134-1</f>
        <v>46157</v>
      </c>
      <c r="V134" s="37">
        <v>20</v>
      </c>
      <c r="W134" s="6">
        <f t="shared" ref="W134" si="1157">+O134+V134</f>
        <v>46152</v>
      </c>
      <c r="X134" s="6">
        <v>46153</v>
      </c>
      <c r="Y134" s="29">
        <f t="shared" ref="Y134" si="1158">+W134-U134</f>
        <v>-5</v>
      </c>
      <c r="Z134" s="3"/>
      <c r="AA134" s="31"/>
      <c r="AB134" s="7"/>
      <c r="AC134" s="6"/>
      <c r="AD134" s="25"/>
      <c r="AE134" s="31">
        <f t="shared" ref="AE134" si="1159">+AF134-AG134</f>
        <v>46158</v>
      </c>
      <c r="AF134" s="31">
        <f t="shared" ref="AF134" si="1160">+AM134-1</f>
        <v>46158</v>
      </c>
      <c r="AG134" s="37"/>
      <c r="AH134" s="15">
        <f t="shared" ref="AH134" si="1161">+IF(X134=0,W134,X134)+AG134</f>
        <v>46153</v>
      </c>
      <c r="AI134" s="15"/>
      <c r="AJ134" s="34">
        <f t="shared" ref="AJ134" si="1162">+AH134-AF134</f>
        <v>-5</v>
      </c>
      <c r="AK134" s="479" t="s">
        <v>2919</v>
      </c>
      <c r="AL134" s="422"/>
      <c r="AM134" s="31">
        <f t="shared" ref="AM134" si="1163">+AN134-AO134</f>
        <v>46159</v>
      </c>
      <c r="AN134" s="31">
        <f t="shared" ref="AN134" si="1164">+AY134-1</f>
        <v>46174</v>
      </c>
      <c r="AO134" s="37">
        <v>15</v>
      </c>
      <c r="AP134" s="15">
        <v>46175</v>
      </c>
      <c r="AQ134" s="15">
        <v>46202</v>
      </c>
      <c r="AR134" s="34">
        <f t="shared" ref="AR134" si="1165">+AP134-AN134</f>
        <v>1</v>
      </c>
      <c r="AS134" s="7"/>
      <c r="AT134" s="7"/>
      <c r="AU134" s="7"/>
      <c r="AV134" s="7"/>
      <c r="AW134" s="7"/>
      <c r="AX134" s="3"/>
      <c r="AY134" s="31">
        <f t="shared" ref="AY134" si="1166">+AZ134-BA134</f>
        <v>46175</v>
      </c>
      <c r="AZ134" s="31">
        <f t="shared" ref="AZ134" si="1167">+BF134-1</f>
        <v>46235</v>
      </c>
      <c r="BA134" s="124">
        <v>60</v>
      </c>
      <c r="BB134" s="15">
        <f t="shared" ref="BB134" si="1168">+IF(AQ134=0,AP134,AQ134)+BA134</f>
        <v>46262</v>
      </c>
      <c r="BC134" s="15"/>
      <c r="BD134" s="7">
        <f t="shared" ref="BD134" si="1169">+BB134-AZ134</f>
        <v>27</v>
      </c>
      <c r="BE134" s="3"/>
      <c r="BF134" s="31">
        <f t="shared" ref="BF134" si="1170">+BG134-BH134</f>
        <v>46236</v>
      </c>
      <c r="BG134" s="31">
        <f t="shared" ref="BG134" si="1171">+BM134</f>
        <v>46236</v>
      </c>
      <c r="BH134" s="126">
        <v>0</v>
      </c>
      <c r="BI134" s="15">
        <f t="shared" ref="BI134" si="1172">+IF(BC134=0,BB134,BC134)+BH134</f>
        <v>46262</v>
      </c>
      <c r="BJ134" s="15"/>
      <c r="BK134" s="34">
        <f t="shared" ref="BK134" si="1173">+BI134-BG134</f>
        <v>26</v>
      </c>
      <c r="BL134" s="3"/>
      <c r="BM134" s="31">
        <f t="shared" ref="BM134" si="1174">+BN134-BO134</f>
        <v>46236</v>
      </c>
      <c r="BN134" s="31">
        <f t="shared" ref="BN134" si="1175">+BT134</f>
        <v>46236</v>
      </c>
      <c r="BO134" s="126">
        <v>0</v>
      </c>
      <c r="BP134" s="15">
        <f t="shared" ref="BP134" si="1176">+IF(BJ134=0,BI134,BJ134)+BO134</f>
        <v>46262</v>
      </c>
      <c r="BQ134" s="15"/>
      <c r="BR134" s="34">
        <f t="shared" ref="BR134" si="1177">+BP134-BN134</f>
        <v>26</v>
      </c>
      <c r="BS134" s="3"/>
      <c r="BT134" s="31">
        <f t="shared" ref="BT134" si="1178">+BU134-BV134</f>
        <v>46236</v>
      </c>
      <c r="BU134" s="31">
        <f t="shared" ref="BU134" si="1179">+CA134</f>
        <v>46239</v>
      </c>
      <c r="BV134" s="37">
        <v>3</v>
      </c>
      <c r="BW134" s="15">
        <f t="shared" ref="BW134" si="1180">+IF(BQ134=0,BP134,BQ134)+BV134</f>
        <v>46265</v>
      </c>
      <c r="BX134" s="15"/>
      <c r="BY134" s="7">
        <f t="shared" ref="BY134" si="1181">+BW134-BU134</f>
        <v>26</v>
      </c>
      <c r="BZ134" s="2"/>
      <c r="CA134" s="315">
        <v>46239</v>
      </c>
      <c r="CB134" s="7">
        <f t="shared" ref="CB134" si="1182">+BW134-CA134</f>
        <v>26</v>
      </c>
      <c r="CC134"/>
      <c r="CD134"/>
      <c r="CE134" s="4" t="s">
        <v>2613</v>
      </c>
      <c r="CF134" s="18" t="str">
        <f>+_xlfn.XLOOKUP(BZ134,'Crono LB 30.09'!B:B,'Crono LB 30.09'!F:F,"No se encuentra",0,1)</f>
        <v>26-Jan-28</v>
      </c>
      <c r="CG134" s="193" t="e">
        <f t="shared" ref="CG134" si="1183">+CF134-CA134</f>
        <v>#VALUE!</v>
      </c>
      <c r="CI134" s="18">
        <f>+_xlfn.XLOOKUP(B134,'REM-Nuevo'!B:B,'REM-Nuevo'!O:O,"",0,1)</f>
        <v>46239</v>
      </c>
      <c r="CJ134" s="18">
        <f t="shared" ref="CJ134" si="1184">+IF(CI134="",CA134,CI134)</f>
        <v>46239</v>
      </c>
    </row>
    <row r="135" spans="1:88" s="4" customFormat="1" ht="43.5" hidden="1" x14ac:dyDescent="0.35">
      <c r="A135" s="40" t="s">
        <v>2024</v>
      </c>
      <c r="B135" s="47" t="s">
        <v>2920</v>
      </c>
      <c r="C135" s="429" t="s">
        <v>2915</v>
      </c>
      <c r="D135" s="7"/>
      <c r="E135" s="317"/>
      <c r="F135" s="30">
        <f>+L135-1</f>
        <v>46128</v>
      </c>
      <c r="G135" s="318">
        <v>46140</v>
      </c>
      <c r="H135" s="6">
        <v>46140</v>
      </c>
      <c r="I135" s="34">
        <f>+G135-F135</f>
        <v>12</v>
      </c>
      <c r="J135" s="309">
        <v>46073</v>
      </c>
      <c r="K135" s="3"/>
      <c r="L135" s="30">
        <f>+M135-N135</f>
        <v>46129</v>
      </c>
      <c r="M135" s="30">
        <f>+T135-1</f>
        <v>46136</v>
      </c>
      <c r="N135" s="37">
        <v>7</v>
      </c>
      <c r="O135" s="6">
        <f>+IF(H135=0,G135,H135)+N135</f>
        <v>46147</v>
      </c>
      <c r="P135" s="6">
        <v>46147</v>
      </c>
      <c r="Q135" s="29">
        <f>+O135-M135</f>
        <v>11</v>
      </c>
      <c r="R135" s="150"/>
      <c r="S135" s="3"/>
      <c r="T135" s="30">
        <f>+U135-V135</f>
        <v>46137</v>
      </c>
      <c r="U135" s="30">
        <f>+AE135-1</f>
        <v>46157</v>
      </c>
      <c r="V135" s="37">
        <v>20</v>
      </c>
      <c r="W135" s="6">
        <f>+O135+V135</f>
        <v>46167</v>
      </c>
      <c r="X135" s="6">
        <v>46168</v>
      </c>
      <c r="Y135" s="29">
        <f>+W135-U135</f>
        <v>10</v>
      </c>
      <c r="Z135" s="3"/>
      <c r="AA135" s="31"/>
      <c r="AB135" s="7"/>
      <c r="AC135" s="6"/>
      <c r="AD135" s="25"/>
      <c r="AE135" s="31">
        <f>+AF135-AG135</f>
        <v>46158</v>
      </c>
      <c r="AF135" s="31">
        <f>+AM135-1</f>
        <v>46158</v>
      </c>
      <c r="AG135" s="37"/>
      <c r="AH135" s="15">
        <f>+IF(X135=0,W135,X135)+AG135</f>
        <v>46168</v>
      </c>
      <c r="AI135" s="15"/>
      <c r="AJ135" s="34">
        <f>+AH135-AF135</f>
        <v>10</v>
      </c>
      <c r="AK135" s="479" t="s">
        <v>2921</v>
      </c>
      <c r="AL135" s="422" t="s">
        <v>2922</v>
      </c>
      <c r="AM135" s="31">
        <f>+AN135-AO135</f>
        <v>46159</v>
      </c>
      <c r="AN135" s="31">
        <f>+AY135-1</f>
        <v>46174</v>
      </c>
      <c r="AO135" s="37">
        <v>15</v>
      </c>
      <c r="AP135" s="15">
        <f>+IF(AI135=0,AH135,AI135)+AO135</f>
        <v>46183</v>
      </c>
      <c r="AQ135" s="15">
        <v>46202</v>
      </c>
      <c r="AR135" s="34">
        <f>+AP135-AN135</f>
        <v>9</v>
      </c>
      <c r="AS135" s="7"/>
      <c r="AT135" s="7"/>
      <c r="AU135" s="7"/>
      <c r="AV135" s="7"/>
      <c r="AW135" s="7"/>
      <c r="AX135" s="3"/>
      <c r="AY135" s="31">
        <f>+AZ135-BA135</f>
        <v>46175</v>
      </c>
      <c r="AZ135" s="31">
        <f>+BF135-1</f>
        <v>46235</v>
      </c>
      <c r="BA135" s="124">
        <v>60</v>
      </c>
      <c r="BB135" s="15">
        <f>+IF(AQ135=0,AP135,AQ135)+BA135</f>
        <v>46262</v>
      </c>
      <c r="BC135" s="15"/>
      <c r="BD135" s="7">
        <f>+BB135-AZ135</f>
        <v>27</v>
      </c>
      <c r="BE135" s="3"/>
      <c r="BF135" s="31">
        <f>+BG135-BH135</f>
        <v>46236</v>
      </c>
      <c r="BG135" s="31">
        <f>+BM135</f>
        <v>46236</v>
      </c>
      <c r="BH135" s="126">
        <v>0</v>
      </c>
      <c r="BI135" s="15">
        <f>+IF(BC135=0,BB135,BC135)+BH135</f>
        <v>46262</v>
      </c>
      <c r="BJ135" s="15"/>
      <c r="BK135" s="34">
        <f>+BI135-BG135</f>
        <v>26</v>
      </c>
      <c r="BL135" s="3"/>
      <c r="BM135" s="31">
        <f>+BN135-BO135</f>
        <v>46236</v>
      </c>
      <c r="BN135" s="31">
        <f>+BT135</f>
        <v>46236</v>
      </c>
      <c r="BO135" s="126">
        <v>0</v>
      </c>
      <c r="BP135" s="15">
        <f>+IF(BJ135=0,BI135,BJ135)+BO135</f>
        <v>46262</v>
      </c>
      <c r="BQ135" s="15"/>
      <c r="BR135" s="34">
        <f>+BP135-BN135</f>
        <v>26</v>
      </c>
      <c r="BS135" s="3"/>
      <c r="BT135" s="31">
        <f>+BU135-BV135</f>
        <v>46236</v>
      </c>
      <c r="BU135" s="31">
        <f>+CA135</f>
        <v>46239</v>
      </c>
      <c r="BV135" s="37">
        <v>3</v>
      </c>
      <c r="BW135" s="15">
        <f>+IF(BQ135=0,BP135,BQ135)+BV135</f>
        <v>46265</v>
      </c>
      <c r="BX135" s="15"/>
      <c r="BY135" s="7">
        <f>+BW135-BU135</f>
        <v>26</v>
      </c>
      <c r="BZ135" s="2"/>
      <c r="CA135" s="315">
        <v>46239</v>
      </c>
      <c r="CB135" s="7">
        <f>+BW135-CA135</f>
        <v>26</v>
      </c>
      <c r="CC135"/>
      <c r="CD135"/>
      <c r="CE135" s="4" t="s">
        <v>2613</v>
      </c>
      <c r="CF135" s="18" t="str">
        <f>+_xlfn.XLOOKUP(BZ135,'Crono LB 30.09'!B:B,'Crono LB 30.09'!F:F,"No se encuentra",0,1)</f>
        <v>26-Jan-28</v>
      </c>
      <c r="CG135" s="193" t="e">
        <f>+CF135-CA135</f>
        <v>#VALUE!</v>
      </c>
      <c r="CI135" s="18">
        <f>+_xlfn.XLOOKUP(B135,'REM-Nuevo'!B:B,'REM-Nuevo'!O:O,"",0,1)</f>
        <v>46264</v>
      </c>
      <c r="CJ135" s="18">
        <f>+IF(CI135="",CA135,CI135)</f>
        <v>46264</v>
      </c>
    </row>
    <row r="136" spans="1:88" s="4" customFormat="1" hidden="1" x14ac:dyDescent="0.35">
      <c r="A136" s="40" t="s">
        <v>2024</v>
      </c>
      <c r="B136" s="47" t="s">
        <v>2923</v>
      </c>
      <c r="C136" s="429" t="s">
        <v>2915</v>
      </c>
      <c r="D136" s="7"/>
      <c r="E136" s="317"/>
      <c r="F136" s="30">
        <f>+L136-1</f>
        <v>46199</v>
      </c>
      <c r="G136" s="318">
        <v>46211</v>
      </c>
      <c r="H136" s="6">
        <v>46211</v>
      </c>
      <c r="I136" s="34">
        <f>+G136-F136</f>
        <v>12</v>
      </c>
      <c r="J136" s="309">
        <v>46073</v>
      </c>
      <c r="K136" s="3"/>
      <c r="L136" s="30">
        <f>+M136-N136</f>
        <v>46200</v>
      </c>
      <c r="M136" s="30">
        <f>+T136-1</f>
        <v>46207</v>
      </c>
      <c r="N136" s="37">
        <v>7</v>
      </c>
      <c r="O136" s="6">
        <f>+IF(H136=0,G136,H136)+N136</f>
        <v>46218</v>
      </c>
      <c r="P136" s="6">
        <v>46211</v>
      </c>
      <c r="Q136" s="29">
        <f>+O136-M136</f>
        <v>11</v>
      </c>
      <c r="R136" s="150"/>
      <c r="S136" s="3"/>
      <c r="T136" s="30">
        <f>+U136-V136</f>
        <v>46208</v>
      </c>
      <c r="U136" s="30">
        <f>+AE136-1</f>
        <v>46228</v>
      </c>
      <c r="V136" s="37">
        <v>20</v>
      </c>
      <c r="W136" s="6">
        <f>+O136+V136</f>
        <v>46238</v>
      </c>
      <c r="X136" s="6">
        <v>46218</v>
      </c>
      <c r="Y136" s="29">
        <f>+W136-U136</f>
        <v>10</v>
      </c>
      <c r="Z136" s="3"/>
      <c r="AA136" s="31"/>
      <c r="AB136" s="7"/>
      <c r="AC136" s="6"/>
      <c r="AD136" s="25"/>
      <c r="AE136" s="31">
        <f>+AF136-AG136</f>
        <v>46229</v>
      </c>
      <c r="AF136" s="31">
        <f>+AM136-1</f>
        <v>46229</v>
      </c>
      <c r="AG136" s="37"/>
      <c r="AH136" s="15">
        <f>+IF(X136=0,W136,X136)+AG136</f>
        <v>46218</v>
      </c>
      <c r="AI136" s="15"/>
      <c r="AJ136" s="34">
        <f>+AH136-AF136</f>
        <v>-11</v>
      </c>
      <c r="AK136" s="531"/>
      <c r="AL136" s="422"/>
      <c r="AM136" s="31">
        <f>+AN136-AO136</f>
        <v>46230</v>
      </c>
      <c r="AN136" s="31">
        <f>+AY136-1</f>
        <v>46245</v>
      </c>
      <c r="AO136" s="37">
        <v>15</v>
      </c>
      <c r="AP136" s="15">
        <f>+IF(AI136=0,AH136,AI136)+AO136</f>
        <v>46233</v>
      </c>
      <c r="AQ136" s="15">
        <v>46232</v>
      </c>
      <c r="AR136" s="34">
        <f>+AP136-AN136</f>
        <v>-12</v>
      </c>
      <c r="AS136" s="7"/>
      <c r="AT136" s="7"/>
      <c r="AU136" s="7"/>
      <c r="AV136" s="7"/>
      <c r="AW136" s="7"/>
      <c r="AX136" s="3"/>
      <c r="AY136" s="31">
        <f>+AZ136-BA136</f>
        <v>46246</v>
      </c>
      <c r="AZ136" s="31">
        <f>+BF136-1</f>
        <v>46291</v>
      </c>
      <c r="BA136" s="124">
        <v>45</v>
      </c>
      <c r="BB136" s="15">
        <f>+IF(AQ136=0,AP136,AQ136)+BA136</f>
        <v>46277</v>
      </c>
      <c r="BC136" s="15"/>
      <c r="BD136" s="7">
        <f>+BB136-AZ136</f>
        <v>-14</v>
      </c>
      <c r="BE136" s="3"/>
      <c r="BF136" s="31">
        <f>+BG136-BH136</f>
        <v>46292</v>
      </c>
      <c r="BG136" s="31">
        <f>+BM136</f>
        <v>46292</v>
      </c>
      <c r="BH136" s="126">
        <v>0</v>
      </c>
      <c r="BI136" s="15">
        <f>+IF(BC136=0,BB136,BC136)+BH136</f>
        <v>46277</v>
      </c>
      <c r="BJ136" s="15"/>
      <c r="BK136" s="34">
        <f>+BI136-BG136</f>
        <v>-15</v>
      </c>
      <c r="BL136" s="3"/>
      <c r="BM136" s="31">
        <f>+BN136-BO136</f>
        <v>46292</v>
      </c>
      <c r="BN136" s="31">
        <f>+BT136</f>
        <v>46292</v>
      </c>
      <c r="BO136" s="126">
        <v>0</v>
      </c>
      <c r="BP136" s="15">
        <f>+IF(BJ136=0,BI136,BJ136)+BO136</f>
        <v>46277</v>
      </c>
      <c r="BQ136" s="15"/>
      <c r="BR136" s="34">
        <f>+BP136-BN136</f>
        <v>-15</v>
      </c>
      <c r="BS136" s="3"/>
      <c r="BT136" s="31">
        <f>+BU136-BV136</f>
        <v>46292</v>
      </c>
      <c r="BU136" s="31">
        <f>+CA136</f>
        <v>46295</v>
      </c>
      <c r="BV136" s="37">
        <v>3</v>
      </c>
      <c r="BW136" s="15">
        <f>+IF(BQ136=0,BP136,BQ136)+BV136</f>
        <v>46280</v>
      </c>
      <c r="BX136" s="15"/>
      <c r="BY136" s="7">
        <f>+BW136-BU136</f>
        <v>-15</v>
      </c>
      <c r="BZ136" s="2"/>
      <c r="CA136" s="315">
        <v>46295</v>
      </c>
      <c r="CB136" s="7">
        <f>+BW136-CA136</f>
        <v>-15</v>
      </c>
      <c r="CC136"/>
      <c r="CD136"/>
      <c r="CE136" s="4" t="s">
        <v>2613</v>
      </c>
      <c r="CF136" s="18" t="str">
        <f>+_xlfn.XLOOKUP(BZ136,'Crono LB 30.09'!B:B,'Crono LB 30.09'!F:F,"No se encuentra",0,1)</f>
        <v>26-Jan-28</v>
      </c>
      <c r="CG136" s="193" t="e">
        <f>+CF136-CA136</f>
        <v>#VALUE!</v>
      </c>
      <c r="CI136" s="18">
        <f>+_xlfn.XLOOKUP(B136,'REM-Nuevo'!B:B,'REM-Nuevo'!O:O,"",0,1)</f>
        <v>46295</v>
      </c>
      <c r="CJ136" s="18">
        <f>+IF(CI136="",CA136,CI136)</f>
        <v>46295</v>
      </c>
    </row>
    <row r="137" spans="1:88" ht="29" hidden="1" x14ac:dyDescent="0.35">
      <c r="A137" s="40" t="s">
        <v>2024</v>
      </c>
      <c r="B137" s="47" t="s">
        <v>2924</v>
      </c>
      <c r="C137" s="48" t="s">
        <v>2423</v>
      </c>
      <c r="D137" s="7"/>
      <c r="E137" s="283" t="str">
        <f>+_xlfn.XLOOKUP(B137,'Dinámica P0 RIs'!A:A,'Dinámica P0 RIs'!B:B,"",0,1)</f>
        <v/>
      </c>
      <c r="F137" s="30">
        <f t="shared" si="353"/>
        <v>46342</v>
      </c>
      <c r="G137" s="6">
        <v>46122</v>
      </c>
      <c r="H137" s="6">
        <v>46122</v>
      </c>
      <c r="I137" s="34">
        <f t="shared" si="354"/>
        <v>-220</v>
      </c>
      <c r="J137" s="309">
        <v>46122</v>
      </c>
      <c r="K137" s="3"/>
      <c r="L137" s="30">
        <f t="shared" si="355"/>
        <v>46343</v>
      </c>
      <c r="M137" s="30">
        <f t="shared" si="356"/>
        <v>46350</v>
      </c>
      <c r="N137" s="37">
        <v>7</v>
      </c>
      <c r="O137" s="6">
        <v>46203</v>
      </c>
      <c r="P137" s="6"/>
      <c r="Q137" s="29">
        <f t="shared" si="357"/>
        <v>-147</v>
      </c>
      <c r="R137" s="7"/>
      <c r="S137" s="3"/>
      <c r="T137" s="30">
        <f t="shared" si="358"/>
        <v>46351</v>
      </c>
      <c r="U137" s="30">
        <f t="shared" si="359"/>
        <v>46381</v>
      </c>
      <c r="V137" s="37">
        <v>30</v>
      </c>
      <c r="W137" s="6">
        <f t="shared" si="360"/>
        <v>46233</v>
      </c>
      <c r="X137" s="6"/>
      <c r="Y137" s="29">
        <f t="shared" si="361"/>
        <v>-148</v>
      </c>
      <c r="Z137" s="3"/>
      <c r="AA137" s="31"/>
      <c r="AB137" s="7"/>
      <c r="AC137" s="6"/>
      <c r="AD137" s="25"/>
      <c r="AE137" s="31">
        <f t="shared" si="362"/>
        <v>46382</v>
      </c>
      <c r="AF137" s="31">
        <f t="shared" si="363"/>
        <v>46412</v>
      </c>
      <c r="AG137" s="37">
        <v>30</v>
      </c>
      <c r="AH137" s="15">
        <f t="shared" si="364"/>
        <v>46263</v>
      </c>
      <c r="AI137" s="15"/>
      <c r="AJ137" s="34">
        <f t="shared" si="365"/>
        <v>-149</v>
      </c>
      <c r="AK137" s="468" t="s">
        <v>2925</v>
      </c>
      <c r="AL137" s="3"/>
      <c r="AM137" s="31">
        <f t="shared" si="366"/>
        <v>46413</v>
      </c>
      <c r="AN137" s="31">
        <f t="shared" si="367"/>
        <v>46433</v>
      </c>
      <c r="AO137" s="37">
        <v>20</v>
      </c>
      <c r="AP137" s="15">
        <f t="shared" si="368"/>
        <v>46283</v>
      </c>
      <c r="AQ137" s="15"/>
      <c r="AR137" s="34">
        <f t="shared" si="369"/>
        <v>-150</v>
      </c>
      <c r="AS137" s="7"/>
      <c r="AT137" s="7"/>
      <c r="AU137" s="7"/>
      <c r="AV137" s="7"/>
      <c r="AW137" s="7"/>
      <c r="AX137" s="3"/>
      <c r="AY137" s="31">
        <f t="shared" si="370"/>
        <v>46434</v>
      </c>
      <c r="AZ137" s="31">
        <f t="shared" si="422"/>
        <v>46524</v>
      </c>
      <c r="BA137" s="124">
        <v>90</v>
      </c>
      <c r="BB137" s="15">
        <f t="shared" si="371"/>
        <v>46373</v>
      </c>
      <c r="BC137" s="15"/>
      <c r="BD137" s="7">
        <f t="shared" si="372"/>
        <v>-151</v>
      </c>
      <c r="BE137" s="3"/>
      <c r="BF137" s="31">
        <f t="shared" si="373"/>
        <v>46525</v>
      </c>
      <c r="BG137" s="31">
        <f t="shared" si="374"/>
        <v>46525</v>
      </c>
      <c r="BH137" s="32">
        <v>0</v>
      </c>
      <c r="BI137" s="15">
        <f t="shared" si="375"/>
        <v>46373</v>
      </c>
      <c r="BJ137" s="15"/>
      <c r="BK137" s="34">
        <f t="shared" si="376"/>
        <v>-152</v>
      </c>
      <c r="BL137" s="3"/>
      <c r="BM137" s="31">
        <f t="shared" si="377"/>
        <v>46525</v>
      </c>
      <c r="BN137" s="31">
        <f t="shared" si="378"/>
        <v>46525</v>
      </c>
      <c r="BO137" s="32">
        <v>0</v>
      </c>
      <c r="BP137" s="15">
        <f t="shared" si="379"/>
        <v>46373</v>
      </c>
      <c r="BQ137" s="15"/>
      <c r="BR137" s="34">
        <f t="shared" si="380"/>
        <v>-152</v>
      </c>
      <c r="BS137" s="3"/>
      <c r="BT137" s="31">
        <f t="shared" si="381"/>
        <v>46525</v>
      </c>
      <c r="BU137" s="31">
        <f t="shared" si="382"/>
        <v>46532</v>
      </c>
      <c r="BV137" s="37">
        <v>7</v>
      </c>
      <c r="BW137" s="15">
        <f t="shared" si="383"/>
        <v>46380</v>
      </c>
      <c r="BX137" s="15"/>
      <c r="BY137" s="7">
        <f t="shared" si="384"/>
        <v>-152</v>
      </c>
      <c r="BZ137" s="2" t="s">
        <v>2926</v>
      </c>
      <c r="CA137" s="315">
        <v>46532</v>
      </c>
      <c r="CB137" s="7">
        <f t="shared" si="385"/>
        <v>-152</v>
      </c>
      <c r="CF137" s="18" t="str">
        <f>+_xlfn.XLOOKUP(BZ137,'Crono LB 30.09'!B:B,'Crono LB 30.09'!F:F,"No se encuentra",0,1)</f>
        <v>No se encuentra</v>
      </c>
      <c r="CG137" s="193" t="e">
        <f t="shared" si="420"/>
        <v>#VALUE!</v>
      </c>
      <c r="CI137" s="18">
        <f>+_xlfn.XLOOKUP(B137,'REM-Nuevo'!B:B,'REM-Nuevo'!O:O,"",0,1)</f>
        <v>46532</v>
      </c>
      <c r="CJ137" s="18">
        <f t="shared" si="419"/>
        <v>46532</v>
      </c>
    </row>
    <row r="138" spans="1:88" ht="120.75" hidden="1" customHeight="1" x14ac:dyDescent="0.35">
      <c r="A138" s="40" t="s">
        <v>2024</v>
      </c>
      <c r="B138" s="223" t="s">
        <v>2927</v>
      </c>
      <c r="C138" s="48" t="s">
        <v>2425</v>
      </c>
      <c r="D138" s="7"/>
      <c r="E138" s="283" t="str">
        <f>+_xlfn.XLOOKUP(B138,'Dinámica P0 RIs'!A:A,'Dinámica P0 RIs'!B:B,"",0,1)</f>
        <v/>
      </c>
      <c r="F138" s="30">
        <f t="shared" si="353"/>
        <v>46184</v>
      </c>
      <c r="G138" s="6">
        <v>46172</v>
      </c>
      <c r="H138" s="6">
        <v>46155</v>
      </c>
      <c r="I138" s="34">
        <f t="shared" si="354"/>
        <v>-12</v>
      </c>
      <c r="J138" s="309">
        <v>46115</v>
      </c>
      <c r="K138" s="3"/>
      <c r="L138" s="30">
        <f t="shared" si="355"/>
        <v>46185</v>
      </c>
      <c r="M138" s="30">
        <f t="shared" si="356"/>
        <v>46192</v>
      </c>
      <c r="N138" s="37">
        <v>7</v>
      </c>
      <c r="O138" s="6">
        <v>46178</v>
      </c>
      <c r="P138" s="6">
        <v>46192</v>
      </c>
      <c r="Q138" s="29">
        <f t="shared" si="357"/>
        <v>-14</v>
      </c>
      <c r="R138" s="7">
        <v>23408664</v>
      </c>
      <c r="S138" s="3"/>
      <c r="T138" s="30">
        <f t="shared" si="358"/>
        <v>46193</v>
      </c>
      <c r="U138" s="30">
        <f t="shared" si="359"/>
        <v>46223</v>
      </c>
      <c r="V138" s="37">
        <v>30</v>
      </c>
      <c r="W138" s="6">
        <f t="shared" si="360"/>
        <v>46208</v>
      </c>
      <c r="X138" s="6">
        <v>46223</v>
      </c>
      <c r="Y138" s="29">
        <f t="shared" si="361"/>
        <v>-15</v>
      </c>
      <c r="Z138" s="3"/>
      <c r="AA138" s="31"/>
      <c r="AB138" s="7"/>
      <c r="AC138" s="6"/>
      <c r="AD138" s="25"/>
      <c r="AE138" s="31">
        <f t="shared" si="362"/>
        <v>46224</v>
      </c>
      <c r="AF138" s="31">
        <f t="shared" si="363"/>
        <v>46269</v>
      </c>
      <c r="AG138" s="37">
        <v>45</v>
      </c>
      <c r="AH138" s="15">
        <f t="shared" si="364"/>
        <v>46268</v>
      </c>
      <c r="AI138" s="15"/>
      <c r="AJ138" s="34">
        <f t="shared" si="365"/>
        <v>-1</v>
      </c>
      <c r="AK138" s="468" t="s">
        <v>5425</v>
      </c>
      <c r="AL138" s="3" t="s">
        <v>2928</v>
      </c>
      <c r="AM138" s="31">
        <f t="shared" si="366"/>
        <v>46270</v>
      </c>
      <c r="AN138" s="31">
        <f t="shared" si="367"/>
        <v>46290</v>
      </c>
      <c r="AO138" s="37">
        <v>20</v>
      </c>
      <c r="AP138" s="15">
        <f t="shared" si="368"/>
        <v>46288</v>
      </c>
      <c r="AQ138" s="15"/>
      <c r="AR138" s="34">
        <f t="shared" si="369"/>
        <v>-2</v>
      </c>
      <c r="AS138" s="7"/>
      <c r="AT138" s="7"/>
      <c r="AU138" s="7"/>
      <c r="AV138" s="7"/>
      <c r="AW138" s="7"/>
      <c r="AX138" s="3"/>
      <c r="AY138" s="31">
        <f t="shared" si="370"/>
        <v>46291</v>
      </c>
      <c r="AZ138" s="31">
        <f t="shared" si="422"/>
        <v>46441</v>
      </c>
      <c r="BA138" s="124">
        <v>150</v>
      </c>
      <c r="BB138" s="15">
        <f t="shared" si="371"/>
        <v>46438</v>
      </c>
      <c r="BC138" s="15"/>
      <c r="BD138" s="7">
        <f t="shared" si="372"/>
        <v>-3</v>
      </c>
      <c r="BE138" s="3"/>
      <c r="BF138" s="31">
        <f t="shared" si="373"/>
        <v>46442</v>
      </c>
      <c r="BG138" s="31">
        <f t="shared" si="374"/>
        <v>46442</v>
      </c>
      <c r="BH138" s="32">
        <v>0</v>
      </c>
      <c r="BI138" s="15">
        <f t="shared" si="375"/>
        <v>46438</v>
      </c>
      <c r="BJ138" s="15"/>
      <c r="BK138" s="34">
        <f t="shared" si="376"/>
        <v>-4</v>
      </c>
      <c r="BL138" s="3"/>
      <c r="BM138" s="31">
        <f t="shared" si="377"/>
        <v>46442</v>
      </c>
      <c r="BN138" s="31">
        <f t="shared" si="378"/>
        <v>46442</v>
      </c>
      <c r="BO138" s="32">
        <v>0</v>
      </c>
      <c r="BP138" s="15">
        <f t="shared" si="379"/>
        <v>46438</v>
      </c>
      <c r="BQ138" s="15"/>
      <c r="BR138" s="34">
        <f t="shared" si="380"/>
        <v>-4</v>
      </c>
      <c r="BS138" s="3"/>
      <c r="BT138" s="31">
        <f t="shared" si="381"/>
        <v>46442</v>
      </c>
      <c r="BU138" s="31">
        <f t="shared" si="382"/>
        <v>46449</v>
      </c>
      <c r="BV138" s="37">
        <v>7</v>
      </c>
      <c r="BW138" s="15">
        <f t="shared" si="383"/>
        <v>46445</v>
      </c>
      <c r="BX138" s="15"/>
      <c r="BY138" s="7">
        <f t="shared" si="384"/>
        <v>-4</v>
      </c>
      <c r="BZ138" s="2" t="s">
        <v>2929</v>
      </c>
      <c r="CA138" s="315">
        <v>46449</v>
      </c>
      <c r="CB138" s="7">
        <f t="shared" si="385"/>
        <v>-4</v>
      </c>
      <c r="CD138" t="s">
        <v>2930</v>
      </c>
      <c r="CF138" s="18" t="str">
        <f>+_xlfn.XLOOKUP(BZ138,'Crono LB 30.09'!B:B,'Crono LB 30.09'!F:F,"No se encuentra",0,1)</f>
        <v>No se encuentra</v>
      </c>
      <c r="CG138" s="193" t="e">
        <f t="shared" si="420"/>
        <v>#VALUE!</v>
      </c>
      <c r="CI138" s="18">
        <f>+_xlfn.XLOOKUP(B138,'REM-Nuevo'!B:B,'REM-Nuevo'!O:O,"",0,1)</f>
        <v>46449</v>
      </c>
      <c r="CJ138" s="18">
        <f t="shared" si="419"/>
        <v>46449</v>
      </c>
    </row>
    <row r="139" spans="1:88" ht="235.5" hidden="1" customHeight="1" x14ac:dyDescent="0.35">
      <c r="A139" s="40" t="s">
        <v>2024</v>
      </c>
      <c r="B139" s="47" t="s">
        <v>2931</v>
      </c>
      <c r="C139" s="48" t="s">
        <v>2932</v>
      </c>
      <c r="D139" s="7"/>
      <c r="E139" s="466" t="str">
        <f>+_xlfn.XLOOKUP(B139,'Dinámica P0 RIs'!A:A,'Dinámica P0 RIs'!B:B,"",0,1)</f>
        <v/>
      </c>
      <c r="F139" s="30">
        <f t="shared" ref="F139" si="1185">+L139-1</f>
        <v>46064</v>
      </c>
      <c r="G139" s="318">
        <v>46073</v>
      </c>
      <c r="H139" s="6">
        <v>46073</v>
      </c>
      <c r="I139" s="34">
        <f t="shared" ref="I139" si="1186">+G139-F139</f>
        <v>9</v>
      </c>
      <c r="J139" s="309" t="s">
        <v>2641</v>
      </c>
      <c r="K139" s="3"/>
      <c r="L139" s="30">
        <f t="shared" ref="L139" si="1187">+M139-N139</f>
        <v>46065</v>
      </c>
      <c r="M139" s="30">
        <f t="shared" ref="M139" si="1188">+T139-1</f>
        <v>46072</v>
      </c>
      <c r="N139" s="37">
        <v>7</v>
      </c>
      <c r="O139" s="6">
        <f t="shared" ref="O139" si="1189">+IF(H139=0,G139,H139)+N139</f>
        <v>46080</v>
      </c>
      <c r="P139" s="6">
        <v>46084</v>
      </c>
      <c r="Q139" s="29">
        <f t="shared" ref="Q139" si="1190">+O139-M139</f>
        <v>8</v>
      </c>
      <c r="R139" s="150" t="s">
        <v>2933</v>
      </c>
      <c r="S139" s="3"/>
      <c r="T139" s="30">
        <f t="shared" ref="T139" si="1191">+U139-V139</f>
        <v>46073</v>
      </c>
      <c r="U139" s="30">
        <f t="shared" ref="U139" si="1192">+AE139-1</f>
        <v>46098</v>
      </c>
      <c r="V139" s="37">
        <v>25</v>
      </c>
      <c r="W139" s="6">
        <f t="shared" ref="W139" si="1193">+O139+V139</f>
        <v>46105</v>
      </c>
      <c r="X139" s="6">
        <v>46101</v>
      </c>
      <c r="Y139" s="29">
        <f t="shared" ref="Y139" si="1194">+W139-U139</f>
        <v>7</v>
      </c>
      <c r="Z139" s="3"/>
      <c r="AA139" s="31"/>
      <c r="AB139" s="7"/>
      <c r="AC139" s="6"/>
      <c r="AD139" s="25"/>
      <c r="AE139" s="31">
        <f t="shared" ref="AE139" si="1195">+AF139-AG139</f>
        <v>46099</v>
      </c>
      <c r="AF139" s="31">
        <f t="shared" ref="AF139" si="1196">+AM139-1</f>
        <v>46144</v>
      </c>
      <c r="AG139" s="37">
        <v>45</v>
      </c>
      <c r="AH139" s="15">
        <f t="shared" ref="AH139" si="1197">+IF(X139=0,W139,X139)+AG139</f>
        <v>46146</v>
      </c>
      <c r="AI139" s="15">
        <v>46146</v>
      </c>
      <c r="AJ139" s="34">
        <f t="shared" ref="AJ139" si="1198">+AH139-AF139</f>
        <v>2</v>
      </c>
      <c r="AK139" s="421" t="s">
        <v>2934</v>
      </c>
      <c r="AL139" s="422" t="s">
        <v>2935</v>
      </c>
      <c r="AM139" s="31">
        <f t="shared" ref="AM139" si="1199">+AN139-AO139</f>
        <v>46145</v>
      </c>
      <c r="AN139" s="31">
        <f t="shared" ref="AN139" si="1200">+AY139-1</f>
        <v>46165</v>
      </c>
      <c r="AO139" s="37">
        <v>20</v>
      </c>
      <c r="AP139" s="15">
        <v>46171</v>
      </c>
      <c r="AQ139" s="15">
        <v>46176</v>
      </c>
      <c r="AR139" s="34">
        <f t="shared" ref="AR139" si="1201">+AP139-AN139</f>
        <v>6</v>
      </c>
      <c r="AS139" s="7"/>
      <c r="AT139" s="7"/>
      <c r="AU139" s="7"/>
      <c r="AV139" s="7"/>
      <c r="AW139" s="7"/>
      <c r="AX139" s="3"/>
      <c r="AY139" s="31">
        <f t="shared" ref="AY139" si="1202">+AZ139-BA139</f>
        <v>46166</v>
      </c>
      <c r="AZ139" s="31">
        <f t="shared" ref="AZ139" si="1203">+BF139-1</f>
        <v>46316</v>
      </c>
      <c r="BA139" s="124">
        <v>150</v>
      </c>
      <c r="BB139" s="15">
        <f t="shared" ref="BB139" si="1204">+IF(AQ139=0,AP139,AQ139)+BA139</f>
        <v>46326</v>
      </c>
      <c r="BC139" s="15"/>
      <c r="BD139" s="7">
        <f t="shared" ref="BD139" si="1205">+BB139-AZ139</f>
        <v>10</v>
      </c>
      <c r="BE139" s="3"/>
      <c r="BF139" s="31">
        <f t="shared" ref="BF139" si="1206">+BG139-BH139</f>
        <v>46317</v>
      </c>
      <c r="BG139" s="31">
        <f t="shared" ref="BG139" si="1207">+BM139</f>
        <v>46407</v>
      </c>
      <c r="BH139" s="126">
        <v>90</v>
      </c>
      <c r="BI139" s="15">
        <f t="shared" ref="BI139" si="1208">+IF(BC139=0,BB139,BC139)+BH139</f>
        <v>46416</v>
      </c>
      <c r="BJ139" s="15"/>
      <c r="BK139" s="34">
        <f t="shared" ref="BK139" si="1209">+BI139-BG139</f>
        <v>9</v>
      </c>
      <c r="BL139" s="3"/>
      <c r="BM139" s="31">
        <f t="shared" ref="BM139" si="1210">+BN139-BO139</f>
        <v>46407</v>
      </c>
      <c r="BN139" s="31">
        <f t="shared" ref="BN139" si="1211">+BT139</f>
        <v>46414</v>
      </c>
      <c r="BO139" s="126">
        <v>7</v>
      </c>
      <c r="BP139" s="15">
        <f t="shared" ref="BP139" si="1212">+IF(BJ139=0,BI139,BJ139)+BO139</f>
        <v>46423</v>
      </c>
      <c r="BQ139" s="15"/>
      <c r="BR139" s="34">
        <f t="shared" ref="BR139" si="1213">+BP139-BN139</f>
        <v>9</v>
      </c>
      <c r="BS139" s="3"/>
      <c r="BT139" s="31">
        <f t="shared" ref="BT139" si="1214">+BU139-BV139</f>
        <v>46414</v>
      </c>
      <c r="BU139" s="31">
        <f t="shared" ref="BU139" si="1215">+CA139</f>
        <v>46417</v>
      </c>
      <c r="BV139" s="37">
        <v>3</v>
      </c>
      <c r="BW139" s="15">
        <f t="shared" ref="BW139" si="1216">+IF(BQ139=0,BP139,BQ139)+BV139</f>
        <v>46426</v>
      </c>
      <c r="BX139" s="15"/>
      <c r="BY139" s="7">
        <f t="shared" ref="BY139" si="1217">+BW139-BU139</f>
        <v>9</v>
      </c>
      <c r="BZ139" s="2" t="s">
        <v>2625</v>
      </c>
      <c r="CA139" s="315">
        <v>46417</v>
      </c>
      <c r="CB139" s="7">
        <f t="shared" ref="CB139" si="1218">+BW139-CA139</f>
        <v>9</v>
      </c>
      <c r="CD139">
        <v>46</v>
      </c>
      <c r="CE139" s="4" t="s">
        <v>2626</v>
      </c>
      <c r="CF139" s="18">
        <f>+_xlfn.XLOOKUP(BZ139,'Crono LB 30.09'!B:B,'Crono LB 30.09'!F:F,"No se encuentra",0,1)</f>
        <v>46275</v>
      </c>
      <c r="CG139" s="193">
        <f t="shared" ref="CG139" si="1219">+CF139-CA139</f>
        <v>-142</v>
      </c>
      <c r="CI139" s="18">
        <f>+_xlfn.XLOOKUP(B139,'REM-Nuevo'!B:B,'REM-Nuevo'!O:O,"",0,1)</f>
        <v>46417</v>
      </c>
      <c r="CJ139" s="18">
        <f t="shared" si="419"/>
        <v>46417</v>
      </c>
    </row>
    <row r="140" spans="1:88" ht="135" hidden="1" customHeight="1" x14ac:dyDescent="0.35">
      <c r="A140" s="40" t="s">
        <v>2024</v>
      </c>
      <c r="B140" s="47" t="s">
        <v>2936</v>
      </c>
      <c r="C140" s="48" t="s">
        <v>2429</v>
      </c>
      <c r="D140" s="7"/>
      <c r="E140" s="466" t="str">
        <f>+_xlfn.XLOOKUP(B140,'Dinámica P0 RIs'!A:A,'Dinámica P0 RIs'!B:B,"",0,1)</f>
        <v/>
      </c>
      <c r="F140" s="30">
        <f>+L140-1</f>
        <v>46245</v>
      </c>
      <c r="G140" s="318">
        <v>46141</v>
      </c>
      <c r="H140" s="6">
        <v>46141</v>
      </c>
      <c r="I140" s="34">
        <f>+G140-F140</f>
        <v>-104</v>
      </c>
      <c r="J140" s="309" t="s">
        <v>2641</v>
      </c>
      <c r="K140" s="3"/>
      <c r="L140" s="30">
        <f>+M140-N140</f>
        <v>46246</v>
      </c>
      <c r="M140" s="30">
        <f>+T140-1</f>
        <v>46253</v>
      </c>
      <c r="N140" s="37">
        <v>7</v>
      </c>
      <c r="O140" s="6">
        <f>+IF(H140=0,G140,H140)+N140</f>
        <v>46148</v>
      </c>
      <c r="P140" s="6">
        <v>46152</v>
      </c>
      <c r="Q140" s="29">
        <f>+O140-M140</f>
        <v>-105</v>
      </c>
      <c r="R140" s="150" t="s">
        <v>2937</v>
      </c>
      <c r="S140" s="3"/>
      <c r="T140" s="30">
        <f>+U140-V140</f>
        <v>46254</v>
      </c>
      <c r="U140" s="30">
        <f>+AE140-1</f>
        <v>46279</v>
      </c>
      <c r="V140" s="37">
        <v>25</v>
      </c>
      <c r="W140" s="6">
        <v>46188</v>
      </c>
      <c r="X140" s="6">
        <v>46183</v>
      </c>
      <c r="Y140" s="29">
        <f>+W140-U140</f>
        <v>-91</v>
      </c>
      <c r="Z140" s="3"/>
      <c r="AA140" s="31"/>
      <c r="AB140" s="7"/>
      <c r="AC140" s="6"/>
      <c r="AD140" s="25"/>
      <c r="AE140" s="31">
        <f>+AF140-AG140</f>
        <v>46280</v>
      </c>
      <c r="AF140" s="31">
        <f>+AM140-1</f>
        <v>46325</v>
      </c>
      <c r="AG140" s="37">
        <v>45</v>
      </c>
      <c r="AH140" s="15">
        <f>+IF(X140=0,W140,X140)+AG140</f>
        <v>46228</v>
      </c>
      <c r="AI140" s="15"/>
      <c r="AJ140" s="34">
        <f>+AH140-AF140</f>
        <v>-97</v>
      </c>
      <c r="AK140" s="421" t="s">
        <v>2938</v>
      </c>
      <c r="AL140" s="422" t="s">
        <v>2479</v>
      </c>
      <c r="AM140" s="31">
        <f>+AN140-AO140</f>
        <v>46326</v>
      </c>
      <c r="AN140" s="31">
        <f>+AY140-1</f>
        <v>46346</v>
      </c>
      <c r="AO140" s="37">
        <v>20</v>
      </c>
      <c r="AP140" s="15">
        <f>+IF(AI140=0,AH140,AI140)+AO140</f>
        <v>46248</v>
      </c>
      <c r="AQ140" s="15">
        <v>46232</v>
      </c>
      <c r="AR140" s="34">
        <f>+AP140-AN140</f>
        <v>-98</v>
      </c>
      <c r="AS140" s="7"/>
      <c r="AT140" s="7"/>
      <c r="AU140" s="7"/>
      <c r="AV140" s="7"/>
      <c r="AW140" s="7"/>
      <c r="AX140" s="3"/>
      <c r="AY140" s="31">
        <f>+AZ140-BA140</f>
        <v>46347</v>
      </c>
      <c r="AZ140" s="31">
        <f>+BF140-1</f>
        <v>46497</v>
      </c>
      <c r="BA140" s="124">
        <v>150</v>
      </c>
      <c r="BB140" s="15">
        <f>+IF(AQ140=0,AP140,AQ140)+BA140</f>
        <v>46382</v>
      </c>
      <c r="BC140" s="15"/>
      <c r="BD140" s="7">
        <f>+BB140-AZ140</f>
        <v>-115</v>
      </c>
      <c r="BE140" s="3"/>
      <c r="BF140" s="31">
        <f>+BG140-BH140</f>
        <v>46498</v>
      </c>
      <c r="BG140" s="31">
        <f>+BM140</f>
        <v>46528</v>
      </c>
      <c r="BH140" s="126">
        <v>30</v>
      </c>
      <c r="BI140" s="15">
        <f>+IF(BC140=0,BB140,BC140)+BH140</f>
        <v>46412</v>
      </c>
      <c r="BJ140" s="15"/>
      <c r="BK140" s="34">
        <f>+BI140-BG140</f>
        <v>-116</v>
      </c>
      <c r="BL140" s="3"/>
      <c r="BM140" s="31">
        <f>+BN140-BO140</f>
        <v>46528</v>
      </c>
      <c r="BN140" s="31">
        <f>+BT140</f>
        <v>46535</v>
      </c>
      <c r="BO140" s="126">
        <v>7</v>
      </c>
      <c r="BP140" s="15">
        <f>+IF(BJ140=0,BI140,BJ140)+BO140</f>
        <v>46419</v>
      </c>
      <c r="BQ140" s="15"/>
      <c r="BR140" s="34">
        <f>+BP140-BN140</f>
        <v>-116</v>
      </c>
      <c r="BS140" s="3"/>
      <c r="BT140" s="31">
        <f>+BU140-BV140</f>
        <v>46535</v>
      </c>
      <c r="BU140" s="31">
        <f>+CA140</f>
        <v>46538</v>
      </c>
      <c r="BV140" s="37">
        <v>3</v>
      </c>
      <c r="BW140" s="15">
        <f>+IF(BQ140=0,BP140,BQ140)+BV140</f>
        <v>46422</v>
      </c>
      <c r="BX140" s="15"/>
      <c r="BY140" s="7">
        <f>+BW140-BU140</f>
        <v>-116</v>
      </c>
      <c r="BZ140" s="2" t="s">
        <v>2625</v>
      </c>
      <c r="CA140" s="315">
        <v>46538</v>
      </c>
      <c r="CB140" s="7">
        <f>+BW140-CA140</f>
        <v>-116</v>
      </c>
      <c r="CD140">
        <v>46</v>
      </c>
      <c r="CE140" s="4" t="s">
        <v>2626</v>
      </c>
      <c r="CF140" s="18">
        <f>+_xlfn.XLOOKUP(BZ140,'Crono LB 30.09'!B:B,'Crono LB 30.09'!F:F,"No se encuentra",0,1)</f>
        <v>46275</v>
      </c>
      <c r="CG140" s="193">
        <f>+CF140-CA140</f>
        <v>-263</v>
      </c>
      <c r="CI140" s="18">
        <f>+_xlfn.XLOOKUP(B140,'REM-Nuevo'!B:B,'REM-Nuevo'!O:O,"",0,1)</f>
        <v>46476</v>
      </c>
      <c r="CJ140" s="18">
        <f>+IF(CI140="",CA140,CI140)</f>
        <v>46476</v>
      </c>
    </row>
    <row r="141" spans="1:88" ht="97.5" hidden="1" customHeight="1" x14ac:dyDescent="0.35">
      <c r="A141" s="40" t="s">
        <v>2024</v>
      </c>
      <c r="B141" s="47" t="s">
        <v>2939</v>
      </c>
      <c r="C141" s="48" t="s">
        <v>2429</v>
      </c>
      <c r="D141" s="7"/>
      <c r="E141" s="466" t="str">
        <f>+_xlfn.XLOOKUP(B141,'Dinámica P0 RIs'!A:A,'Dinámica P0 RIs'!B:B,"",0,1)</f>
        <v/>
      </c>
      <c r="F141" s="30">
        <f>+L141-1</f>
        <v>46245</v>
      </c>
      <c r="G141" s="318">
        <v>46141</v>
      </c>
      <c r="H141" s="6">
        <v>46185</v>
      </c>
      <c r="I141" s="34">
        <f>+G141-F141</f>
        <v>-104</v>
      </c>
      <c r="J141" s="309" t="s">
        <v>2641</v>
      </c>
      <c r="K141" s="3"/>
      <c r="L141" s="30">
        <f>+M141-N141</f>
        <v>46246</v>
      </c>
      <c r="M141" s="30">
        <f>+T141-1</f>
        <v>46253</v>
      </c>
      <c r="N141" s="37">
        <v>7</v>
      </c>
      <c r="O141" s="6">
        <v>46203</v>
      </c>
      <c r="P141" s="6">
        <v>46197</v>
      </c>
      <c r="Q141" s="29">
        <f>+O141-M141</f>
        <v>-50</v>
      </c>
      <c r="R141" s="150"/>
      <c r="S141" s="3"/>
      <c r="T141" s="30">
        <f>+U141-V141</f>
        <v>46254</v>
      </c>
      <c r="U141" s="30">
        <f>+AE141-1</f>
        <v>46279</v>
      </c>
      <c r="V141" s="37">
        <v>25</v>
      </c>
      <c r="W141" s="6">
        <v>46188</v>
      </c>
      <c r="X141" s="6">
        <v>46223</v>
      </c>
      <c r="Y141" s="29">
        <f>+W141-U141</f>
        <v>-91</v>
      </c>
      <c r="Z141" s="3"/>
      <c r="AA141" s="31"/>
      <c r="AB141" s="7"/>
      <c r="AC141" s="6"/>
      <c r="AD141" s="25"/>
      <c r="AE141" s="31">
        <f>+AF141-AG141</f>
        <v>46280</v>
      </c>
      <c r="AF141" s="31">
        <f>+AM141-1</f>
        <v>46325</v>
      </c>
      <c r="AG141" s="37">
        <v>45</v>
      </c>
      <c r="AH141" s="15">
        <f>+IF(X141=0,W141,X141)+AG141</f>
        <v>46268</v>
      </c>
      <c r="AI141" s="15"/>
      <c r="AJ141" s="34">
        <f>+AH141-AF141</f>
        <v>-57</v>
      </c>
      <c r="AK141" s="421" t="s">
        <v>5426</v>
      </c>
      <c r="AL141" s="422" t="s">
        <v>2479</v>
      </c>
      <c r="AM141" s="31">
        <f>+AN141-AO141</f>
        <v>46326</v>
      </c>
      <c r="AN141" s="31">
        <f>+AY141-1</f>
        <v>46346</v>
      </c>
      <c r="AO141" s="37">
        <v>20</v>
      </c>
      <c r="AP141" s="15">
        <f>+IF(AI141=0,AH141,AI141)+AO141</f>
        <v>46288</v>
      </c>
      <c r="AQ141" s="15"/>
      <c r="AR141" s="34">
        <f>+AP141-AN141</f>
        <v>-58</v>
      </c>
      <c r="AS141" s="7"/>
      <c r="AT141" s="7"/>
      <c r="AU141" s="7"/>
      <c r="AV141" s="7"/>
      <c r="AW141" s="7"/>
      <c r="AX141" s="3"/>
      <c r="AY141" s="31">
        <f>+AZ141-BA141</f>
        <v>46347</v>
      </c>
      <c r="AZ141" s="31">
        <f>+BF141-1</f>
        <v>46497</v>
      </c>
      <c r="BA141" s="124">
        <v>150</v>
      </c>
      <c r="BB141" s="15">
        <f>+IF(AQ141=0,AP141,AQ141)+BA141</f>
        <v>46438</v>
      </c>
      <c r="BC141" s="15"/>
      <c r="BD141" s="7">
        <f>+BB141-AZ141</f>
        <v>-59</v>
      </c>
      <c r="BE141" s="3"/>
      <c r="BF141" s="31">
        <f>+BG141-BH141</f>
        <v>46498</v>
      </c>
      <c r="BG141" s="31">
        <f>+BM141</f>
        <v>46528</v>
      </c>
      <c r="BH141" s="126">
        <v>30</v>
      </c>
      <c r="BI141" s="15">
        <f>+IF(BC141=0,BB141,BC141)+BH141</f>
        <v>46468</v>
      </c>
      <c r="BJ141" s="15"/>
      <c r="BK141" s="34">
        <f>+BI141-BG141</f>
        <v>-60</v>
      </c>
      <c r="BL141" s="3"/>
      <c r="BM141" s="31">
        <f>+BN141-BO141</f>
        <v>46528</v>
      </c>
      <c r="BN141" s="31">
        <f>+BT141</f>
        <v>46535</v>
      </c>
      <c r="BO141" s="126">
        <v>7</v>
      </c>
      <c r="BP141" s="15">
        <f>+IF(BJ141=0,BI141,BJ141)+BO141</f>
        <v>46475</v>
      </c>
      <c r="BQ141" s="15"/>
      <c r="BR141" s="34">
        <f>+BP141-BN141</f>
        <v>-60</v>
      </c>
      <c r="BS141" s="3"/>
      <c r="BT141" s="31">
        <f>+BU141-BV141</f>
        <v>46535</v>
      </c>
      <c r="BU141" s="31">
        <f>+CA141</f>
        <v>46538</v>
      </c>
      <c r="BV141" s="37">
        <v>3</v>
      </c>
      <c r="BW141" s="15">
        <f>+IF(BQ141=0,BP141,BQ141)+BV141</f>
        <v>46478</v>
      </c>
      <c r="BX141" s="15"/>
      <c r="BY141" s="7">
        <f>+BW141-BU141</f>
        <v>-60</v>
      </c>
      <c r="BZ141" s="2" t="s">
        <v>2625</v>
      </c>
      <c r="CA141" s="315">
        <v>46538</v>
      </c>
      <c r="CB141" s="7">
        <f>+BW141-CA141</f>
        <v>-60</v>
      </c>
      <c r="CD141">
        <v>46</v>
      </c>
      <c r="CE141" s="4" t="s">
        <v>2626</v>
      </c>
      <c r="CF141" s="18">
        <f>+_xlfn.XLOOKUP(BZ141,'Crono LB 30.09'!B:B,'Crono LB 30.09'!F:F,"No se encuentra",0,1)</f>
        <v>46275</v>
      </c>
      <c r="CG141" s="193">
        <f>+CF141-CA141</f>
        <v>-263</v>
      </c>
      <c r="CI141" s="18">
        <f>+_xlfn.XLOOKUP(B141,'REM-Nuevo'!B:B,'REM-Nuevo'!O:O,"",0,1)</f>
        <v>46507</v>
      </c>
      <c r="CJ141" s="18">
        <f>+IF(CI141="",CA141,CI141)</f>
        <v>46507</v>
      </c>
    </row>
    <row r="142" spans="1:88" ht="97.5" hidden="1" customHeight="1" x14ac:dyDescent="0.35">
      <c r="A142" s="40" t="s">
        <v>2024</v>
      </c>
      <c r="B142" s="47" t="s">
        <v>5386</v>
      </c>
      <c r="C142" s="48" t="s">
        <v>5387</v>
      </c>
      <c r="D142" s="7"/>
      <c r="E142" s="466" t="str">
        <f>+_xlfn.XLOOKUP(B142,'Dinámica P0 RIs'!A:A,'Dinámica P0 RIs'!B:B,"",0,1)</f>
        <v/>
      </c>
      <c r="F142" s="30">
        <f>+L142-1</f>
        <v>46211</v>
      </c>
      <c r="G142" s="318">
        <v>46231</v>
      </c>
      <c r="H142" s="6">
        <v>46231</v>
      </c>
      <c r="I142" s="34">
        <f>+G142-F142</f>
        <v>20</v>
      </c>
      <c r="J142" s="309" t="s">
        <v>2641</v>
      </c>
      <c r="K142" s="3"/>
      <c r="L142" s="30">
        <f>+M142-N142</f>
        <v>46212</v>
      </c>
      <c r="M142" s="30">
        <f>+T142-1</f>
        <v>46219</v>
      </c>
      <c r="N142" s="37">
        <v>7</v>
      </c>
      <c r="O142" s="6">
        <f t="shared" si="421"/>
        <v>46238</v>
      </c>
      <c r="P142" s="6"/>
      <c r="Q142" s="29">
        <f>+O142-M142</f>
        <v>19</v>
      </c>
      <c r="R142" s="553">
        <v>23469062</v>
      </c>
      <c r="S142" s="3"/>
      <c r="T142" s="30">
        <f>+U142-V142</f>
        <v>46220</v>
      </c>
      <c r="U142" s="30">
        <f>+AE142-1</f>
        <v>46245</v>
      </c>
      <c r="V142" s="37">
        <v>25</v>
      </c>
      <c r="W142" s="6">
        <f t="shared" si="360"/>
        <v>46263</v>
      </c>
      <c r="X142" s="6"/>
      <c r="Y142" s="29">
        <f>+W142-U142</f>
        <v>18</v>
      </c>
      <c r="Z142" s="3"/>
      <c r="AA142" s="31"/>
      <c r="AB142" s="7"/>
      <c r="AC142" s="6"/>
      <c r="AD142" s="25"/>
      <c r="AE142" s="31">
        <f>+AF142-AG142</f>
        <v>46246</v>
      </c>
      <c r="AF142" s="31">
        <f>+AM142-1</f>
        <v>46291</v>
      </c>
      <c r="AG142" s="37">
        <v>45</v>
      </c>
      <c r="AH142" s="15">
        <f>+IF(X142=0,W142,X142)+AG142</f>
        <v>46308</v>
      </c>
      <c r="AI142" s="15"/>
      <c r="AJ142" s="34">
        <f>+AH142-AF142</f>
        <v>17</v>
      </c>
      <c r="AK142" s="555" t="s">
        <v>5427</v>
      </c>
      <c r="AL142" s="556" t="s">
        <v>2648</v>
      </c>
      <c r="AM142" s="31">
        <f>+AN142-AO142</f>
        <v>46292</v>
      </c>
      <c r="AN142" s="31">
        <f>+AY142-1</f>
        <v>46312</v>
      </c>
      <c r="AO142" s="37">
        <v>20</v>
      </c>
      <c r="AP142" s="15">
        <f>+IF(AI142=0,AH142,AI142)+AO142</f>
        <v>46328</v>
      </c>
      <c r="AQ142" s="15"/>
      <c r="AR142" s="34">
        <f>+AP142-AN142</f>
        <v>16</v>
      </c>
      <c r="AS142" s="7"/>
      <c r="AT142" s="7"/>
      <c r="AU142" s="7"/>
      <c r="AV142" s="7"/>
      <c r="AW142" s="7"/>
      <c r="AX142" s="3"/>
      <c r="AY142" s="31">
        <f>+AZ142-BA142</f>
        <v>46313</v>
      </c>
      <c r="AZ142" s="31">
        <f>+BF142-1</f>
        <v>46413</v>
      </c>
      <c r="BA142" s="124">
        <v>100</v>
      </c>
      <c r="BB142" s="15">
        <f>+IF(AQ142=0,AP142,AQ142)+BA142</f>
        <v>46428</v>
      </c>
      <c r="BC142" s="15"/>
      <c r="BD142" s="7">
        <f>+BB142-AZ142</f>
        <v>15</v>
      </c>
      <c r="BE142" s="3"/>
      <c r="BF142" s="31">
        <f>+BG142-BH142</f>
        <v>46414</v>
      </c>
      <c r="BG142" s="31">
        <f>+BM142</f>
        <v>46414</v>
      </c>
      <c r="BH142" s="126"/>
      <c r="BI142" s="15">
        <f>+IF(BC142=0,BB142,BC142)+BH142</f>
        <v>46428</v>
      </c>
      <c r="BJ142" s="15"/>
      <c r="BK142" s="34">
        <f>+BI142-BG142</f>
        <v>14</v>
      </c>
      <c r="BL142" s="3"/>
      <c r="BM142" s="31">
        <f>+BN142-BO142</f>
        <v>46414</v>
      </c>
      <c r="BN142" s="31">
        <f>+BT142</f>
        <v>46414</v>
      </c>
      <c r="BO142" s="126">
        <v>0</v>
      </c>
      <c r="BP142" s="15">
        <f>+IF(BJ142=0,BI142,BJ142)+BO142</f>
        <v>46428</v>
      </c>
      <c r="BQ142" s="15"/>
      <c r="BR142" s="34">
        <f>+BP142-BN142</f>
        <v>14</v>
      </c>
      <c r="BS142" s="3"/>
      <c r="BT142" s="31">
        <f>+BU142-BV142</f>
        <v>46414</v>
      </c>
      <c r="BU142" s="31">
        <f>+CA142</f>
        <v>46417</v>
      </c>
      <c r="BV142" s="37">
        <v>3</v>
      </c>
      <c r="BW142" s="15">
        <f>+IF(BQ142=0,BP142,BQ142)+BV142</f>
        <v>46431</v>
      </c>
      <c r="BX142" s="15"/>
      <c r="BY142" s="7">
        <f>+BW142-BU142</f>
        <v>14</v>
      </c>
      <c r="BZ142" s="2" t="s">
        <v>2625</v>
      </c>
      <c r="CA142" s="315">
        <v>46417</v>
      </c>
      <c r="CB142" s="7">
        <f>+BW142-CA142</f>
        <v>14</v>
      </c>
      <c r="CD142">
        <v>46</v>
      </c>
      <c r="CE142" s="4" t="s">
        <v>2626</v>
      </c>
      <c r="CF142" s="18">
        <f>+_xlfn.XLOOKUP(BZ142,'Crono LB 30.09'!B:B,'Crono LB 30.09'!F:F,"No se encuentra",0,1)</f>
        <v>46275</v>
      </c>
      <c r="CG142" s="193">
        <f>+CF142-CA142</f>
        <v>-142</v>
      </c>
      <c r="CI142" s="18" t="str">
        <f>+_xlfn.XLOOKUP(B142,'REM-Nuevo'!B:B,'REM-Nuevo'!O:O,"",0,1)</f>
        <v/>
      </c>
      <c r="CJ142" s="18">
        <f>+IF(CI142="",CA142,CI142)</f>
        <v>46417</v>
      </c>
    </row>
    <row r="143" spans="1:88" ht="45" hidden="1" customHeight="1" x14ac:dyDescent="0.35">
      <c r="A143" s="136" t="s">
        <v>2024</v>
      </c>
      <c r="B143" s="47" t="s">
        <v>2940</v>
      </c>
      <c r="C143" s="48" t="s">
        <v>2429</v>
      </c>
      <c r="D143" s="7"/>
      <c r="E143" s="466" t="str">
        <f>+_xlfn.XLOOKUP(B143,'Dinámica P0 RIs'!A:A,'Dinámica P0 RIs'!B:B,"",0,1)</f>
        <v/>
      </c>
      <c r="F143" s="30">
        <f t="shared" si="353"/>
        <v>46245</v>
      </c>
      <c r="G143" s="318">
        <v>46234</v>
      </c>
      <c r="H143" s="6"/>
      <c r="I143" s="34">
        <f t="shared" si="354"/>
        <v>-11</v>
      </c>
      <c r="J143" s="309" t="s">
        <v>2641</v>
      </c>
      <c r="K143" s="3"/>
      <c r="L143" s="30">
        <f t="shared" si="355"/>
        <v>46246</v>
      </c>
      <c r="M143" s="30">
        <f t="shared" si="356"/>
        <v>46253</v>
      </c>
      <c r="N143" s="37">
        <v>7</v>
      </c>
      <c r="O143" s="6">
        <f t="shared" si="421"/>
        <v>46241</v>
      </c>
      <c r="P143" s="6">
        <v>46084</v>
      </c>
      <c r="Q143" s="29">
        <f t="shared" si="357"/>
        <v>-12</v>
      </c>
      <c r="R143" s="150"/>
      <c r="S143" s="3"/>
      <c r="T143" s="30">
        <f t="shared" si="358"/>
        <v>46254</v>
      </c>
      <c r="U143" s="30">
        <f t="shared" si="359"/>
        <v>46279</v>
      </c>
      <c r="V143" s="37">
        <v>25</v>
      </c>
      <c r="W143" s="6">
        <f t="shared" si="360"/>
        <v>46266</v>
      </c>
      <c r="X143" s="6"/>
      <c r="Y143" s="29">
        <f t="shared" si="361"/>
        <v>-13</v>
      </c>
      <c r="Z143" s="3"/>
      <c r="AA143" s="31"/>
      <c r="AB143" s="7"/>
      <c r="AC143" s="6"/>
      <c r="AD143" s="25"/>
      <c r="AE143" s="31">
        <f t="shared" si="362"/>
        <v>46280</v>
      </c>
      <c r="AF143" s="31">
        <f t="shared" si="363"/>
        <v>46325</v>
      </c>
      <c r="AG143" s="37">
        <v>45</v>
      </c>
      <c r="AH143" s="15">
        <f t="shared" si="364"/>
        <v>46311</v>
      </c>
      <c r="AI143" s="15"/>
      <c r="AJ143" s="34">
        <f t="shared" si="365"/>
        <v>-14</v>
      </c>
      <c r="AK143" s="421"/>
      <c r="AL143" s="422"/>
      <c r="AM143" s="31">
        <f t="shared" si="366"/>
        <v>46326</v>
      </c>
      <c r="AN143" s="31">
        <f t="shared" si="367"/>
        <v>46346</v>
      </c>
      <c r="AO143" s="37">
        <v>20</v>
      </c>
      <c r="AP143" s="15">
        <f t="shared" si="368"/>
        <v>46331</v>
      </c>
      <c r="AQ143" s="15"/>
      <c r="AR143" s="34">
        <f t="shared" si="369"/>
        <v>-15</v>
      </c>
      <c r="AS143" s="7"/>
      <c r="AT143" s="7"/>
      <c r="AU143" s="7"/>
      <c r="AV143" s="7"/>
      <c r="AW143" s="7"/>
      <c r="AX143" s="3"/>
      <c r="AY143" s="31">
        <f t="shared" si="370"/>
        <v>46347</v>
      </c>
      <c r="AZ143" s="31">
        <f t="shared" si="422"/>
        <v>46497</v>
      </c>
      <c r="BA143" s="124">
        <v>150</v>
      </c>
      <c r="BB143" s="15">
        <f t="shared" si="371"/>
        <v>46481</v>
      </c>
      <c r="BC143" s="15"/>
      <c r="BD143" s="7">
        <f t="shared" si="372"/>
        <v>-16</v>
      </c>
      <c r="BE143" s="3"/>
      <c r="BF143" s="31">
        <f t="shared" si="373"/>
        <v>46498</v>
      </c>
      <c r="BG143" s="31">
        <f t="shared" si="374"/>
        <v>46528</v>
      </c>
      <c r="BH143" s="126">
        <v>30</v>
      </c>
      <c r="BI143" s="15">
        <f t="shared" si="375"/>
        <v>46511</v>
      </c>
      <c r="BJ143" s="15"/>
      <c r="BK143" s="34">
        <f t="shared" si="376"/>
        <v>-17</v>
      </c>
      <c r="BL143" s="3"/>
      <c r="BM143" s="31">
        <f t="shared" si="377"/>
        <v>46528</v>
      </c>
      <c r="BN143" s="31">
        <f t="shared" si="378"/>
        <v>46535</v>
      </c>
      <c r="BO143" s="126">
        <v>7</v>
      </c>
      <c r="BP143" s="15">
        <f t="shared" si="379"/>
        <v>46518</v>
      </c>
      <c r="BQ143" s="15"/>
      <c r="BR143" s="34">
        <f t="shared" si="380"/>
        <v>-17</v>
      </c>
      <c r="BS143" s="3"/>
      <c r="BT143" s="31">
        <f t="shared" si="381"/>
        <v>46535</v>
      </c>
      <c r="BU143" s="31">
        <f t="shared" si="382"/>
        <v>46538</v>
      </c>
      <c r="BV143" s="37">
        <v>3</v>
      </c>
      <c r="BW143" s="15">
        <f t="shared" si="383"/>
        <v>46521</v>
      </c>
      <c r="BX143" s="15"/>
      <c r="BY143" s="7">
        <f t="shared" si="384"/>
        <v>-17</v>
      </c>
      <c r="BZ143" s="2" t="s">
        <v>2625</v>
      </c>
      <c r="CA143" s="315">
        <v>46538</v>
      </c>
      <c r="CB143" s="7">
        <f t="shared" si="385"/>
        <v>-17</v>
      </c>
      <c r="CD143">
        <v>46</v>
      </c>
      <c r="CE143" s="4" t="s">
        <v>2626</v>
      </c>
      <c r="CF143" s="18">
        <f>+_xlfn.XLOOKUP(BZ143,'Crono LB 30.09'!B:B,'Crono LB 30.09'!F:F,"No se encuentra",0,1)</f>
        <v>46275</v>
      </c>
      <c r="CG143" s="193">
        <f t="shared" si="420"/>
        <v>-263</v>
      </c>
      <c r="CI143" s="18">
        <f>+_xlfn.XLOOKUP(B143,'REM-Nuevo'!B:B,'REM-Nuevo'!O:O,"",0,1)</f>
        <v>46538</v>
      </c>
      <c r="CJ143" s="18">
        <f t="shared" ref="CJ143" si="1220">+IF(CI143="",CA143,CI143)</f>
        <v>46538</v>
      </c>
    </row>
    <row r="146" spans="2:42" x14ac:dyDescent="0.35">
      <c r="AP146" s="1"/>
    </row>
    <row r="147" spans="2:42" x14ac:dyDescent="0.35">
      <c r="B147" t="s">
        <v>2941</v>
      </c>
      <c r="C147" t="s">
        <v>2942</v>
      </c>
    </row>
    <row r="148" spans="2:42" x14ac:dyDescent="0.35">
      <c r="B148" t="s">
        <v>2943</v>
      </c>
      <c r="C148" t="s">
        <v>2944</v>
      </c>
    </row>
    <row r="150" spans="2:42" x14ac:dyDescent="0.35">
      <c r="B150" t="s">
        <v>2945</v>
      </c>
      <c r="C150" t="s">
        <v>2946</v>
      </c>
      <c r="D150" s="4" t="s">
        <v>2947</v>
      </c>
    </row>
  </sheetData>
  <autoFilter ref="A3:CG143" xr:uid="{00000000-0009-0000-0000-000000000000}">
    <filterColumn colId="3">
      <filters>
        <filter val="PAY-97320 A/B-BOMBAS DE SUMIDERO DRENAJES CERRADOS_x000a_PAY-95140 A/B-BOMBA KOD_x000a_PAZ-24430 A/B-BOMBAS DE TANQUE DE EFLUENTES_x000a_PBA-24420 A/B-BOMBA DE SKIMMEADO_x000a_PBA-97160 A/B-BOMBAS DE CONDENSADO DE TANQUE SLOP_x000a_PBA-97150 A/B-BOMBAS DE AGUA DE TANQUE SLOP"/>
      </filters>
    </filterColumn>
  </autoFilter>
  <mergeCells count="12">
    <mergeCell ref="BT1:BY1"/>
    <mergeCell ref="AE1:AJ1"/>
    <mergeCell ref="A1:C1"/>
    <mergeCell ref="F1:I1"/>
    <mergeCell ref="L1:R1"/>
    <mergeCell ref="T1:Y1"/>
    <mergeCell ref="AA1:AC1"/>
    <mergeCell ref="E125:E131"/>
    <mergeCell ref="AM1:AW1"/>
    <mergeCell ref="AY1:BD1"/>
    <mergeCell ref="BF1:BK1"/>
    <mergeCell ref="BM1:BR1"/>
  </mergeCells>
  <conditionalFormatting sqref="B32:B34">
    <cfRule type="duplicateValues" dxfId="40" priority="12"/>
  </conditionalFormatting>
  <conditionalFormatting sqref="B35">
    <cfRule type="duplicateValues" dxfId="39" priority="8"/>
  </conditionalFormatting>
  <conditionalFormatting sqref="B36:B40">
    <cfRule type="duplicateValues" dxfId="38" priority="11"/>
  </conditionalFormatting>
  <conditionalFormatting sqref="B41:B45">
    <cfRule type="duplicateValues" dxfId="37" priority="10"/>
  </conditionalFormatting>
  <conditionalFormatting sqref="B46:B50">
    <cfRule type="duplicateValues" dxfId="36" priority="9"/>
  </conditionalFormatting>
  <conditionalFormatting sqref="B51:B54">
    <cfRule type="duplicateValues" dxfId="35" priority="7"/>
  </conditionalFormatting>
  <conditionalFormatting sqref="B55:B56">
    <cfRule type="duplicateValues" dxfId="34" priority="3"/>
  </conditionalFormatting>
  <conditionalFormatting sqref="B60:B65">
    <cfRule type="duplicateValues" dxfId="33" priority="6017"/>
  </conditionalFormatting>
  <conditionalFormatting sqref="B66:B69">
    <cfRule type="duplicateValues" dxfId="32" priority="5"/>
  </conditionalFormatting>
  <conditionalFormatting sqref="B70:B76">
    <cfRule type="duplicateValues" dxfId="31" priority="4"/>
  </conditionalFormatting>
  <conditionalFormatting sqref="B77:B81">
    <cfRule type="duplicateValues" dxfId="30" priority="6677"/>
  </conditionalFormatting>
  <conditionalFormatting sqref="B82:B85">
    <cfRule type="duplicateValues" dxfId="29" priority="1"/>
  </conditionalFormatting>
  <conditionalFormatting sqref="AA4:AA143 AM4:AO143 AZ4:AZ143 BG4:BG143 BN4:BN143 BU4:BU143 CA4:CA143">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3"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I4:J143</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Q4:Q143</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Y4:Y143</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AC4:AC143</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AJ143:AK143 AJ142 AJ4:AK141</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AR4:AR143</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BD4:BD143</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BK4:BK143</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BR4:BR143</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BY4:BY143</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BZ4:BZ143</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CB4:CB143</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filterMode="1">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O45" sqref="O45"/>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649" t="s">
        <v>2948</v>
      </c>
      <c r="B1" s="650"/>
      <c r="C1" s="650"/>
      <c r="D1" s="651"/>
      <c r="E1" s="652" t="s">
        <v>2949</v>
      </c>
      <c r="F1" s="653"/>
      <c r="G1" s="654"/>
      <c r="H1" s="652" t="s">
        <v>4</v>
      </c>
      <c r="I1" s="653"/>
      <c r="J1" s="655"/>
      <c r="K1" s="656" t="s">
        <v>2950</v>
      </c>
      <c r="L1" s="652" t="s">
        <v>2517</v>
      </c>
      <c r="M1" s="653"/>
      <c r="N1" s="654"/>
      <c r="O1" s="652" t="s">
        <v>2951</v>
      </c>
      <c r="P1" s="653"/>
      <c r="Q1" s="653"/>
      <c r="R1" s="654"/>
      <c r="S1" s="643" t="s">
        <v>2437</v>
      </c>
      <c r="T1" s="645" t="s">
        <v>2952</v>
      </c>
    </row>
    <row r="2" spans="1:27" ht="15" thickBot="1" x14ac:dyDescent="0.4">
      <c r="A2" s="142" t="s">
        <v>14</v>
      </c>
      <c r="B2" s="143" t="s">
        <v>15</v>
      </c>
      <c r="C2" s="144" t="s">
        <v>16</v>
      </c>
      <c r="D2" s="195" t="s">
        <v>1</v>
      </c>
      <c r="E2" s="409" t="s">
        <v>2503</v>
      </c>
      <c r="F2" s="410" t="s">
        <v>2953</v>
      </c>
      <c r="G2" s="411" t="s">
        <v>20</v>
      </c>
      <c r="H2" s="409" t="s">
        <v>2503</v>
      </c>
      <c r="I2" s="410" t="s">
        <v>2953</v>
      </c>
      <c r="J2" s="414" t="s">
        <v>20</v>
      </c>
      <c r="K2" s="657"/>
      <c r="L2" s="409" t="s">
        <v>2503</v>
      </c>
      <c r="M2" s="410" t="s">
        <v>2953</v>
      </c>
      <c r="N2" s="430" t="s">
        <v>20</v>
      </c>
      <c r="O2" s="147" t="s">
        <v>2954</v>
      </c>
      <c r="P2" s="143" t="s">
        <v>2953</v>
      </c>
      <c r="Q2" s="143" t="s">
        <v>20</v>
      </c>
      <c r="R2" s="146" t="s">
        <v>2955</v>
      </c>
      <c r="S2" s="644"/>
      <c r="T2" s="646"/>
      <c r="V2" t="s">
        <v>2956</v>
      </c>
      <c r="Z2" t="s">
        <v>2957</v>
      </c>
    </row>
    <row r="3" spans="1:27" hidden="1" x14ac:dyDescent="0.35">
      <c r="A3" s="156" t="s">
        <v>2639</v>
      </c>
      <c r="B3" s="157" t="s">
        <v>2640</v>
      </c>
      <c r="C3" s="158" t="s">
        <v>2528</v>
      </c>
      <c r="D3" s="285" t="s">
        <v>33</v>
      </c>
      <c r="E3" s="286">
        <v>45888</v>
      </c>
      <c r="F3" s="287">
        <f>+_xlfn.XLOOKUP(B3,'La Calera II - RFSU 31.1.28'!B:B,'La Calera II - RFSU 31.1.28'!G:G,"No se encuentra",0,1)</f>
        <v>45888</v>
      </c>
      <c r="G3" s="288">
        <f>IF(+_xlfn.XLOOKUP(B3,'La Calera II - RFSU 31.1.28'!B:B,'La Calera II - RFSU 31.1.28'!H:H,"No se encuentra",0,1)&gt;0,+_xlfn.XLOOKUP(B3,'La Calera II - RFSU 31.1.28'!B:B,'La Calera II - RFSU 31.1.28'!H:H,"No se encuentra",0,1),"")</f>
        <v>45888</v>
      </c>
      <c r="H3" s="415">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412" t="s">
        <v>2958</v>
      </c>
      <c r="L3" s="286">
        <v>46082</v>
      </c>
      <c r="M3" s="287">
        <f>+_xlfn.XLOOKUP(B3,'La Calera II - RFSU 31.1.28'!B:B,'La Calera II - RFSU 31.1.28'!AP:AP,"No se encuentra",0,1)</f>
        <v>46127</v>
      </c>
      <c r="N3" s="288"/>
      <c r="O3" s="415"/>
      <c r="P3" s="287"/>
      <c r="Q3" s="297" t="str">
        <f>+IF(+_xlfn.XLOOKUP(B3,'La Calera II - RFSU 31.1.28'!B:B,'La Calera II - RFSU 31.1.28'!BX:BX,"No se encuentra",0,1)&gt;0,+_xlfn.XLOOKUP(B3,'La Calera II - RFSU 31.1.28'!B:B,'La Calera II - RFSU 31.1.28'!BX:BX,"No se encuentra",0,1),"")</f>
        <v/>
      </c>
      <c r="R3" s="301" t="str">
        <f>IF(N3="","",+IF(Q3="",+O3-P3,+O3-Q3))</f>
        <v/>
      </c>
      <c r="S3" s="647" t="s">
        <v>2959</v>
      </c>
      <c r="T3" s="413" t="s">
        <v>2529</v>
      </c>
      <c r="V3" s="18">
        <f>+_xlfn.XLOOKUP(B3,'La Calera II - RFSU 31.1.28'!B:B,'La Calera II - RFSU 31.1.28'!BW:BW,"No se encuentra",0,1)</f>
        <v>46130</v>
      </c>
      <c r="W3" s="193">
        <f>+O3-L3</f>
        <v>-46082</v>
      </c>
    </row>
    <row r="4" spans="1:27" hidden="1" x14ac:dyDescent="0.35">
      <c r="A4" s="159" t="s">
        <v>2639</v>
      </c>
      <c r="B4" s="160" t="s">
        <v>2645</v>
      </c>
      <c r="C4" s="161" t="s">
        <v>2646</v>
      </c>
      <c r="D4" s="285" t="s">
        <v>33</v>
      </c>
      <c r="E4" s="201">
        <v>46041</v>
      </c>
      <c r="F4" s="198">
        <f t="shared" ref="F4:F5" si="0">+E4</f>
        <v>46041</v>
      </c>
      <c r="G4" s="289">
        <f>IF(+_xlfn.XLOOKUP(B4,'La Calera II - RFSU 31.1.28'!B:B,'La Calera II - RFSU 31.1.28'!H:H,"No se encuentra",0,1)&gt;0,+_xlfn.XLOOKUP(B4,'La Calera II - RFSU 31.1.28'!B:B,'La Calera II - RFSU 31.1.28'!H:H,"No se encuentra",0,1),"")</f>
        <v>46041</v>
      </c>
      <c r="H4" s="416">
        <v>46059</v>
      </c>
      <c r="I4" s="198">
        <f>+_xlfn.XLOOKUP(B4,'La Calera II - RFSU 31.1.28'!B:B,'La Calera II - RFSU 31.1.28'!W:W,"No se encuentra",0,1)</f>
        <v>46059</v>
      </c>
      <c r="J4" s="289">
        <f>IF(+_xlfn.XLOOKUP(B4,'La Calera II - RFSU 31.1.28'!B:B,'La Calera II - RFSU 31.1.28'!X:X,"No se encuentra",0,1)&gt;0,+_xlfn.XLOOKUP(B4,'La Calera II - RFSU 31.1.28'!B:B,'La Calera II - RFSU 31.1.28'!X:X,"No se encuentra",0,1),"")</f>
        <v>46059</v>
      </c>
      <c r="K4" s="141" t="s">
        <v>2958</v>
      </c>
      <c r="L4" s="201">
        <v>46104</v>
      </c>
      <c r="M4" s="198">
        <f>+_xlfn.XLOOKUP(B4,'La Calera II - RFSU 31.1.28'!B:B,'La Calera II - RFSU 31.1.28'!AP:AP,"No se encuentra",0,1)</f>
        <v>46088</v>
      </c>
      <c r="N4" s="289">
        <f>IF(+_xlfn.XLOOKUP(B4,'La Calera II - RFSU 31.1.28'!B:B,'La Calera II - RFSU 31.1.28'!AQ:AQ,"No se encuentra",0,1)&gt;0,+_xlfn.XLOOKUP(B4,'La Calera II - RFSU 31.1.28'!B:B,'La Calera II - RFSU 31.1.28'!AQ:AQ,"No se encuentra",0,1),"")</f>
        <v>46085</v>
      </c>
      <c r="O4" s="416"/>
      <c r="P4" s="35"/>
      <c r="Q4" s="35" t="str">
        <f>+IF(+_xlfn.XLOOKUP(B4,'La Calera II - RFSU 31.1.28'!B:B,'La Calera II - RFSU 31.1.28'!BX:BX,"No se encuentra",0,1)&gt;0,+_xlfn.XLOOKUP(B4,'La Calera II - RFSU 31.1.28'!B:B,'La Calera II - RFSU 31.1.28'!BX:BX,"No se encuentra",0,1),"")</f>
        <v/>
      </c>
      <c r="R4" s="302">
        <f t="shared" ref="R4:R67" si="1">IF(N4="","",+IF(Q4="",+O4-P4,+O4-Q4))</f>
        <v>0</v>
      </c>
      <c r="S4" s="648"/>
      <c r="T4" s="304" t="s">
        <v>2591</v>
      </c>
      <c r="V4" s="18">
        <f>+_xlfn.XLOOKUP(B4,'La Calera II - RFSU 31.1.28'!B:B,'La Calera II - RFSU 31.1.28'!BW:BW,"No se encuentra",0,1)</f>
        <v>46085</v>
      </c>
      <c r="W4" s="193">
        <f t="shared" ref="W4:W67" si="2">+O4-L4</f>
        <v>-46104</v>
      </c>
    </row>
    <row r="5" spans="1:27" hidden="1" x14ac:dyDescent="0.35">
      <c r="A5" s="159" t="s">
        <v>2639</v>
      </c>
      <c r="B5" s="160" t="s">
        <v>2829</v>
      </c>
      <c r="C5" s="161" t="s">
        <v>822</v>
      </c>
      <c r="D5" s="285"/>
      <c r="E5" s="201">
        <v>45923</v>
      </c>
      <c r="F5" s="198">
        <f t="shared" si="0"/>
        <v>45923</v>
      </c>
      <c r="G5" s="289">
        <f>IF(+_xlfn.XLOOKUP(B5,'La Calera II - RFSU 31.1.28'!B:B,'La Calera II - RFSU 31.1.28'!H:H,"No se encuentra",0,1)&gt;0,+_xlfn.XLOOKUP(B5,'La Calera II - RFSU 31.1.28'!B:B,'La Calera II - RFSU 31.1.28'!H:H,"No se encuentra",0,1),"")</f>
        <v>45929</v>
      </c>
      <c r="H5" s="416">
        <v>46057</v>
      </c>
      <c r="I5" s="198">
        <f>+_xlfn.XLOOKUP(B5,'La Calera II - RFSU 31.1.28'!B:B,'La Calera II - RFSU 31.1.28'!W:W,"No se encuentra",0,1)</f>
        <v>46057</v>
      </c>
      <c r="J5" s="289">
        <f>IF(+_xlfn.XLOOKUP(B5,'La Calera II - RFSU 31.1.28'!B:B,'La Calera II - RFSU 31.1.28'!X:X,"No se encuentra",0,1)&gt;0,+_xlfn.XLOOKUP(B5,'La Calera II - RFSU 31.1.28'!B:B,'La Calera II - RFSU 31.1.28'!X:X,"No se encuentra",0,1),"")</f>
        <v>46057</v>
      </c>
      <c r="K5" s="141" t="s">
        <v>2958</v>
      </c>
      <c r="L5" s="201">
        <v>46097</v>
      </c>
      <c r="M5" s="198">
        <f>+_xlfn.XLOOKUP(B5,'La Calera II - RFSU 31.1.28'!B:B,'La Calera II - RFSU 31.1.28'!AP:AP,"No se encuentra",0,1)</f>
        <v>46112</v>
      </c>
      <c r="N5" s="289">
        <f>IF(+_xlfn.XLOOKUP(B5,'La Calera II - RFSU 31.1.28'!B:B,'La Calera II - RFSU 31.1.28'!AQ:AQ,"No se encuentra",0,1)&gt;0,+_xlfn.XLOOKUP(B5,'La Calera II - RFSU 31.1.28'!B:B,'La Calera II - RFSU 31.1.28'!AQ:AQ,"No se encuentra",0,1),"")</f>
        <v>46113</v>
      </c>
      <c r="O5" s="416"/>
      <c r="P5" s="35"/>
      <c r="Q5" s="35" t="str">
        <f>+IF(+_xlfn.XLOOKUP(B5,'La Calera II - RFSU 31.1.28'!B:B,'La Calera II - RFSU 31.1.28'!BX:BX,"No se encuentra",0,1)&gt;0,+_xlfn.XLOOKUP(B5,'La Calera II - RFSU 31.1.28'!B:B,'La Calera II - RFSU 31.1.28'!BX:BX,"No se encuentra",0,1),"")</f>
        <v/>
      </c>
      <c r="R5" s="302">
        <f t="shared" si="1"/>
        <v>0</v>
      </c>
      <c r="S5" s="648"/>
      <c r="T5" s="304" t="s">
        <v>2540</v>
      </c>
      <c r="V5" s="18">
        <f>+_xlfn.XLOOKUP(B5,'La Calera II - RFSU 31.1.28'!B:B,'La Calera II - RFSU 31.1.28'!BW:BW,"No se encuentra",0,1)</f>
        <v>46113</v>
      </c>
      <c r="W5" s="193">
        <f t="shared" si="2"/>
        <v>-46097</v>
      </c>
    </row>
    <row r="6" spans="1:27" ht="30" hidden="1" x14ac:dyDescent="0.35">
      <c r="A6" s="159" t="s">
        <v>2639</v>
      </c>
      <c r="B6" s="160" t="s">
        <v>1844</v>
      </c>
      <c r="C6" s="161" t="s">
        <v>2856</v>
      </c>
      <c r="D6" s="285" t="s">
        <v>2857</v>
      </c>
      <c r="E6" s="201">
        <v>46034</v>
      </c>
      <c r="F6" s="198">
        <f>+_xlfn.XLOOKUP(B6,'La Calera II - RFSU 31.1.28'!B:B,'La Calera II - RFSU 31.1.28'!G:G,"No se encuentra",0,1)</f>
        <v>46034</v>
      </c>
      <c r="G6" s="289">
        <f>IF(+_xlfn.XLOOKUP(B6,'La Calera II - RFSU 31.1.28'!B:B,'La Calera II - RFSU 31.1.28'!H:H,"No se encuentra",0,1)&gt;0,+_xlfn.XLOOKUP(B6,'La Calera II - RFSU 31.1.28'!B:B,'La Calera II - RFSU 31.1.28'!H:H,"No se encuentra",0,1),"")</f>
        <v>45924</v>
      </c>
      <c r="H6" s="416">
        <v>45961</v>
      </c>
      <c r="I6" s="198">
        <f>+_xlfn.XLOOKUP(B6,'La Calera II - RFSU 31.1.28'!B:B,'La Calera II - RFSU 31.1.28'!W:W,"No se encuentra",0,1)</f>
        <v>45961</v>
      </c>
      <c r="J6" s="289">
        <f>IF(+_xlfn.XLOOKUP(B6,'La Calera II - RFSU 31.1.28'!B:B,'La Calera II - RFSU 31.1.28'!X:X,"No se encuentra",0,1)&gt;0,+_xlfn.XLOOKUP(B6,'La Calera II - RFSU 31.1.28'!B:B,'La Calera II - RFSU 31.1.28'!X:X,"No se encuentra",0,1),"")</f>
        <v>45960</v>
      </c>
      <c r="K6" s="141" t="s">
        <v>2958</v>
      </c>
      <c r="L6" s="201">
        <v>46171</v>
      </c>
      <c r="M6" s="198">
        <f>+_xlfn.XLOOKUP(B6,'La Calera II - RFSU 31.1.28'!B:B,'La Calera II - RFSU 31.1.28'!AP:AP,"No se encuentra",0,1)</f>
        <v>46164</v>
      </c>
      <c r="N6" s="289">
        <f>IF(+_xlfn.XLOOKUP(B6,'La Calera II - RFSU 31.1.28'!B:B,'La Calera II - RFSU 31.1.28'!AQ:AQ,"No se encuentra",0,1)&gt;0,+_xlfn.XLOOKUP(B6,'La Calera II - RFSU 31.1.28'!B:B,'La Calera II - RFSU 31.1.28'!AQ:AQ,"No se encuentra",0,1),"")</f>
        <v>46163</v>
      </c>
      <c r="O6" s="416">
        <f>+_xlfn.XLOOKUP(B6,'La Calera II - RFSU 31.1.28'!B:B,'La Calera II - RFSU 31.1.28'!CA:CA,"No se encuentra",0,1)</f>
        <v>46584</v>
      </c>
      <c r="P6" s="198">
        <f>+IF(V6&gt;O6,O6,V6)</f>
        <v>46563</v>
      </c>
      <c r="Q6" s="35" t="str">
        <f>+IF(+_xlfn.XLOOKUP(B6,'La Calera II - RFSU 31.1.28'!B:B,'La Calera II - RFSU 31.1.28'!BX:BX,"No se encuentra",0,1)&gt;0,+_xlfn.XLOOKUP(B6,'La Calera II - RFSU 31.1.28'!B:B,'La Calera II - RFSU 31.1.28'!BX:BX,"No se encuentra",0,1),"")</f>
        <v/>
      </c>
      <c r="R6" s="302">
        <f t="shared" si="1"/>
        <v>21</v>
      </c>
      <c r="S6" s="305" t="s">
        <v>2960</v>
      </c>
      <c r="T6" s="304" t="str">
        <f>+_xlfn.XLOOKUP(B6,'La Calera II - RFSU 31.1.28'!B:B,'La Calera II - RFSU 31.1.28'!BZ:BZ,"",0,1)</f>
        <v>CM018022</v>
      </c>
      <c r="V6" s="18">
        <f>+_xlfn.XLOOKUP(B6,'La Calera II - RFSU 31.1.28'!B:B,'La Calera II - RFSU 31.1.28'!BW:BW,"No se encuentra",0,1)</f>
        <v>46563</v>
      </c>
      <c r="W6" s="193">
        <f t="shared" si="2"/>
        <v>413</v>
      </c>
      <c r="Z6" s="18" t="str">
        <f>+_xlfn.XLOOKUP(T6,'Crono LB 30.09'!B:B,'Crono LB 30.09'!E:E,"No se encuentra",0,1)</f>
        <v>No se encuentra</v>
      </c>
      <c r="AA6" s="193" t="e">
        <f>+Z6-L6</f>
        <v>#VALUE!</v>
      </c>
    </row>
    <row r="7" spans="1:27" ht="20" hidden="1" x14ac:dyDescent="0.35">
      <c r="A7" s="159" t="s">
        <v>2024</v>
      </c>
      <c r="B7" s="160" t="s">
        <v>2892</v>
      </c>
      <c r="C7" s="161" t="s">
        <v>2893</v>
      </c>
      <c r="D7" s="285"/>
      <c r="E7" s="201">
        <v>46010</v>
      </c>
      <c r="F7" s="198">
        <f>+_xlfn.XLOOKUP(B7,'La Calera II - RFSU 31.1.28'!B:B,'La Calera II - RFSU 31.1.28'!G:G,"No se encuentra",0,1)</f>
        <v>46010</v>
      </c>
      <c r="G7" s="289">
        <f>IF(+_xlfn.XLOOKUP(B7,'La Calera II - RFSU 31.1.28'!B:B,'La Calera II - RFSU 31.1.28'!H:H,"No se encuentra",0,1)&gt;0,+_xlfn.XLOOKUP(B7,'La Calera II - RFSU 31.1.28'!B:B,'La Calera II - RFSU 31.1.28'!H:H,"No se encuentra",0,1),"")</f>
        <v>46010</v>
      </c>
      <c r="H7" s="416">
        <v>46050</v>
      </c>
      <c r="I7" s="198">
        <f>+_xlfn.XLOOKUP(B7,'La Calera II - RFSU 31.1.28'!B:B,'La Calera II - RFSU 31.1.28'!W:W,"No se encuentra",0,1)</f>
        <v>46050</v>
      </c>
      <c r="J7" s="289">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1">
        <v>46060</v>
      </c>
      <c r="M7" s="198">
        <f>+_xlfn.XLOOKUP(B7,'La Calera II - RFSU 31.1.28'!B:B,'La Calera II - RFSU 31.1.28'!AP:AP,"No se encuentra",0,1)</f>
        <v>46081</v>
      </c>
      <c r="N7" s="289">
        <f>IF(+_xlfn.XLOOKUP(B7,'La Calera II - RFSU 31.1.28'!B:B,'La Calera II - RFSU 31.1.28'!AQ:AQ,"No se encuentra",0,1)&gt;0,+_xlfn.XLOOKUP(B7,'La Calera II - RFSU 31.1.28'!B:B,'La Calera II - RFSU 31.1.28'!AQ:AQ,"No se encuentra",0,1),"")</f>
        <v>46087</v>
      </c>
      <c r="O7" s="416">
        <f>+_xlfn.XLOOKUP(B7,'La Calera II - RFSU 31.1.28'!B:B,'La Calera II - RFSU 31.1.28'!CA:CA,"No se encuentra",0,1)</f>
        <v>46156</v>
      </c>
      <c r="P7" s="198">
        <f t="shared" ref="P7:P70" si="3">+IF(V7&gt;O7,O7,V7)</f>
        <v>46156</v>
      </c>
      <c r="Q7" s="35" t="str">
        <f>+IF(+_xlfn.XLOOKUP(B7,'La Calera II - RFSU 31.1.28'!B:B,'La Calera II - RFSU 31.1.28'!BX:BX,"No se encuentra",0,1)&gt;0,+_xlfn.XLOOKUP(B7,'La Calera II - RFSU 31.1.28'!B:B,'La Calera II - RFSU 31.1.28'!BX:BX,"No se encuentra",0,1),"")</f>
        <v/>
      </c>
      <c r="R7" s="302">
        <f t="shared" si="1"/>
        <v>0</v>
      </c>
      <c r="S7" s="227"/>
      <c r="T7" s="304" t="str">
        <f>+_xlfn.XLOOKUP(B7,'La Calera II - RFSU 31.1.28'!B:B,'La Calera II - RFSU 31.1.28'!BZ:BZ,"",0,1)</f>
        <v>FDP1000</v>
      </c>
      <c r="V7" s="18">
        <f>+_xlfn.XLOOKUP(B7,'La Calera II - RFSU 31.1.28'!B:B,'La Calera II - RFSU 31.1.28'!BW:BW,"No se encuentra",0,1)</f>
        <v>46165</v>
      </c>
      <c r="W7" s="193">
        <f t="shared" si="2"/>
        <v>96</v>
      </c>
      <c r="Z7" s="18">
        <f>+_xlfn.XLOOKUP(T7,'Crono LB 30.09'!B:B,'Crono LB 30.09'!E:E,"No se encuentra",0,1)</f>
        <v>45930</v>
      </c>
      <c r="AA7" s="193">
        <f t="shared" ref="AA7:AA70" si="4">+Z7-L7</f>
        <v>-130</v>
      </c>
    </row>
    <row r="8" spans="1:27" hidden="1" x14ac:dyDescent="0.35">
      <c r="A8" s="159" t="s">
        <v>2024</v>
      </c>
      <c r="B8" s="160" t="s">
        <v>2896</v>
      </c>
      <c r="C8" s="161" t="s">
        <v>2897</v>
      </c>
      <c r="D8" s="285"/>
      <c r="E8" s="201">
        <v>46048</v>
      </c>
      <c r="F8" s="198">
        <f>+_xlfn.XLOOKUP(B8,'La Calera II - RFSU 31.1.28'!B:B,'La Calera II - RFSU 31.1.28'!G:G,"No se encuentra",0,1)</f>
        <v>46048</v>
      </c>
      <c r="G8" s="289">
        <f>IF(+_xlfn.XLOOKUP(B8,'La Calera II - RFSU 31.1.28'!B:B,'La Calera II - RFSU 31.1.28'!H:H,"No se encuentra",0,1)&gt;0,+_xlfn.XLOOKUP(B8,'La Calera II - RFSU 31.1.28'!B:B,'La Calera II - RFSU 31.1.28'!H:H,"No se encuentra",0,1),"")</f>
        <v>46048</v>
      </c>
      <c r="H8" s="416">
        <v>46048</v>
      </c>
      <c r="I8" s="198">
        <f>+_xlfn.XLOOKUP(B8,'La Calera II - RFSU 31.1.28'!B:B,'La Calera II - RFSU 31.1.28'!W:W,"No se encuentra",0,1)</f>
        <v>46048</v>
      </c>
      <c r="J8" s="289">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1">
        <v>46073</v>
      </c>
      <c r="M8" s="198">
        <f>+_xlfn.XLOOKUP(B8,'La Calera II - RFSU 31.1.28'!B:B,'La Calera II - RFSU 31.1.28'!AP:AP,"No se encuentra",0,1)</f>
        <v>46081</v>
      </c>
      <c r="N8" s="289">
        <f>IF(+_xlfn.XLOOKUP(B8,'La Calera II - RFSU 31.1.28'!B:B,'La Calera II - RFSU 31.1.28'!AQ:AQ,"No se encuentra",0,1)&gt;0,+_xlfn.XLOOKUP(B8,'La Calera II - RFSU 31.1.28'!B:B,'La Calera II - RFSU 31.1.28'!AQ:AQ,"No se encuentra",0,1),"")</f>
        <v>46087</v>
      </c>
      <c r="O8" s="416">
        <f>+_xlfn.XLOOKUP(B8,'La Calera II - RFSU 31.1.28'!B:B,'La Calera II - RFSU 31.1.28'!CA:CA,"No se encuentra",0,1)</f>
        <v>46239</v>
      </c>
      <c r="P8" s="198">
        <f t="shared" si="3"/>
        <v>46239</v>
      </c>
      <c r="Q8" s="35" t="str">
        <f>+IF(+_xlfn.XLOOKUP(B8,'La Calera II - RFSU 31.1.28'!B:B,'La Calera II - RFSU 31.1.28'!BX:BX,"No se encuentra",0,1)&gt;0,+_xlfn.XLOOKUP(B8,'La Calera II - RFSU 31.1.28'!B:B,'La Calera II - RFSU 31.1.28'!BX:BX,"No se encuentra",0,1),"")</f>
        <v/>
      </c>
      <c r="R8" s="302">
        <f t="shared" si="1"/>
        <v>0</v>
      </c>
      <c r="S8" s="227"/>
      <c r="T8" s="304" t="str">
        <f>+_xlfn.XLOOKUP(B8,'La Calera II - RFSU 31.1.28'!B:B,'La Calera II - RFSU 31.1.28'!BZ:BZ,"",0,1)</f>
        <v>FDP1000</v>
      </c>
      <c r="V8" s="18">
        <f>+_xlfn.XLOOKUP(B8,'La Calera II - RFSU 31.1.28'!B:B,'La Calera II - RFSU 31.1.28'!BW:BW,"No se encuentra",0,1)</f>
        <v>46250</v>
      </c>
      <c r="W8" s="193">
        <f t="shared" si="2"/>
        <v>166</v>
      </c>
      <c r="Z8" s="18">
        <f>+_xlfn.XLOOKUP(T8,'Crono LB 30.09'!B:B,'Crono LB 30.09'!E:E,"No se encuentra",0,1)</f>
        <v>45930</v>
      </c>
      <c r="AA8" s="193">
        <f t="shared" si="4"/>
        <v>-143</v>
      </c>
    </row>
    <row r="9" spans="1:27" hidden="1" x14ac:dyDescent="0.35">
      <c r="A9" s="159" t="s">
        <v>2024</v>
      </c>
      <c r="B9" s="160" t="s">
        <v>2961</v>
      </c>
      <c r="C9" s="161" t="s">
        <v>2897</v>
      </c>
      <c r="D9" s="285"/>
      <c r="E9" s="201" t="str">
        <f>+F9</f>
        <v>No se encuentra</v>
      </c>
      <c r="F9" s="198" t="str">
        <f>+_xlfn.XLOOKUP(B9,'La Calera II - RFSU 31.1.28'!B:B,'La Calera II - RFSU 31.1.28'!G:G,"No se encuentra",0,1)</f>
        <v>No se encuentra</v>
      </c>
      <c r="G9" s="289" t="str">
        <f>IF(+_xlfn.XLOOKUP(B9,'La Calera II - RFSU 31.1.28'!B:B,'La Calera II - RFSU 31.1.28'!H:H,"No se encuentra",0,1)&gt;0,+_xlfn.XLOOKUP(B9,'La Calera II - RFSU 31.1.28'!B:B,'La Calera II - RFSU 31.1.28'!H:H,"No se encuentra",0,1),"")</f>
        <v>No se encuentra</v>
      </c>
      <c r="H9" s="416" t="str">
        <f>+I9</f>
        <v>No se encuentra</v>
      </c>
      <c r="I9" s="198" t="str">
        <f>+_xlfn.XLOOKUP(B9,'La Calera II - RFSU 31.1.28'!B:B,'La Calera II - RFSU 31.1.28'!W:W,"No se encuentra",0,1)</f>
        <v>No se encuentra</v>
      </c>
      <c r="J9" s="289"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1" t="str">
        <f>+M9</f>
        <v>No se encuentra</v>
      </c>
      <c r="M9" s="198" t="str">
        <f>+_xlfn.XLOOKUP(B9,'La Calera II - RFSU 31.1.28'!B:B,'La Calera II - RFSU 31.1.28'!AP:AP,"No se encuentra",0,1)</f>
        <v>No se encuentra</v>
      </c>
      <c r="N9" s="289" t="str">
        <f>IF(+_xlfn.XLOOKUP(B9,'La Calera II - RFSU 31.1.28'!B:B,'La Calera II - RFSU 31.1.28'!AQ:AQ,"No se encuentra",0,1)&gt;0,+_xlfn.XLOOKUP(B9,'La Calera II - RFSU 31.1.28'!B:B,'La Calera II - RFSU 31.1.28'!AQ:AQ,"No se encuentra",0,1),"")</f>
        <v>No se encuentra</v>
      </c>
      <c r="O9" s="416" t="str">
        <f>+_xlfn.XLOOKUP(B9,'La Calera II - RFSU 31.1.28'!B:B,'La Calera II - RFSU 31.1.28'!CA:CA,"No se encuentra",0,1)</f>
        <v>No se encuentra</v>
      </c>
      <c r="P9" s="198" t="str">
        <f t="shared" si="3"/>
        <v>No se encuentra</v>
      </c>
      <c r="Q9" s="35" t="str">
        <f>+IF(+_xlfn.XLOOKUP(B9,'La Calera II - RFSU 31.1.28'!B:B,'La Calera II - RFSU 31.1.28'!BX:BX,"No se encuentra",0,1)&gt;0,+_xlfn.XLOOKUP(B9,'La Calera II - RFSU 31.1.28'!B:B,'La Calera II - RFSU 31.1.28'!BX:BX,"No se encuentra",0,1),"")</f>
        <v>No se encuentra</v>
      </c>
      <c r="R9" s="302" t="e">
        <f t="shared" si="1"/>
        <v>#VALUE!</v>
      </c>
      <c r="S9" s="227"/>
      <c r="T9" s="304" t="str">
        <f>+_xlfn.XLOOKUP(B9,'La Calera II - RFSU 31.1.28'!B:B,'La Calera II - RFSU 31.1.28'!BZ:BZ,"",0,1)</f>
        <v/>
      </c>
      <c r="V9" s="18" t="str">
        <f>+_xlfn.XLOOKUP(B9,'La Calera II - RFSU 31.1.28'!B:B,'La Calera II - RFSU 31.1.28'!BW:BW,"No se encuentra",0,1)</f>
        <v>No se encuentra</v>
      </c>
      <c r="W9" s="193" t="e">
        <f t="shared" si="2"/>
        <v>#VALUE!</v>
      </c>
      <c r="Z9" s="18" t="str">
        <f>+_xlfn.XLOOKUP(T9,'Crono LB 30.09'!B:B,'Crono LB 30.09'!E:E,"No se encuentra",0,1)</f>
        <v>No se encuentra</v>
      </c>
      <c r="AA9" s="193" t="e">
        <f t="shared" si="4"/>
        <v>#VALUE!</v>
      </c>
    </row>
    <row r="10" spans="1:27" ht="20" hidden="1" x14ac:dyDescent="0.35">
      <c r="A10" s="159" t="s">
        <v>2024</v>
      </c>
      <c r="B10" s="160" t="s">
        <v>2962</v>
      </c>
      <c r="C10" s="161" t="s">
        <v>2963</v>
      </c>
      <c r="D10" s="285"/>
      <c r="E10" s="201">
        <v>46108</v>
      </c>
      <c r="F10" s="198" t="str">
        <f>+_xlfn.XLOOKUP(B10,'La Calera II - RFSU 31.1.28'!B:B,'La Calera II - RFSU 31.1.28'!G:G,"No se encuentra",0,1)</f>
        <v>No se encuentra</v>
      </c>
      <c r="G10" s="289" t="str">
        <f>IF(+_xlfn.XLOOKUP(B10,'La Calera II - RFSU 31.1.28'!B:B,'La Calera II - RFSU 31.1.28'!H:H,"No se encuentra",0,1)&gt;0,+_xlfn.XLOOKUP(B10,'La Calera II - RFSU 31.1.28'!B:B,'La Calera II - RFSU 31.1.28'!H:H,"No se encuentra",0,1),"")</f>
        <v>No se encuentra</v>
      </c>
      <c r="H10" s="416">
        <v>46135</v>
      </c>
      <c r="I10" s="198" t="str">
        <f>+_xlfn.XLOOKUP(B10,'La Calera II - RFSU 31.1.28'!B:B,'La Calera II - RFSU 31.1.28'!W:W,"No se encuentra",0,1)</f>
        <v>No se encuentra</v>
      </c>
      <c r="J10" s="289"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1">
        <v>46141</v>
      </c>
      <c r="M10" s="198" t="str">
        <f>+_xlfn.XLOOKUP(B10,'La Calera II - RFSU 31.1.28'!B:B,'La Calera II - RFSU 31.1.28'!AP:AP,"No se encuentra",0,1)</f>
        <v>No se encuentra</v>
      </c>
      <c r="N10" s="289" t="str">
        <f>IF(+_xlfn.XLOOKUP(B10,'La Calera II - RFSU 31.1.28'!B:B,'La Calera II - RFSU 31.1.28'!AQ:AQ,"No se encuentra",0,1)&gt;0,+_xlfn.XLOOKUP(B10,'La Calera II - RFSU 31.1.28'!B:B,'La Calera II - RFSU 31.1.28'!AQ:AQ,"No se encuentra",0,1),"")</f>
        <v>No se encuentra</v>
      </c>
      <c r="O10" s="416" t="str">
        <f>+_xlfn.XLOOKUP(B10,'La Calera II - RFSU 31.1.28'!B:B,'La Calera II - RFSU 31.1.28'!CA:CA,"No se encuentra",0,1)</f>
        <v>No se encuentra</v>
      </c>
      <c r="P10" s="198" t="str">
        <f t="shared" si="3"/>
        <v>No se encuentra</v>
      </c>
      <c r="Q10" s="35" t="str">
        <f>+IF(+_xlfn.XLOOKUP(B10,'La Calera II - RFSU 31.1.28'!B:B,'La Calera II - RFSU 31.1.28'!BX:BX,"No se encuentra",0,1)&gt;0,+_xlfn.XLOOKUP(B10,'La Calera II - RFSU 31.1.28'!B:B,'La Calera II - RFSU 31.1.28'!BX:BX,"No se encuentra",0,1),"")</f>
        <v>No se encuentra</v>
      </c>
      <c r="R10" s="302" t="e">
        <f t="shared" si="1"/>
        <v>#VALUE!</v>
      </c>
      <c r="S10" s="227"/>
      <c r="T10" s="304" t="s">
        <v>2964</v>
      </c>
      <c r="V10" s="18" t="str">
        <f>+_xlfn.XLOOKUP(B10,'La Calera II - RFSU 31.1.28'!B:B,'La Calera II - RFSU 31.1.28'!BW:BW,"No se encuentra",0,1)</f>
        <v>No se encuentra</v>
      </c>
      <c r="W10" s="193"/>
      <c r="Z10" s="18"/>
      <c r="AA10" s="193"/>
    </row>
    <row r="11" spans="1:27" ht="20" hidden="1" x14ac:dyDescent="0.35">
      <c r="A11" s="159" t="s">
        <v>2024</v>
      </c>
      <c r="B11" s="160" t="s">
        <v>2906</v>
      </c>
      <c r="C11" s="161" t="s">
        <v>2965</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6">
        <v>46286</v>
      </c>
      <c r="I11" s="198">
        <f>+_xlfn.XLOOKUP(B11,'La Calera II - RFSU 31.1.28'!B:B,'La Calera II - RFSU 31.1.28'!W:W,"No se encuentra",0,1)</f>
        <v>46272</v>
      </c>
      <c r="J11" s="289"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1">
        <v>46289</v>
      </c>
      <c r="M11" s="198">
        <f>+_xlfn.XLOOKUP(B11,'La Calera II - RFSU 31.1.28'!B:B,'La Calera II - RFSU 31.1.28'!AP:AP,"No se encuentra",0,1)</f>
        <v>46287</v>
      </c>
      <c r="N11" s="289" t="str">
        <f>IF(+_xlfn.XLOOKUP(B11,'La Calera II - RFSU 31.1.28'!B:B,'La Calera II - RFSU 31.1.28'!AQ:AQ,"No se encuentra",0,1)&gt;0,+_xlfn.XLOOKUP(B11,'La Calera II - RFSU 31.1.28'!B:B,'La Calera II - RFSU 31.1.28'!AQ:AQ,"No se encuentra",0,1),"")</f>
        <v/>
      </c>
      <c r="O11" s="416">
        <v>46400</v>
      </c>
      <c r="P11" s="198">
        <f t="shared" si="3"/>
        <v>46387</v>
      </c>
      <c r="Q11" s="35" t="str">
        <f>+IF(+_xlfn.XLOOKUP(B11,'La Calera II - RFSU 31.1.28'!B:B,'La Calera II - RFSU 31.1.28'!BX:BX,"No se encuentra",0,1)&gt;0,+_xlfn.XLOOKUP(B11,'La Calera II - RFSU 31.1.28'!B:B,'La Calera II - RFSU 31.1.28'!BX:BX,"No se encuentra",0,1),"")</f>
        <v/>
      </c>
      <c r="R11" s="302" t="str">
        <f t="shared" si="1"/>
        <v/>
      </c>
      <c r="S11" s="227"/>
      <c r="T11" s="304" t="s">
        <v>2904</v>
      </c>
      <c r="V11" s="18">
        <f>+_xlfn.XLOOKUP(B11,'La Calera II - RFSU 31.1.28'!B:B,'La Calera II - RFSU 31.1.28'!BW:BW,"No se encuentra",0,1)</f>
        <v>46387</v>
      </c>
      <c r="W11" s="193"/>
      <c r="Z11" s="18"/>
      <c r="AA11" s="193"/>
    </row>
    <row r="12" spans="1:27" ht="20" hidden="1" x14ac:dyDescent="0.35">
      <c r="A12" s="159" t="s">
        <v>2024</v>
      </c>
      <c r="B12" s="160" t="s">
        <v>2911</v>
      </c>
      <c r="C12" s="161" t="s">
        <v>2912</v>
      </c>
      <c r="D12" s="285"/>
      <c r="E12" s="201">
        <v>46013</v>
      </c>
      <c r="F12" s="198">
        <f>+_xlfn.XLOOKUP(B12,'La Calera II - RFSU 31.1.28'!B:B,'La Calera II - RFSU 31.1.28'!G:G,"No se encuentra",0,1)</f>
        <v>46013</v>
      </c>
      <c r="G12" s="289">
        <f>IF(+_xlfn.XLOOKUP(B12,'La Calera II - RFSU 31.1.28'!B:B,'La Calera II - RFSU 31.1.28'!H:H,"No se encuentra",0,1)&gt;0,+_xlfn.XLOOKUP(B12,'La Calera II - RFSU 31.1.28'!B:B,'La Calera II - RFSU 31.1.28'!H:H,"No se encuentra",0,1),"")</f>
        <v>46013</v>
      </c>
      <c r="H12" s="416">
        <v>46050</v>
      </c>
      <c r="I12" s="198">
        <f>+_xlfn.XLOOKUP(B12,'La Calera II - RFSU 31.1.28'!B:B,'La Calera II - RFSU 31.1.28'!W:W,"No se encuentra",0,1)</f>
        <v>46050</v>
      </c>
      <c r="J12" s="289">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1">
        <v>46060</v>
      </c>
      <c r="M12" s="198">
        <f>+_xlfn.XLOOKUP(B12,'La Calera II - RFSU 31.1.28'!B:B,'La Calera II - RFSU 31.1.28'!AP:AP,"No se encuentra",0,1)</f>
        <v>46081</v>
      </c>
      <c r="N12" s="289">
        <f>IF(+_xlfn.XLOOKUP(B12,'La Calera II - RFSU 31.1.28'!B:B,'La Calera II - RFSU 31.1.28'!AQ:AQ,"No se encuentra",0,1)&gt;0,+_xlfn.XLOOKUP(B12,'La Calera II - RFSU 31.1.28'!B:B,'La Calera II - RFSU 31.1.28'!AQ:AQ,"No se encuentra",0,1),"")</f>
        <v>46079</v>
      </c>
      <c r="O12" s="416">
        <f>+_xlfn.XLOOKUP(B12,'La Calera II - RFSU 31.1.28'!B:B,'La Calera II - RFSU 31.1.28'!CA:CA,"No se encuentra",0,1)</f>
        <v>46132</v>
      </c>
      <c r="P12" s="198">
        <f t="shared" si="3"/>
        <v>46132</v>
      </c>
      <c r="Q12" s="35" t="str">
        <f>+IF(+_xlfn.XLOOKUP(B12,'La Calera II - RFSU 31.1.28'!B:B,'La Calera II - RFSU 31.1.28'!BX:BX,"No se encuentra",0,1)&gt;0,+_xlfn.XLOOKUP(B12,'La Calera II - RFSU 31.1.28'!B:B,'La Calera II - RFSU 31.1.28'!BX:BX,"No se encuentra",0,1),"")</f>
        <v/>
      </c>
      <c r="R12" s="302">
        <f t="shared" si="1"/>
        <v>0</v>
      </c>
      <c r="S12" s="227"/>
      <c r="T12" s="304">
        <f>+_xlfn.XLOOKUP(B12,'La Calera II - RFSU 31.1.28'!B:B,'La Calera II - RFSU 31.1.28'!BZ:BZ,"",0,1)</f>
        <v>0</v>
      </c>
      <c r="V12" s="18">
        <f>+_xlfn.XLOOKUP(B12,'La Calera II - RFSU 31.1.28'!B:B,'La Calera II - RFSU 31.1.28'!BW:BW,"No se encuentra",0,1)</f>
        <v>46142</v>
      </c>
      <c r="W12" s="193">
        <f t="shared" si="2"/>
        <v>72</v>
      </c>
      <c r="Z12" s="18" t="str">
        <f>+_xlfn.XLOOKUP(T12,'Crono LB 30.09'!B:B,'Crono LB 30.09'!E:E,"No se encuentra",0,1)</f>
        <v>No se encuentra</v>
      </c>
      <c r="AA12" s="193" t="e">
        <f t="shared" si="4"/>
        <v>#VALUE!</v>
      </c>
    </row>
    <row r="13" spans="1:27" hidden="1" x14ac:dyDescent="0.35">
      <c r="A13" s="159" t="s">
        <v>2024</v>
      </c>
      <c r="B13" s="160" t="s">
        <v>2914</v>
      </c>
      <c r="C13" s="161" t="s">
        <v>2915</v>
      </c>
      <c r="D13" s="285"/>
      <c r="E13" s="201">
        <f>+F13</f>
        <v>46084</v>
      </c>
      <c r="F13" s="198">
        <f>+_xlfn.XLOOKUP(B13,'La Calera II - RFSU 31.1.28'!B:B,'La Calera II - RFSU 31.1.28'!G:G,"No se encuentra",0,1)</f>
        <v>46084</v>
      </c>
      <c r="G13" s="289">
        <f>IF(+_xlfn.XLOOKUP(B13,'La Calera II - RFSU 31.1.28'!B:B,'La Calera II - RFSU 31.1.28'!H:H,"No se encuentra",0,1)&gt;0,+_xlfn.XLOOKUP(B13,'La Calera II - RFSU 31.1.28'!B:B,'La Calera II - RFSU 31.1.28'!H:H,"No se encuentra",0,1),"")</f>
        <v>46084</v>
      </c>
      <c r="H13" s="416">
        <f>+I13</f>
        <v>46117</v>
      </c>
      <c r="I13" s="198">
        <f>+_xlfn.XLOOKUP(B13,'La Calera II - RFSU 31.1.28'!B:B,'La Calera II - RFSU 31.1.28'!W:W,"No se encuentra",0,1)</f>
        <v>46117</v>
      </c>
      <c r="J13" s="289">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1">
        <f>+M13</f>
        <v>46175</v>
      </c>
      <c r="M13" s="198">
        <f>+_xlfn.XLOOKUP(B13,'La Calera II - RFSU 31.1.28'!B:B,'La Calera II - RFSU 31.1.28'!AP:AP,"No se encuentra",0,1)</f>
        <v>46175</v>
      </c>
      <c r="N13" s="289">
        <f>IF(+_xlfn.XLOOKUP(B13,'La Calera II - RFSU 31.1.28'!B:B,'La Calera II - RFSU 31.1.28'!AQ:AQ,"No se encuentra",0,1)&gt;0,+_xlfn.XLOOKUP(B13,'La Calera II - RFSU 31.1.28'!B:B,'La Calera II - RFSU 31.1.28'!AQ:AQ,"No se encuentra",0,1),"")</f>
        <v>46202</v>
      </c>
      <c r="O13" s="416">
        <f>+_xlfn.XLOOKUP(B13,'La Calera II - RFSU 31.1.28'!B:B,'La Calera II - RFSU 31.1.28'!CA:CA,"No se encuentra",0,1)</f>
        <v>46239</v>
      </c>
      <c r="P13" s="198">
        <f t="shared" si="3"/>
        <v>46239</v>
      </c>
      <c r="Q13" s="35" t="str">
        <f>+IF(+_xlfn.XLOOKUP(B13,'La Calera II - RFSU 31.1.28'!B:B,'La Calera II - RFSU 31.1.28'!BX:BX,"No se encuentra",0,1)&gt;0,+_xlfn.XLOOKUP(B13,'La Calera II - RFSU 31.1.28'!B:B,'La Calera II - RFSU 31.1.28'!BX:BX,"No se encuentra",0,1),"")</f>
        <v/>
      </c>
      <c r="R13" s="302">
        <f t="shared" si="1"/>
        <v>0</v>
      </c>
      <c r="S13" s="227"/>
      <c r="T13" s="304">
        <f>+_xlfn.XLOOKUP(B13,'La Calera II - RFSU 31.1.28'!B:B,'La Calera II - RFSU 31.1.28'!BZ:BZ,"",0,1)</f>
        <v>0</v>
      </c>
      <c r="V13" s="18">
        <f>+_xlfn.XLOOKUP(B13,'La Calera II - RFSU 31.1.28'!B:B,'La Calera II - RFSU 31.1.28'!BW:BW,"No se encuentra",0,1)</f>
        <v>46265</v>
      </c>
      <c r="W13" s="193">
        <f t="shared" si="2"/>
        <v>64</v>
      </c>
      <c r="Z13" s="18" t="str">
        <f>+_xlfn.XLOOKUP(T13,'Crono LB 30.09'!B:B,'Crono LB 30.09'!E:E,"No se encuentra",0,1)</f>
        <v>No se encuentra</v>
      </c>
      <c r="AA13" s="193" t="e">
        <f t="shared" si="4"/>
        <v>#VALUE!</v>
      </c>
    </row>
    <row r="14" spans="1:27" hidden="1" x14ac:dyDescent="0.35">
      <c r="A14" s="159" t="s">
        <v>2024</v>
      </c>
      <c r="B14" s="160" t="s">
        <v>2924</v>
      </c>
      <c r="C14" s="161" t="s">
        <v>2423</v>
      </c>
      <c r="D14" s="285"/>
      <c r="E14" s="201">
        <v>46122</v>
      </c>
      <c r="F14" s="198">
        <f>+_xlfn.XLOOKUP(B14,'La Calera II - RFSU 31.1.28'!B:B,'La Calera II - RFSU 31.1.28'!G:G,"No se encuentra",0,1)</f>
        <v>46122</v>
      </c>
      <c r="G14" s="289">
        <f>IF(+_xlfn.XLOOKUP(B14,'La Calera II - RFSU 31.1.28'!B:B,'La Calera II - RFSU 31.1.28'!H:H,"No se encuentra",0,1)&gt;0,+_xlfn.XLOOKUP(B14,'La Calera II - RFSU 31.1.28'!B:B,'La Calera II - RFSU 31.1.28'!H:H,"No se encuentra",0,1),"")</f>
        <v>46122</v>
      </c>
      <c r="H14" s="416">
        <v>46159</v>
      </c>
      <c r="I14" s="198">
        <f>+_xlfn.XLOOKUP(B14,'La Calera II - RFSU 31.1.28'!B:B,'La Calera II - RFSU 31.1.28'!W:W,"No se encuentra",0,1)</f>
        <v>46233</v>
      </c>
      <c r="J14" s="289" t="str">
        <f>IF(+_xlfn.XLOOKUP(B14,'La Calera II - RFSU 31.1.28'!B:B,'La Calera II - RFSU 31.1.28'!X:X,"No se encuentra",0,1)&gt;0,+_xlfn.XLOOKUP(B14,'La Calera II - RFSU 31.1.28'!B:B,'La Calera II - RFSU 31.1.28'!X:X,"No se encuentra",0,1),"")</f>
        <v/>
      </c>
      <c r="K14" s="141" t="str">
        <f>+IF(+_xlfn.XLOOKUP(B14,'La Calera II - RFSU 31.1.28'!B:B,'La Calera II - RFSU 31.1.28'!AG:AG,"No se encuentra",0,1)=0,"N/A","Sin iniciar")</f>
        <v>Sin iniciar</v>
      </c>
      <c r="L14" s="201">
        <v>46209</v>
      </c>
      <c r="M14" s="198">
        <f>+_xlfn.XLOOKUP(B14,'La Calera II - RFSU 31.1.28'!B:B,'La Calera II - RFSU 31.1.28'!AP:AP,"No se encuentra",0,1)</f>
        <v>46283</v>
      </c>
      <c r="N14" s="289" t="str">
        <f>IF(+_xlfn.XLOOKUP(B14,'La Calera II - RFSU 31.1.28'!B:B,'La Calera II - RFSU 31.1.28'!AQ:AQ,"No se encuentra",0,1)&gt;0,+_xlfn.XLOOKUP(B14,'La Calera II - RFSU 31.1.28'!B:B,'La Calera II - RFSU 31.1.28'!AQ:AQ,"No se encuentra",0,1),"")</f>
        <v/>
      </c>
      <c r="O14" s="416">
        <f>+_xlfn.XLOOKUP(B14,'La Calera II - RFSU 31.1.28'!B:B,'La Calera II - RFSU 31.1.28'!CA:CA,"No se encuentra",0,1)</f>
        <v>46532</v>
      </c>
      <c r="P14" s="198">
        <f t="shared" si="3"/>
        <v>46380</v>
      </c>
      <c r="Q14" s="35" t="str">
        <f>+IF(+_xlfn.XLOOKUP(B14,'La Calera II - RFSU 31.1.28'!B:B,'La Calera II - RFSU 31.1.28'!BX:BX,"No se encuentra",0,1)&gt;0,+_xlfn.XLOOKUP(B14,'La Calera II - RFSU 31.1.28'!B:B,'La Calera II - RFSU 31.1.28'!BX:BX,"No se encuentra",0,1),"")</f>
        <v/>
      </c>
      <c r="R14" s="302" t="str">
        <f t="shared" si="1"/>
        <v/>
      </c>
      <c r="S14" s="305"/>
      <c r="T14" s="304" t="str">
        <f>+_xlfn.XLOOKUP(B14,'La Calera II - RFSU 31.1.28'!B:B,'La Calera II - RFSU 31.1.28'!BZ:BZ,"",0,1)</f>
        <v>CPI010020</v>
      </c>
      <c r="V14" s="18">
        <f>+_xlfn.XLOOKUP(B14,'La Calera II - RFSU 31.1.28'!B:B,'La Calera II - RFSU 31.1.28'!BW:BW,"No se encuentra",0,1)</f>
        <v>46380</v>
      </c>
      <c r="W14" s="193">
        <f t="shared" si="2"/>
        <v>323</v>
      </c>
      <c r="Z14" s="18" t="str">
        <f>+_xlfn.XLOOKUP(T14,'Crono LB 30.09'!B:B,'Crono LB 30.09'!E:E,"No se encuentra",0,1)</f>
        <v>No se encuentra</v>
      </c>
      <c r="AA14" s="193" t="e">
        <f t="shared" si="4"/>
        <v>#VALUE!</v>
      </c>
    </row>
    <row r="15" spans="1:27" hidden="1" x14ac:dyDescent="0.35">
      <c r="A15" s="159" t="s">
        <v>2024</v>
      </c>
      <c r="B15" s="160" t="s">
        <v>2927</v>
      </c>
      <c r="C15" s="161" t="s">
        <v>2425</v>
      </c>
      <c r="D15" s="285"/>
      <c r="E15" s="201">
        <v>46115</v>
      </c>
      <c r="F15" s="198">
        <f>+_xlfn.XLOOKUP(B15,'La Calera II - RFSU 31.1.28'!B:B,'La Calera II - RFSU 31.1.28'!G:G,"No se encuentra",0,1)</f>
        <v>46172</v>
      </c>
      <c r="G15" s="289">
        <f>IF(+_xlfn.XLOOKUP(B15,'La Calera II - RFSU 31.1.28'!B:B,'La Calera II - RFSU 31.1.28'!H:H,"No se encuentra",0,1)&gt;0,+_xlfn.XLOOKUP(B15,'La Calera II - RFSU 31.1.28'!B:B,'La Calera II - RFSU 31.1.28'!H:H,"No se encuentra",0,1),"")</f>
        <v>46155</v>
      </c>
      <c r="H15" s="416">
        <v>46152</v>
      </c>
      <c r="I15" s="198">
        <f>+_xlfn.XLOOKUP(B15,'La Calera II - RFSU 31.1.28'!B:B,'La Calera II - RFSU 31.1.28'!W:W,"No se encuentra",0,1)</f>
        <v>46208</v>
      </c>
      <c r="J15" s="289">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1">
        <v>46217</v>
      </c>
      <c r="M15" s="198">
        <f>+_xlfn.XLOOKUP(B15,'La Calera II - RFSU 31.1.28'!B:B,'La Calera II - RFSU 31.1.28'!AP:AP,"No se encuentra",0,1)</f>
        <v>46288</v>
      </c>
      <c r="N15" s="289" t="str">
        <f>IF(+_xlfn.XLOOKUP(B15,'La Calera II - RFSU 31.1.28'!B:B,'La Calera II - RFSU 31.1.28'!AQ:AQ,"No se encuentra",0,1)&gt;0,+_xlfn.XLOOKUP(B15,'La Calera II - RFSU 31.1.28'!B:B,'La Calera II - RFSU 31.1.28'!AQ:AQ,"No se encuentra",0,1),"")</f>
        <v/>
      </c>
      <c r="O15" s="416">
        <f>+_xlfn.XLOOKUP(B15,'La Calera II - RFSU 31.1.28'!B:B,'La Calera II - RFSU 31.1.28'!CA:CA,"No se encuentra",0,1)</f>
        <v>46449</v>
      </c>
      <c r="P15" s="198">
        <f t="shared" si="3"/>
        <v>46445</v>
      </c>
      <c r="Q15" s="35" t="str">
        <f>+IF(+_xlfn.XLOOKUP(B15,'La Calera II - RFSU 31.1.28'!B:B,'La Calera II - RFSU 31.1.28'!BX:BX,"No se encuentra",0,1)&gt;0,+_xlfn.XLOOKUP(B15,'La Calera II - RFSU 31.1.28'!B:B,'La Calera II - RFSU 31.1.28'!BX:BX,"No se encuentra",0,1),"")</f>
        <v/>
      </c>
      <c r="R15" s="302" t="str">
        <f t="shared" si="1"/>
        <v/>
      </c>
      <c r="S15" s="227"/>
      <c r="T15" s="304" t="str">
        <f>+_xlfn.XLOOKUP(B15,'La Calera II - RFSU 31.1.28'!B:B,'La Calera II - RFSU 31.1.28'!BZ:BZ,"",0,1)</f>
        <v>CP011010</v>
      </c>
      <c r="V15" s="18">
        <f>+_xlfn.XLOOKUP(B15,'La Calera II - RFSU 31.1.28'!B:B,'La Calera II - RFSU 31.1.28'!BW:BW,"No se encuentra",0,1)</f>
        <v>46445</v>
      </c>
      <c r="W15" s="193">
        <f t="shared" si="2"/>
        <v>232</v>
      </c>
      <c r="Z15" s="18" t="str">
        <f>+_xlfn.XLOOKUP(T15,'Crono LB 30.09'!B:B,'Crono LB 30.09'!E:E,"No se encuentra",0,1)</f>
        <v>No se encuentra</v>
      </c>
      <c r="AA15" s="193" t="e">
        <f t="shared" si="4"/>
        <v>#VALUE!</v>
      </c>
    </row>
    <row r="16" spans="1:27" hidden="1" x14ac:dyDescent="0.35">
      <c r="A16" s="159" t="s">
        <v>2024</v>
      </c>
      <c r="B16" s="160" t="s">
        <v>2931</v>
      </c>
      <c r="C16" s="161" t="s">
        <v>2932</v>
      </c>
      <c r="D16" s="285"/>
      <c r="E16" s="201">
        <v>46073</v>
      </c>
      <c r="F16" s="198">
        <f>+_xlfn.XLOOKUP(B16,'La Calera II - RFSU 31.1.28'!B:B,'La Calera II - RFSU 31.1.28'!G:G,"No se encuentra",0,1)</f>
        <v>46073</v>
      </c>
      <c r="G16" s="289">
        <f>IF(+_xlfn.XLOOKUP(B16,'La Calera II - RFSU 31.1.28'!B:B,'La Calera II - RFSU 31.1.28'!H:H,"No se encuentra",0,1)&gt;0,+_xlfn.XLOOKUP(B16,'La Calera II - RFSU 31.1.28'!B:B,'La Calera II - RFSU 31.1.28'!H:H,"No se encuentra",0,1),"")</f>
        <v>46073</v>
      </c>
      <c r="H16" s="416">
        <v>46110</v>
      </c>
      <c r="I16" s="198">
        <f>+_xlfn.XLOOKUP(B16,'La Calera II - RFSU 31.1.28'!B:B,'La Calera II - RFSU 31.1.28'!W:W,"No se encuentra",0,1)</f>
        <v>46105</v>
      </c>
      <c r="J16" s="289">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1">
        <v>46175</v>
      </c>
      <c r="M16" s="198">
        <f>+_xlfn.XLOOKUP(B16,'La Calera II - RFSU 31.1.28'!B:B,'La Calera II - RFSU 31.1.28'!AP:AP,"No se encuentra",0,1)</f>
        <v>46171</v>
      </c>
      <c r="N16" s="289">
        <f>IF(+_xlfn.XLOOKUP(B16,'La Calera II - RFSU 31.1.28'!B:B,'La Calera II - RFSU 31.1.28'!AQ:AQ,"No se encuentra",0,1)&gt;0,+_xlfn.XLOOKUP(B16,'La Calera II - RFSU 31.1.28'!B:B,'La Calera II - RFSU 31.1.28'!AQ:AQ,"No se encuentra",0,1),"")</f>
        <v>46176</v>
      </c>
      <c r="O16" s="416">
        <f>+_xlfn.XLOOKUP(B16,'La Calera II - RFSU 31.1.28'!B:B,'La Calera II - RFSU 31.1.28'!CA:CA,"No se encuentra",0,1)</f>
        <v>46417</v>
      </c>
      <c r="P16" s="198">
        <f t="shared" si="3"/>
        <v>46417</v>
      </c>
      <c r="Q16" s="35" t="str">
        <f>+IF(+_xlfn.XLOOKUP(B16,'La Calera II - RFSU 31.1.28'!B:B,'La Calera II - RFSU 31.1.28'!BX:BX,"No se encuentra",0,1)&gt;0,+_xlfn.XLOOKUP(B16,'La Calera II - RFSU 31.1.28'!B:B,'La Calera II - RFSU 31.1.28'!BX:BX,"No se encuentra",0,1),"")</f>
        <v/>
      </c>
      <c r="R16" s="302">
        <f t="shared" si="1"/>
        <v>0</v>
      </c>
      <c r="S16" s="227"/>
      <c r="T16" s="304" t="str">
        <f>+_xlfn.XLOOKUP(B16,'La Calera II - RFSU 31.1.28'!B:B,'La Calera II - RFSU 31.1.28'!BZ:BZ,"",0,1)</f>
        <v>FDP1030</v>
      </c>
      <c r="U16" t="s">
        <v>2966</v>
      </c>
      <c r="V16" s="18">
        <f>+_xlfn.XLOOKUP(B16,'La Calera II - RFSU 31.1.28'!B:B,'La Calera II - RFSU 31.1.28'!BW:BW,"No se encuentra",0,1)</f>
        <v>46426</v>
      </c>
      <c r="W16" s="193">
        <f t="shared" si="2"/>
        <v>242</v>
      </c>
      <c r="Z16" s="18" t="str">
        <f>+_xlfn.XLOOKUP(T16,'Crono LB 30.09'!B:B,'Crono LB 30.09'!E:E,"No se encuentra",0,1)</f>
        <v>29-Jan-26</v>
      </c>
      <c r="AA16" s="193" t="e">
        <f t="shared" si="4"/>
        <v>#VALUE!</v>
      </c>
    </row>
    <row r="17" spans="1:27" hidden="1" x14ac:dyDescent="0.35">
      <c r="A17" s="159" t="s">
        <v>2818</v>
      </c>
      <c r="B17" s="160" t="s">
        <v>2826</v>
      </c>
      <c r="C17" s="161" t="s">
        <v>2827</v>
      </c>
      <c r="D17" s="285"/>
      <c r="E17" s="201">
        <v>46108</v>
      </c>
      <c r="F17" s="198">
        <f>+_xlfn.XLOOKUP(B17,'La Calera II - RFSU 31.1.28'!B:B,'La Calera II - RFSU 31.1.28'!G:G,"No se encuentra",0,1)</f>
        <v>46108</v>
      </c>
      <c r="G17" s="289">
        <f>IF(+_xlfn.XLOOKUP(B17,'La Calera II - RFSU 31.1.28'!B:B,'La Calera II - RFSU 31.1.28'!H:H,"No se encuentra",0,1)&gt;0,+_xlfn.XLOOKUP(B17,'La Calera II - RFSU 31.1.28'!B:B,'La Calera II - RFSU 31.1.28'!H:H,"No se encuentra",0,1),"")</f>
        <v>46099</v>
      </c>
      <c r="H17" s="416">
        <v>46145</v>
      </c>
      <c r="I17" s="198">
        <f>+_xlfn.XLOOKUP(B17,'La Calera II - RFSU 31.1.28'!B:B,'La Calera II - RFSU 31.1.28'!W:W,"No se encuentra",0,1)</f>
        <v>46143</v>
      </c>
      <c r="J17" s="289">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1">
        <v>46210</v>
      </c>
      <c r="M17" s="198">
        <f>+_xlfn.XLOOKUP(B17,'La Calera II - RFSU 31.1.28'!B:B,'La Calera II - RFSU 31.1.28'!AP:AP,"No se encuentra",0,1)</f>
        <v>46211</v>
      </c>
      <c r="N17" s="289" t="str">
        <f>IF(+_xlfn.XLOOKUP(B17,'La Calera II - RFSU 31.1.28'!B:B,'La Calera II - RFSU 31.1.28'!AQ:AQ,"No se encuentra",0,1)&gt;0,+_xlfn.XLOOKUP(B17,'La Calera II - RFSU 31.1.28'!B:B,'La Calera II - RFSU 31.1.28'!AQ:AQ,"No se encuentra",0,1),"")</f>
        <v/>
      </c>
      <c r="O17" s="416">
        <f>+_xlfn.XLOOKUP(B17,'La Calera II - RFSU 31.1.28'!B:B,'La Calera II - RFSU 31.1.28'!CA:CA,"No se encuentra",0,1)</f>
        <v>46423</v>
      </c>
      <c r="P17" s="198">
        <f t="shared" si="3"/>
        <v>46423</v>
      </c>
      <c r="Q17" s="35" t="str">
        <f>+IF(+_xlfn.XLOOKUP(B17,'La Calera II - RFSU 31.1.28'!B:B,'La Calera II - RFSU 31.1.28'!BX:BX,"No se encuentra",0,1)&gt;0,+_xlfn.XLOOKUP(B17,'La Calera II - RFSU 31.1.28'!B:B,'La Calera II - RFSU 31.1.28'!BX:BX,"No se encuentra",0,1),"")</f>
        <v/>
      </c>
      <c r="R17" s="302" t="str">
        <f t="shared" si="1"/>
        <v/>
      </c>
      <c r="S17" s="227"/>
      <c r="T17" s="304" t="str">
        <f>+_xlfn.XLOOKUP(B17,'La Calera II - RFSU 31.1.28'!B:B,'La Calera II - RFSU 31.1.28'!BZ:BZ,"",0,1)</f>
        <v>FDI1030</v>
      </c>
      <c r="V17" s="18">
        <f>+_xlfn.XLOOKUP(B17,'La Calera II - RFSU 31.1.28'!B:B,'La Calera II - RFSU 31.1.28'!BW:BW,"No se encuentra",0,1)</f>
        <v>46458</v>
      </c>
      <c r="W17" s="193">
        <f t="shared" si="2"/>
        <v>213</v>
      </c>
      <c r="Z17" s="18" t="str">
        <f>+_xlfn.XLOOKUP(T17,'Crono LB 30.09'!B:B,'Crono LB 30.09'!E:E,"No se encuentra",0,1)</f>
        <v>No se encuentra</v>
      </c>
      <c r="AA17" s="193" t="e">
        <f t="shared" si="4"/>
        <v>#VALUE!</v>
      </c>
    </row>
    <row r="18" spans="1:27" hidden="1" x14ac:dyDescent="0.35">
      <c r="A18" s="159" t="s">
        <v>246</v>
      </c>
      <c r="B18" s="160" t="s">
        <v>2967</v>
      </c>
      <c r="C18" s="161" t="s">
        <v>621</v>
      </c>
      <c r="D18" s="285"/>
      <c r="E18" s="201">
        <v>46183</v>
      </c>
      <c r="F18" s="198" t="str">
        <f>+_xlfn.XLOOKUP(B18,'La Calera II - RFSU 31.1.28'!B:B,'La Calera II - RFSU 31.1.28'!G:G,"No se encuentra",0,1)</f>
        <v>No se encuentra</v>
      </c>
      <c r="G18" s="289" t="str">
        <f>IF(+_xlfn.XLOOKUP(B18,'La Calera II - RFSU 31.1.28'!B:B,'La Calera II - RFSU 31.1.28'!H:H,"No se encuentra",0,1)&gt;0,+_xlfn.XLOOKUP(B18,'La Calera II - RFSU 31.1.28'!B:B,'La Calera II - RFSU 31.1.28'!H:H,"No se encuentra",0,1),"")</f>
        <v>No se encuentra</v>
      </c>
      <c r="H18" s="416">
        <v>46220</v>
      </c>
      <c r="I18" s="198" t="str">
        <f>+_xlfn.XLOOKUP(B18,'La Calera II - RFSU 31.1.28'!B:B,'La Calera II - RFSU 31.1.28'!W:W,"No se encuentra",0,1)</f>
        <v>No se encuentra</v>
      </c>
      <c r="J18" s="289"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1">
        <v>46286</v>
      </c>
      <c r="M18" s="198" t="str">
        <f>+_xlfn.XLOOKUP(B18,'La Calera II - RFSU 31.1.28'!B:B,'La Calera II - RFSU 31.1.28'!AP:AP,"No se encuentra",0,1)</f>
        <v>No se encuentra</v>
      </c>
      <c r="N18" s="289" t="str">
        <f>IF(+_xlfn.XLOOKUP(B18,'La Calera II - RFSU 31.1.28'!B:B,'La Calera II - RFSU 31.1.28'!AQ:AQ,"No se encuentra",0,1)&gt;0,+_xlfn.XLOOKUP(B18,'La Calera II - RFSU 31.1.28'!B:B,'La Calera II - RFSU 31.1.28'!AQ:AQ,"No se encuentra",0,1),"")</f>
        <v>No se encuentra</v>
      </c>
      <c r="O18" s="416" t="str">
        <f>+_xlfn.XLOOKUP(B18,'La Calera II - RFSU 31.1.28'!B:B,'La Calera II - RFSU 31.1.28'!CA:CA,"No se encuentra",0,1)</f>
        <v>No se encuentra</v>
      </c>
      <c r="P18" s="198" t="str">
        <f t="shared" si="3"/>
        <v>No se encuentra</v>
      </c>
      <c r="Q18" s="35" t="str">
        <f>+IF(+_xlfn.XLOOKUP(B18,'La Calera II - RFSU 31.1.28'!B:B,'La Calera II - RFSU 31.1.28'!BX:BX,"No se encuentra",0,1)&gt;0,+_xlfn.XLOOKUP(B18,'La Calera II - RFSU 31.1.28'!B:B,'La Calera II - RFSU 31.1.28'!BX:BX,"No se encuentra",0,1),"")</f>
        <v>No se encuentra</v>
      </c>
      <c r="R18" s="302" t="e">
        <f t="shared" si="1"/>
        <v>#VALUE!</v>
      </c>
      <c r="S18" s="227"/>
      <c r="T18" s="304" t="str">
        <f>+_xlfn.XLOOKUP(B18,'La Calera II - RFSU 31.1.28'!B:B,'La Calera II - RFSU 31.1.28'!BZ:BZ,"",0,1)</f>
        <v/>
      </c>
      <c r="V18" s="18" t="str">
        <f>+_xlfn.XLOOKUP(B18,'La Calera II - RFSU 31.1.28'!B:B,'La Calera II - RFSU 31.1.28'!BW:BW,"No se encuentra",0,1)</f>
        <v>No se encuentra</v>
      </c>
      <c r="W18" s="193" t="e">
        <f t="shared" si="2"/>
        <v>#VALUE!</v>
      </c>
      <c r="Z18" s="18" t="str">
        <f>+_xlfn.XLOOKUP(T18,'Crono LB 30.09'!B:B,'Crono LB 30.09'!E:E,"No se encuentra",0,1)</f>
        <v>No se encuentra</v>
      </c>
      <c r="AA18" s="193" t="e">
        <f t="shared" si="4"/>
        <v>#VALUE!</v>
      </c>
    </row>
    <row r="19" spans="1:27" hidden="1" x14ac:dyDescent="0.35">
      <c r="A19" s="159" t="s">
        <v>246</v>
      </c>
      <c r="B19" s="160" t="s">
        <v>2649</v>
      </c>
      <c r="C19" s="161" t="s">
        <v>624</v>
      </c>
      <c r="D19" s="285"/>
      <c r="E19" s="201">
        <v>46153</v>
      </c>
      <c r="F19" s="198">
        <f>+_xlfn.XLOOKUP(B19,'La Calera II - RFSU 31.1.28'!B:B,'La Calera II - RFSU 31.1.28'!G:G,"No se encuentra",0,1)</f>
        <v>46153</v>
      </c>
      <c r="G19" s="289">
        <f>IF(+_xlfn.XLOOKUP(B19,'La Calera II - RFSU 31.1.28'!B:B,'La Calera II - RFSU 31.1.28'!H:H,"No se encuentra",0,1)&gt;0,+_xlfn.XLOOKUP(B19,'La Calera II - RFSU 31.1.28'!B:B,'La Calera II - RFSU 31.1.28'!H:H,"No se encuentra",0,1),"")</f>
        <v>46122</v>
      </c>
      <c r="H19" s="416">
        <v>46190</v>
      </c>
      <c r="I19" s="198">
        <f>+_xlfn.XLOOKUP(B19,'La Calera II - RFSU 31.1.28'!B:B,'La Calera II - RFSU 31.1.28'!W:W,"No se encuentra",0,1)</f>
        <v>46162</v>
      </c>
      <c r="J19" s="289">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1">
        <v>46286</v>
      </c>
      <c r="M19" s="198">
        <f>+_xlfn.XLOOKUP(B19,'La Calera II - RFSU 31.1.28'!B:B,'La Calera II - RFSU 31.1.28'!AP:AP,"No se encuentra",0,1)</f>
        <v>46207</v>
      </c>
      <c r="N19" s="289">
        <f>IF(+_xlfn.XLOOKUP(B19,'La Calera II - RFSU 31.1.28'!B:B,'La Calera II - RFSU 31.1.28'!AQ:AQ,"No se encuentra",0,1)&gt;0,+_xlfn.XLOOKUP(B19,'La Calera II - RFSU 31.1.28'!B:B,'La Calera II - RFSU 31.1.28'!AQ:AQ,"No se encuentra",0,1),"")</f>
        <v>46211</v>
      </c>
      <c r="O19" s="416">
        <f>+_xlfn.XLOOKUP(B19,'La Calera II - RFSU 31.1.28'!B:B,'La Calera II - RFSU 31.1.28'!CA:CA,"No se encuentra",0,1)</f>
        <v>46524</v>
      </c>
      <c r="P19" s="198">
        <f t="shared" si="3"/>
        <v>46418</v>
      </c>
      <c r="Q19" s="35" t="str">
        <f>+IF(+_xlfn.XLOOKUP(B19,'La Calera II - RFSU 31.1.28'!B:B,'La Calera II - RFSU 31.1.28'!BX:BX,"No se encuentra",0,1)&gt;0,+_xlfn.XLOOKUP(B19,'La Calera II - RFSU 31.1.28'!B:B,'La Calera II - RFSU 31.1.28'!BX:BX,"No se encuentra",0,1),"")</f>
        <v/>
      </c>
      <c r="R19" s="302">
        <f t="shared" si="1"/>
        <v>106</v>
      </c>
      <c r="S19" s="227"/>
      <c r="T19" s="304" t="str">
        <f>+_xlfn.XLOOKUP(B19,'La Calera II - RFSU 31.1.28'!B:B,'La Calera II - RFSU 31.1.28'!BZ:BZ,"",0,1)</f>
        <v>FDE1140</v>
      </c>
      <c r="V19" s="18">
        <f>+_xlfn.XLOOKUP(B19,'La Calera II - RFSU 31.1.28'!B:B,'La Calera II - RFSU 31.1.28'!BW:BW,"No se encuentra",0,1)</f>
        <v>46418</v>
      </c>
      <c r="W19" s="193">
        <f t="shared" si="2"/>
        <v>238</v>
      </c>
      <c r="Z19" s="18">
        <f>+_xlfn.XLOOKUP(T19,'Crono LB 30.09'!B:B,'Crono LB 30.09'!E:E,"No se encuentra",0,1)</f>
        <v>46162</v>
      </c>
      <c r="AA19" s="193">
        <f t="shared" si="4"/>
        <v>-124</v>
      </c>
    </row>
    <row r="20" spans="1:27" hidden="1" x14ac:dyDescent="0.35">
      <c r="A20" s="159" t="s">
        <v>246</v>
      </c>
      <c r="B20" s="160" t="s">
        <v>2652</v>
      </c>
      <c r="C20" s="161" t="s">
        <v>622</v>
      </c>
      <c r="D20" s="285"/>
      <c r="E20" s="201">
        <v>46153</v>
      </c>
      <c r="F20" s="198">
        <f>+_xlfn.XLOOKUP(B20,'La Calera II - RFSU 31.1.28'!B:B,'La Calera II - RFSU 31.1.28'!G:G,"No se encuentra",0,1)</f>
        <v>46153</v>
      </c>
      <c r="G20" s="289">
        <f>IF(+_xlfn.XLOOKUP(B20,'La Calera II - RFSU 31.1.28'!B:B,'La Calera II - RFSU 31.1.28'!H:H,"No se encuentra",0,1)&gt;0,+_xlfn.XLOOKUP(B20,'La Calera II - RFSU 31.1.28'!B:B,'La Calera II - RFSU 31.1.28'!H:H,"No se encuentra",0,1),"")</f>
        <v>46122</v>
      </c>
      <c r="H20" s="416">
        <v>46190</v>
      </c>
      <c r="I20" s="198">
        <f>+_xlfn.XLOOKUP(B20,'La Calera II - RFSU 31.1.28'!B:B,'La Calera II - RFSU 31.1.28'!W:W,"No se encuentra",0,1)</f>
        <v>46162</v>
      </c>
      <c r="J20" s="289">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1">
        <v>46286</v>
      </c>
      <c r="M20" s="198">
        <f>+_xlfn.XLOOKUP(B20,'La Calera II - RFSU 31.1.28'!B:B,'La Calera II - RFSU 31.1.28'!AP:AP,"No se encuentra",0,1)</f>
        <v>46207</v>
      </c>
      <c r="N20" s="289">
        <f>IF(+_xlfn.XLOOKUP(B20,'La Calera II - RFSU 31.1.28'!B:B,'La Calera II - RFSU 31.1.28'!AQ:AQ,"No se encuentra",0,1)&gt;0,+_xlfn.XLOOKUP(B20,'La Calera II - RFSU 31.1.28'!B:B,'La Calera II - RFSU 31.1.28'!AQ:AQ,"No se encuentra",0,1),"")</f>
        <v>46211</v>
      </c>
      <c r="O20" s="416">
        <f>+_xlfn.XLOOKUP(B20,'La Calera II - RFSU 31.1.28'!B:B,'La Calera II - RFSU 31.1.28'!CA:CA,"No se encuentra",0,1)</f>
        <v>46524</v>
      </c>
      <c r="P20" s="198">
        <f t="shared" si="3"/>
        <v>46418</v>
      </c>
      <c r="Q20" s="35" t="str">
        <f>+IF(+_xlfn.XLOOKUP(B20,'La Calera II - RFSU 31.1.28'!B:B,'La Calera II - RFSU 31.1.28'!BX:BX,"No se encuentra",0,1)&gt;0,+_xlfn.XLOOKUP(B20,'La Calera II - RFSU 31.1.28'!B:B,'La Calera II - RFSU 31.1.28'!BX:BX,"No se encuentra",0,1),"")</f>
        <v/>
      </c>
      <c r="R20" s="302">
        <f t="shared" si="1"/>
        <v>106</v>
      </c>
      <c r="S20" s="227"/>
      <c r="T20" s="304" t="str">
        <f>+_xlfn.XLOOKUP(B20,'La Calera II - RFSU 31.1.28'!B:B,'La Calera II - RFSU 31.1.28'!BZ:BZ,"",0,1)</f>
        <v>FDE1140</v>
      </c>
      <c r="V20" s="18">
        <f>+_xlfn.XLOOKUP(B20,'La Calera II - RFSU 31.1.28'!B:B,'La Calera II - RFSU 31.1.28'!BW:BW,"No se encuentra",0,1)</f>
        <v>46418</v>
      </c>
      <c r="W20" s="193">
        <f t="shared" si="2"/>
        <v>238</v>
      </c>
      <c r="Z20" s="18">
        <f>+_xlfn.XLOOKUP(T20,'Crono LB 30.09'!B:B,'Crono LB 30.09'!E:E,"No se encuentra",0,1)</f>
        <v>46162</v>
      </c>
      <c r="AA20" s="193">
        <f t="shared" si="4"/>
        <v>-124</v>
      </c>
    </row>
    <row r="21" spans="1:27" hidden="1" x14ac:dyDescent="0.35">
      <c r="A21" s="159" t="s">
        <v>246</v>
      </c>
      <c r="B21" s="160" t="s">
        <v>2654</v>
      </c>
      <c r="C21" s="161" t="s">
        <v>626</v>
      </c>
      <c r="D21" s="285"/>
      <c r="E21" s="201">
        <v>46185</v>
      </c>
      <c r="F21" s="198">
        <f>+_xlfn.XLOOKUP(B21,'La Calera II - RFSU 31.1.28'!B:B,'La Calera II - RFSU 31.1.28'!G:G,"No se encuentra",0,1)</f>
        <v>46185</v>
      </c>
      <c r="G21" s="289">
        <f>IF(+_xlfn.XLOOKUP(B21,'La Calera II - RFSU 31.1.28'!B:B,'La Calera II - RFSU 31.1.28'!H:H,"No se encuentra",0,1)&gt;0,+_xlfn.XLOOKUP(B21,'La Calera II - RFSU 31.1.28'!B:B,'La Calera II - RFSU 31.1.28'!H:H,"No se encuentra",0,1),"")</f>
        <v>46190</v>
      </c>
      <c r="H21" s="416">
        <v>46222</v>
      </c>
      <c r="I21" s="198">
        <f>+_xlfn.XLOOKUP(B21,'La Calera II - RFSU 31.1.28'!B:B,'La Calera II - RFSU 31.1.28'!W:W,"No se encuentra",0,1)</f>
        <v>46233</v>
      </c>
      <c r="J21" s="289">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1">
        <v>46286</v>
      </c>
      <c r="M21" s="198">
        <f>+_xlfn.XLOOKUP(B21,'La Calera II - RFSU 31.1.28'!B:B,'La Calera II - RFSU 31.1.28'!AP:AP,"No se encuentra",0,1)</f>
        <v>46291</v>
      </c>
      <c r="N21" s="289" t="str">
        <f>IF(+_xlfn.XLOOKUP(B21,'La Calera II - RFSU 31.1.28'!B:B,'La Calera II - RFSU 31.1.28'!AQ:AQ,"No se encuentra",0,1)&gt;0,+_xlfn.XLOOKUP(B21,'La Calera II - RFSU 31.1.28'!B:B,'La Calera II - RFSU 31.1.28'!AQ:AQ,"No se encuentra",0,1),"")</f>
        <v/>
      </c>
      <c r="O21" s="416">
        <f>+_xlfn.XLOOKUP(B21,'La Calera II - RFSU 31.1.28'!B:B,'La Calera II - RFSU 31.1.28'!CA:CA,"No se encuentra",0,1)</f>
        <v>46443</v>
      </c>
      <c r="P21" s="198">
        <f t="shared" si="3"/>
        <v>46418</v>
      </c>
      <c r="Q21" s="35" t="str">
        <f>+IF(+_xlfn.XLOOKUP(B21,'La Calera II - RFSU 31.1.28'!B:B,'La Calera II - RFSU 31.1.28'!BX:BX,"No se encuentra",0,1)&gt;0,+_xlfn.XLOOKUP(B21,'La Calera II - RFSU 31.1.28'!B:B,'La Calera II - RFSU 31.1.28'!BX:BX,"No se encuentra",0,1),"")</f>
        <v/>
      </c>
      <c r="R21" s="302" t="str">
        <f t="shared" si="1"/>
        <v/>
      </c>
      <c r="S21" s="227"/>
      <c r="T21" s="304" t="str">
        <f>+_xlfn.XLOOKUP(B21,'La Calera II - RFSU 31.1.28'!B:B,'La Calera II - RFSU 31.1.28'!BZ:BZ,"",0,1)</f>
        <v>FDE1010</v>
      </c>
      <c r="V21" s="18">
        <f>+_xlfn.XLOOKUP(B21,'La Calera II - RFSU 31.1.28'!B:B,'La Calera II - RFSU 31.1.28'!BW:BW,"No se encuentra",0,1)</f>
        <v>46418</v>
      </c>
      <c r="W21" s="193">
        <f t="shared" si="2"/>
        <v>157</v>
      </c>
      <c r="Z21" s="18">
        <f>+_xlfn.XLOOKUP(T21,'Crono LB 30.09'!B:B,'Crono LB 30.09'!E:E,"No se encuentra",0,1)</f>
        <v>46162</v>
      </c>
      <c r="AA21" s="193">
        <f t="shared" si="4"/>
        <v>-124</v>
      </c>
    </row>
    <row r="22" spans="1:27" ht="22.5" hidden="1" customHeight="1" x14ac:dyDescent="0.35">
      <c r="A22" s="159" t="s">
        <v>246</v>
      </c>
      <c r="B22" s="160" t="s">
        <v>2655</v>
      </c>
      <c r="C22" s="161" t="s">
        <v>2656</v>
      </c>
      <c r="D22" s="285"/>
      <c r="E22" s="201">
        <v>46031</v>
      </c>
      <c r="F22" s="198">
        <f>+_xlfn.XLOOKUP(B22,'La Calera II - RFSU 31.1.28'!B:B,'La Calera II - RFSU 31.1.28'!G:G,"No se encuentra",0,1)</f>
        <v>46031</v>
      </c>
      <c r="G22" s="289">
        <f>IF(+_xlfn.XLOOKUP(B22,'La Calera II - RFSU 31.1.28'!B:B,'La Calera II - RFSU 31.1.28'!H:H,"No se encuentra",0,1)&gt;0,+_xlfn.XLOOKUP(B22,'La Calera II - RFSU 31.1.28'!B:B,'La Calera II - RFSU 31.1.28'!H:H,"No se encuentra",0,1),"")</f>
        <v>46031</v>
      </c>
      <c r="H22" s="416">
        <v>46055</v>
      </c>
      <c r="I22" s="198">
        <f>+_xlfn.XLOOKUP(B22,'La Calera II - RFSU 31.1.28'!B:B,'La Calera II - RFSU 31.1.28'!W:W,"No se encuentra",0,1)</f>
        <v>46055</v>
      </c>
      <c r="J22" s="289">
        <f>IF(+_xlfn.XLOOKUP(B22,'La Calera II - RFSU 31.1.28'!B:B,'La Calera II - RFSU 31.1.28'!X:X,"No se encuentra",0,1)&gt;0,+_xlfn.XLOOKUP(B22,'La Calera II - RFSU 31.1.28'!B:B,'La Calera II - RFSU 31.1.28'!X:X,"No se encuentra",0,1),"")</f>
        <v>46055</v>
      </c>
      <c r="K22" s="141" t="s">
        <v>2958</v>
      </c>
      <c r="L22" s="201">
        <v>46108</v>
      </c>
      <c r="M22" s="198">
        <f>+_xlfn.XLOOKUP(B22,'La Calera II - RFSU 31.1.28'!B:B,'La Calera II - RFSU 31.1.28'!AP:AP,"No se encuentra",0,1)</f>
        <v>46112</v>
      </c>
      <c r="N22" s="289">
        <f>IF(+_xlfn.XLOOKUP(B22,'La Calera II - RFSU 31.1.28'!B:B,'La Calera II - RFSU 31.1.28'!AQ:AQ,"No se encuentra",0,1)&gt;0,+_xlfn.XLOOKUP(B22,'La Calera II - RFSU 31.1.28'!B:B,'La Calera II - RFSU 31.1.28'!AQ:AQ,"No se encuentra",0,1),"")</f>
        <v>46107</v>
      </c>
      <c r="O22" s="416">
        <f>+_xlfn.XLOOKUP(B22,'La Calera II - RFSU 31.1.28'!B:B,'La Calera II - RFSU 31.1.28'!CA:CA,"No se encuentra",0,1)</f>
        <v>46443</v>
      </c>
      <c r="P22" s="198">
        <f t="shared" si="3"/>
        <v>46294</v>
      </c>
      <c r="Q22" s="35" t="str">
        <f>+IF(+_xlfn.XLOOKUP(B22,'La Calera II - RFSU 31.1.28'!B:B,'La Calera II - RFSU 31.1.28'!BX:BX,"No se encuentra",0,1)&gt;0,+_xlfn.XLOOKUP(B22,'La Calera II - RFSU 31.1.28'!B:B,'La Calera II - RFSU 31.1.28'!BX:BX,"No se encuentra",0,1),"")</f>
        <v/>
      </c>
      <c r="R22" s="302">
        <f t="shared" si="1"/>
        <v>149</v>
      </c>
      <c r="S22" s="227"/>
      <c r="T22" s="304" t="str">
        <f>+_xlfn.XLOOKUP(B22,'La Calera II - RFSU 31.1.28'!B:B,'La Calera II - RFSU 31.1.28'!BZ:BZ,"",0,1)</f>
        <v>FDE1103</v>
      </c>
      <c r="V22" s="18">
        <f>+_xlfn.XLOOKUP(B22,'La Calera II - RFSU 31.1.28'!B:B,'La Calera II - RFSU 31.1.28'!BW:BW,"No se encuentra",0,1)</f>
        <v>46294</v>
      </c>
      <c r="W22" s="193">
        <f t="shared" si="2"/>
        <v>335</v>
      </c>
      <c r="Z22" s="18" t="str">
        <f>+_xlfn.XLOOKUP(T22,'Crono LB 30.09'!B:B,'Crono LB 30.09'!E:E,"No se encuentra",0,1)</f>
        <v>17-Jan-26</v>
      </c>
      <c r="AA22" s="193" t="e">
        <f t="shared" si="4"/>
        <v>#VALUE!</v>
      </c>
    </row>
    <row r="23" spans="1:27" hidden="1" x14ac:dyDescent="0.35">
      <c r="A23" s="159" t="s">
        <v>246</v>
      </c>
      <c r="B23" s="160" t="s">
        <v>2659</v>
      </c>
      <c r="C23" s="161" t="s">
        <v>628</v>
      </c>
      <c r="D23" s="285"/>
      <c r="E23" s="201">
        <v>46146</v>
      </c>
      <c r="F23" s="198">
        <f>+_xlfn.XLOOKUP(B23,'La Calera II - RFSU 31.1.28'!B:B,'La Calera II - RFSU 31.1.28'!G:G,"No se encuentra",0,1)</f>
        <v>46146</v>
      </c>
      <c r="G23" s="289">
        <f>IF(+_xlfn.XLOOKUP(B23,'La Calera II - RFSU 31.1.28'!B:B,'La Calera II - RFSU 31.1.28'!H:H,"No se encuentra",0,1)&gt;0,+_xlfn.XLOOKUP(B23,'La Calera II - RFSU 31.1.28'!B:B,'La Calera II - RFSU 31.1.28'!H:H,"No se encuentra",0,1),"")</f>
        <v>46142</v>
      </c>
      <c r="H23" s="416">
        <v>46183</v>
      </c>
      <c r="I23" s="198">
        <f>+_xlfn.XLOOKUP(B23,'La Calera II - RFSU 31.1.28'!B:B,'La Calera II - RFSU 31.1.28'!W:W,"No se encuentra",0,1)</f>
        <v>46190</v>
      </c>
      <c r="J23" s="289">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1">
        <v>46248</v>
      </c>
      <c r="M23" s="198">
        <f>+_xlfn.XLOOKUP(B23,'La Calera II - RFSU 31.1.28'!B:B,'La Calera II - RFSU 31.1.28'!AP:AP,"No se encuentra",0,1)</f>
        <v>46256</v>
      </c>
      <c r="N23" s="289" t="str">
        <f>IF(+_xlfn.XLOOKUP(B23,'La Calera II - RFSU 31.1.28'!B:B,'La Calera II - RFSU 31.1.28'!AQ:AQ,"No se encuentra",0,1)&gt;0,+_xlfn.XLOOKUP(B23,'La Calera II - RFSU 31.1.28'!B:B,'La Calera II - RFSU 31.1.28'!AQ:AQ,"No se encuentra",0,1),"")</f>
        <v/>
      </c>
      <c r="O23" s="416">
        <f>+_xlfn.XLOOKUP(B23,'La Calera II - RFSU 31.1.28'!B:B,'La Calera II - RFSU 31.1.28'!CA:CA,"No se encuentra",0,1)</f>
        <v>46524</v>
      </c>
      <c r="P23" s="198">
        <f t="shared" si="3"/>
        <v>46443</v>
      </c>
      <c r="Q23" s="35" t="str">
        <f>+IF(+_xlfn.XLOOKUP(B23,'La Calera II - RFSU 31.1.28'!B:B,'La Calera II - RFSU 31.1.28'!BX:BX,"No se encuentra",0,1)&gt;0,+_xlfn.XLOOKUP(B23,'La Calera II - RFSU 31.1.28'!B:B,'La Calera II - RFSU 31.1.28'!BX:BX,"No se encuentra",0,1),"")</f>
        <v/>
      </c>
      <c r="R23" s="302" t="str">
        <f t="shared" si="1"/>
        <v/>
      </c>
      <c r="S23" s="227"/>
      <c r="T23" s="304" t="str">
        <f>+_xlfn.XLOOKUP(B23,'La Calera II - RFSU 31.1.28'!B:B,'La Calera II - RFSU 31.1.28'!BZ:BZ,"",0,1)</f>
        <v>FDE1103</v>
      </c>
      <c r="V23" s="18">
        <f>+_xlfn.XLOOKUP(B23,'La Calera II - RFSU 31.1.28'!B:B,'La Calera II - RFSU 31.1.28'!BW:BW,"No se encuentra",0,1)</f>
        <v>46443</v>
      </c>
      <c r="W23" s="193">
        <f t="shared" si="2"/>
        <v>276</v>
      </c>
      <c r="Z23" s="18" t="str">
        <f>+_xlfn.XLOOKUP(T23,'Crono LB 30.09'!B:B,'Crono LB 30.09'!E:E,"No se encuentra",0,1)</f>
        <v>17-Jan-26</v>
      </c>
      <c r="AA23" s="193" t="e">
        <f t="shared" si="4"/>
        <v>#VALUE!</v>
      </c>
    </row>
    <row r="24" spans="1:27" hidden="1" x14ac:dyDescent="0.35">
      <c r="A24" s="159" t="s">
        <v>246</v>
      </c>
      <c r="B24" s="160" t="s">
        <v>2661</v>
      </c>
      <c r="C24" s="161" t="s">
        <v>629</v>
      </c>
      <c r="D24" s="285"/>
      <c r="E24" s="201">
        <v>46030</v>
      </c>
      <c r="F24" s="198">
        <f>+_xlfn.XLOOKUP(B24,'La Calera II - RFSU 31.1.28'!B:B,'La Calera II - RFSU 31.1.28'!G:G,"No se encuentra",0,1)</f>
        <v>46030</v>
      </c>
      <c r="G24" s="289">
        <f>IF(+_xlfn.XLOOKUP(B24,'La Calera II - RFSU 31.1.28'!B:B,'La Calera II - RFSU 31.1.28'!H:H,"No se encuentra",0,1)&gt;0,+_xlfn.XLOOKUP(B24,'La Calera II - RFSU 31.1.28'!B:B,'La Calera II - RFSU 31.1.28'!H:H,"No se encuentra",0,1),"")</f>
        <v>46030</v>
      </c>
      <c r="H24" s="416">
        <v>46053</v>
      </c>
      <c r="I24" s="198">
        <f>+_xlfn.XLOOKUP(B24,'La Calera II - RFSU 31.1.28'!B:B,'La Calera II - RFSU 31.1.28'!W:W,"No se encuentra",0,1)</f>
        <v>46053</v>
      </c>
      <c r="J24" s="289">
        <f>IF(+_xlfn.XLOOKUP(B24,'La Calera II - RFSU 31.1.28'!B:B,'La Calera II - RFSU 31.1.28'!X:X,"No se encuentra",0,1)&gt;0,+_xlfn.XLOOKUP(B24,'La Calera II - RFSU 31.1.28'!B:B,'La Calera II - RFSU 31.1.28'!X:X,"No se encuentra",0,1),"")</f>
        <v>46053</v>
      </c>
      <c r="K24" s="141" t="s">
        <v>2958</v>
      </c>
      <c r="L24" s="201">
        <v>46484</v>
      </c>
      <c r="M24" s="198">
        <f>+_xlfn.XLOOKUP(B24,'La Calera II - RFSU 31.1.28'!B:B,'La Calera II - RFSU 31.1.28'!AP:AP,"No se encuentra",0,1)</f>
        <v>46112</v>
      </c>
      <c r="N24" s="289">
        <f>IF(+_xlfn.XLOOKUP(B24,'La Calera II - RFSU 31.1.28'!B:B,'La Calera II - RFSU 31.1.28'!AQ:AQ,"No se encuentra",0,1)&gt;0,+_xlfn.XLOOKUP(B24,'La Calera II - RFSU 31.1.28'!B:B,'La Calera II - RFSU 31.1.28'!AQ:AQ,"No se encuentra",0,1),"")</f>
        <v>46134</v>
      </c>
      <c r="O24" s="416">
        <f>+_xlfn.XLOOKUP(B24,'La Calera II - RFSU 31.1.28'!B:B,'La Calera II - RFSU 31.1.28'!CA:CA,"No se encuentra",0,1)</f>
        <v>46132</v>
      </c>
      <c r="P24" s="198">
        <f t="shared" si="3"/>
        <v>46132</v>
      </c>
      <c r="Q24" s="35" t="str">
        <f>+IF(+_xlfn.XLOOKUP(B24,'La Calera II - RFSU 31.1.28'!B:B,'La Calera II - RFSU 31.1.28'!BX:BX,"No se encuentra",0,1)&gt;0,+_xlfn.XLOOKUP(B24,'La Calera II - RFSU 31.1.28'!B:B,'La Calera II - RFSU 31.1.28'!BX:BX,"No se encuentra",0,1),"")</f>
        <v/>
      </c>
      <c r="R24" s="302">
        <f t="shared" si="1"/>
        <v>0</v>
      </c>
      <c r="S24" s="227"/>
      <c r="T24" s="304" t="str">
        <f>+_xlfn.XLOOKUP(B24,'La Calera II - RFSU 31.1.28'!B:B,'La Calera II - RFSU 31.1.28'!BZ:BZ,"",0,1)</f>
        <v>FDE1030</v>
      </c>
      <c r="V24" s="18">
        <f>+_xlfn.XLOOKUP(B24,'La Calera II - RFSU 31.1.28'!B:B,'La Calera II - RFSU 31.1.28'!BW:BW,"No se encuentra",0,1)</f>
        <v>46201</v>
      </c>
      <c r="W24" s="193">
        <f t="shared" si="2"/>
        <v>-352</v>
      </c>
      <c r="Z24" s="18">
        <f>+_xlfn.XLOOKUP(T24,'Crono LB 30.09'!B:B,'Crono LB 30.09'!E:E,"No se encuentra",0,1)</f>
        <v>45988</v>
      </c>
      <c r="AA24" s="193">
        <f t="shared" si="4"/>
        <v>-496</v>
      </c>
    </row>
    <row r="25" spans="1:27" hidden="1" x14ac:dyDescent="0.35">
      <c r="A25" s="159" t="s">
        <v>246</v>
      </c>
      <c r="B25" s="160" t="s">
        <v>2665</v>
      </c>
      <c r="C25" s="161" t="s">
        <v>630</v>
      </c>
      <c r="D25" s="285"/>
      <c r="E25" s="201">
        <v>46189</v>
      </c>
      <c r="F25" s="198">
        <f>+_xlfn.XLOOKUP(B25,'La Calera II - RFSU 31.1.28'!B:B,'La Calera II - RFSU 31.1.28'!G:G,"No se encuentra",0,1)</f>
        <v>46189</v>
      </c>
      <c r="G25" s="289">
        <f>IF(+_xlfn.XLOOKUP(B25,'La Calera II - RFSU 31.1.28'!B:B,'La Calera II - RFSU 31.1.28'!H:H,"No se encuentra",0,1)&gt;0,+_xlfn.XLOOKUP(B25,'La Calera II - RFSU 31.1.28'!B:B,'La Calera II - RFSU 31.1.28'!H:H,"No se encuentra",0,1),"")</f>
        <v>46056</v>
      </c>
      <c r="H25" s="416">
        <v>46219</v>
      </c>
      <c r="I25" s="198">
        <f>+_xlfn.XLOOKUP(B25,'La Calera II - RFSU 31.1.28'!B:B,'La Calera II - RFSU 31.1.28'!W:W,"No se encuentra",0,1)</f>
        <v>46101</v>
      </c>
      <c r="J25" s="289">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1">
        <v>46329</v>
      </c>
      <c r="M25" s="198">
        <f>+_xlfn.XLOOKUP(B25,'La Calera II - RFSU 31.1.28'!B:B,'La Calera II - RFSU 31.1.28'!AP:AP,"No se encuentra",0,1)</f>
        <v>46142</v>
      </c>
      <c r="N25" s="289">
        <f>IF(+_xlfn.XLOOKUP(B25,'La Calera II - RFSU 31.1.28'!B:B,'La Calera II - RFSU 31.1.28'!AQ:AQ,"No se encuentra",0,1)&gt;0,+_xlfn.XLOOKUP(B25,'La Calera II - RFSU 31.1.28'!B:B,'La Calera II - RFSU 31.1.28'!AQ:AQ,"No se encuentra",0,1),"")</f>
        <v>46127</v>
      </c>
      <c r="O25" s="416">
        <f>+_xlfn.XLOOKUP(B25,'La Calera II - RFSU 31.1.28'!B:B,'La Calera II - RFSU 31.1.28'!CA:CA,"No se encuentra",0,1)</f>
        <v>46384</v>
      </c>
      <c r="P25" s="198">
        <f t="shared" si="3"/>
        <v>46284</v>
      </c>
      <c r="Q25" s="35" t="str">
        <f>+IF(+_xlfn.XLOOKUP(B25,'La Calera II - RFSU 31.1.28'!B:B,'La Calera II - RFSU 31.1.28'!BX:BX,"No se encuentra",0,1)&gt;0,+_xlfn.XLOOKUP(B25,'La Calera II - RFSU 31.1.28'!B:B,'La Calera II - RFSU 31.1.28'!BX:BX,"No se encuentra",0,1),"")</f>
        <v/>
      </c>
      <c r="R25" s="302">
        <f t="shared" si="1"/>
        <v>100</v>
      </c>
      <c r="S25" s="227"/>
      <c r="T25" s="304" t="str">
        <f>+_xlfn.XLOOKUP(B25,'La Calera II - RFSU 31.1.28'!B:B,'La Calera II - RFSU 31.1.28'!BZ:BZ,"",0,1)</f>
        <v>FDE1090</v>
      </c>
      <c r="V25" s="18">
        <f>+_xlfn.XLOOKUP(B25,'La Calera II - RFSU 31.1.28'!B:B,'La Calera II - RFSU 31.1.28'!BW:BW,"No se encuentra",0,1)</f>
        <v>46284</v>
      </c>
      <c r="W25" s="193">
        <f t="shared" si="2"/>
        <v>55</v>
      </c>
      <c r="Z25" s="18">
        <f>+_xlfn.XLOOKUP(T25,'Crono LB 30.09'!B:B,'Crono LB 30.09'!E:E,"No se encuentra",0,1)</f>
        <v>46204</v>
      </c>
      <c r="AA25" s="193">
        <f t="shared" si="4"/>
        <v>-125</v>
      </c>
    </row>
    <row r="26" spans="1:27" hidden="1" x14ac:dyDescent="0.35">
      <c r="A26" s="159" t="s">
        <v>246</v>
      </c>
      <c r="B26" s="160" t="s">
        <v>2670</v>
      </c>
      <c r="C26" s="161" t="s">
        <v>631</v>
      </c>
      <c r="D26" s="285"/>
      <c r="E26" s="201">
        <v>46246</v>
      </c>
      <c r="F26" s="198">
        <f>+_xlfn.XLOOKUP(B26,'La Calera II - RFSU 31.1.28'!B:B,'La Calera II - RFSU 31.1.28'!G:G,"No se encuentra",0,1)</f>
        <v>46246</v>
      </c>
      <c r="G26" s="289" t="str">
        <f>IF(+_xlfn.XLOOKUP(B26,'La Calera II - RFSU 31.1.28'!B:B,'La Calera II - RFSU 31.1.28'!H:H,"No se encuentra",0,1)&gt;0,+_xlfn.XLOOKUP(B26,'La Calera II - RFSU 31.1.28'!B:B,'La Calera II - RFSU 31.1.28'!H:H,"No se encuentra",0,1),"")</f>
        <v/>
      </c>
      <c r="H26" s="416">
        <v>46283</v>
      </c>
      <c r="I26" s="198">
        <f>+_xlfn.XLOOKUP(B26,'La Calera II - RFSU 31.1.28'!B:B,'La Calera II - RFSU 31.1.28'!W:W,"No se encuentra",0,1)</f>
        <v>46283</v>
      </c>
      <c r="J26" s="289"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1">
        <v>46348</v>
      </c>
      <c r="M26" s="198">
        <f>+_xlfn.XLOOKUP(B26,'La Calera II - RFSU 31.1.28'!B:B,'La Calera II - RFSU 31.1.28'!AP:AP,"No se encuentra",0,1)</f>
        <v>46348</v>
      </c>
      <c r="N26" s="289" t="str">
        <f>IF(+_xlfn.XLOOKUP(B26,'La Calera II - RFSU 31.1.28'!B:B,'La Calera II - RFSU 31.1.28'!AQ:AQ,"No se encuentra",0,1)&gt;0,+_xlfn.XLOOKUP(B26,'La Calera II - RFSU 31.1.28'!B:B,'La Calera II - RFSU 31.1.28'!AQ:AQ,"No se encuentra",0,1),"")</f>
        <v/>
      </c>
      <c r="O26" s="416">
        <f>+_xlfn.XLOOKUP(B26,'La Calera II - RFSU 31.1.28'!B:B,'La Calera II - RFSU 31.1.28'!CA:CA,"No se encuentra",0,1)</f>
        <v>46475</v>
      </c>
      <c r="P26" s="198">
        <f t="shared" si="3"/>
        <v>46475</v>
      </c>
      <c r="Q26" s="35" t="str">
        <f>+IF(+_xlfn.XLOOKUP(B26,'La Calera II - RFSU 31.1.28'!B:B,'La Calera II - RFSU 31.1.28'!BX:BX,"No se encuentra",0,1)&gt;0,+_xlfn.XLOOKUP(B26,'La Calera II - RFSU 31.1.28'!B:B,'La Calera II - RFSU 31.1.28'!BX:BX,"No se encuentra",0,1),"")</f>
        <v/>
      </c>
      <c r="R26" s="302" t="str">
        <f t="shared" si="1"/>
        <v/>
      </c>
      <c r="S26" s="227"/>
      <c r="T26" s="304" t="str">
        <f>+_xlfn.XLOOKUP(B26,'La Calera II - RFSU 31.1.28'!B:B,'La Calera II - RFSU 31.1.28'!BZ:BZ,"",0,1)</f>
        <v>CDE1160</v>
      </c>
      <c r="V26" s="18">
        <f>+_xlfn.XLOOKUP(B26,'La Calera II - RFSU 31.1.28'!B:B,'La Calera II - RFSU 31.1.28'!BW:BW,"No se encuentra",0,1)</f>
        <v>46475</v>
      </c>
      <c r="W26" s="193">
        <f t="shared" si="2"/>
        <v>127</v>
      </c>
      <c r="Z26" s="18" t="str">
        <f>+_xlfn.XLOOKUP(T26,'Crono LB 30.09'!B:B,'Crono LB 30.09'!E:E,"No se encuentra",0,1)</f>
        <v>14-Dec-26</v>
      </c>
      <c r="AA26" s="193" t="e">
        <f t="shared" si="4"/>
        <v>#VALUE!</v>
      </c>
    </row>
    <row r="27" spans="1:27" hidden="1" x14ac:dyDescent="0.35">
      <c r="A27" s="159" t="s">
        <v>246</v>
      </c>
      <c r="B27" s="160" t="s">
        <v>2671</v>
      </c>
      <c r="C27" s="161" t="s">
        <v>632</v>
      </c>
      <c r="D27" s="285"/>
      <c r="E27" s="201">
        <v>46122</v>
      </c>
      <c r="F27" s="198">
        <f>+_xlfn.XLOOKUP(B27,'La Calera II - RFSU 31.1.28'!B:B,'La Calera II - RFSU 31.1.28'!G:G,"No se encuentra",0,1)</f>
        <v>46136</v>
      </c>
      <c r="G27" s="289">
        <f>IF(+_xlfn.XLOOKUP(B27,'La Calera II - RFSU 31.1.28'!B:B,'La Calera II - RFSU 31.1.28'!H:H,"No se encuentra",0,1)&gt;0,+_xlfn.XLOOKUP(B27,'La Calera II - RFSU 31.1.28'!B:B,'La Calera II - RFSU 31.1.28'!H:H,"No se encuentra",0,1),"")</f>
        <v>46148</v>
      </c>
      <c r="H27" s="416">
        <v>46159</v>
      </c>
      <c r="I27" s="198">
        <f>+_xlfn.XLOOKUP(B27,'La Calera II - RFSU 31.1.28'!B:B,'La Calera II - RFSU 31.1.28'!W:W,"No se encuentra",0,1)</f>
        <v>46202</v>
      </c>
      <c r="J27" s="289">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1">
        <v>46224</v>
      </c>
      <c r="M27" s="198">
        <f>+_xlfn.XLOOKUP(B27,'La Calera II - RFSU 31.1.28'!B:B,'La Calera II - RFSU 31.1.28'!AP:AP,"No se encuentra",0,1)</f>
        <v>46254</v>
      </c>
      <c r="N27" s="289" t="str">
        <f>IF(+_xlfn.XLOOKUP(B27,'La Calera II - RFSU 31.1.28'!B:B,'La Calera II - RFSU 31.1.28'!AQ:AQ,"No se encuentra",0,1)&gt;0,+_xlfn.XLOOKUP(B27,'La Calera II - RFSU 31.1.28'!B:B,'La Calera II - RFSU 31.1.28'!AQ:AQ,"No se encuentra",0,1),"")</f>
        <v/>
      </c>
      <c r="O27" s="416">
        <f>+_xlfn.XLOOKUP(B27,'La Calera II - RFSU 31.1.28'!B:B,'La Calera II - RFSU 31.1.28'!CA:CA,"No se encuentra",0,1)</f>
        <v>46443</v>
      </c>
      <c r="P27" s="198">
        <f t="shared" si="3"/>
        <v>46381</v>
      </c>
      <c r="Q27" s="35" t="str">
        <f>+IF(+_xlfn.XLOOKUP(B27,'La Calera II - RFSU 31.1.28'!B:B,'La Calera II - RFSU 31.1.28'!BX:BX,"No se encuentra",0,1)&gt;0,+_xlfn.XLOOKUP(B27,'La Calera II - RFSU 31.1.28'!B:B,'La Calera II - RFSU 31.1.28'!BX:BX,"No se encuentra",0,1),"")</f>
        <v/>
      </c>
      <c r="R27" s="302" t="str">
        <f t="shared" si="1"/>
        <v/>
      </c>
      <c r="S27" s="227"/>
      <c r="T27" s="304" t="str">
        <f>+_xlfn.XLOOKUP(B27,'La Calera II - RFSU 31.1.28'!B:B,'La Calera II - RFSU 31.1.28'!BZ:BZ,"",0,1)</f>
        <v>CDE1170</v>
      </c>
      <c r="V27" s="18">
        <f>+_xlfn.XLOOKUP(B27,'La Calera II - RFSU 31.1.28'!B:B,'La Calera II - RFSU 31.1.28'!BW:BW,"No se encuentra",0,1)</f>
        <v>46381</v>
      </c>
      <c r="W27" s="193">
        <f t="shared" si="2"/>
        <v>219</v>
      </c>
      <c r="Z27" s="18" t="str">
        <f>+_xlfn.XLOOKUP(T27,'Crono LB 30.09'!B:B,'Crono LB 30.09'!E:E,"No se encuentra",0,1)</f>
        <v>03-Apr-27</v>
      </c>
      <c r="AA27" s="193" t="e">
        <f t="shared" si="4"/>
        <v>#VALUE!</v>
      </c>
    </row>
    <row r="28" spans="1:27" hidden="1" x14ac:dyDescent="0.35">
      <c r="A28" s="159" t="s">
        <v>246</v>
      </c>
      <c r="B28" s="160" t="s">
        <v>2674</v>
      </c>
      <c r="C28" s="161" t="s">
        <v>633</v>
      </c>
      <c r="D28" s="285"/>
      <c r="E28" s="201">
        <v>46184</v>
      </c>
      <c r="F28" s="198">
        <f>+_xlfn.XLOOKUP(B28,'La Calera II - RFSU 31.1.28'!B:B,'La Calera II - RFSU 31.1.28'!G:G,"No se encuentra",0,1)</f>
        <v>46184</v>
      </c>
      <c r="G28" s="289">
        <f>IF(+_xlfn.XLOOKUP(B28,'La Calera II - RFSU 31.1.28'!B:B,'La Calera II - RFSU 31.1.28'!H:H,"No se encuentra",0,1)&gt;0,+_xlfn.XLOOKUP(B28,'La Calera II - RFSU 31.1.28'!B:B,'La Calera II - RFSU 31.1.28'!H:H,"No se encuentra",0,1),"")</f>
        <v>46185</v>
      </c>
      <c r="H28" s="416">
        <v>46221</v>
      </c>
      <c r="I28" s="198">
        <f>+_xlfn.XLOOKUP(B28,'La Calera II - RFSU 31.1.28'!B:B,'La Calera II - RFSU 31.1.28'!W:W,"No se encuentra",0,1)</f>
        <v>46233</v>
      </c>
      <c r="J28" s="289">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1">
        <v>46330</v>
      </c>
      <c r="M28" s="198">
        <f>+_xlfn.XLOOKUP(B28,'La Calera II - RFSU 31.1.28'!B:B,'La Calera II - RFSU 31.1.28'!AP:AP,"No se encuentra",0,1)</f>
        <v>46288</v>
      </c>
      <c r="N28" s="289" t="str">
        <f>IF(+_xlfn.XLOOKUP(B28,'La Calera II - RFSU 31.1.28'!B:B,'La Calera II - RFSU 31.1.28'!AQ:AQ,"No se encuentra",0,1)&gt;0,+_xlfn.XLOOKUP(B28,'La Calera II - RFSU 31.1.28'!B:B,'La Calera II - RFSU 31.1.28'!AQ:AQ,"No se encuentra",0,1),"")</f>
        <v/>
      </c>
      <c r="O28" s="416">
        <f>+_xlfn.XLOOKUP(B28,'La Calera II - RFSU 31.1.28'!B:B,'La Calera II - RFSU 31.1.28'!CA:CA,"No se encuentra",0,1)</f>
        <v>46503</v>
      </c>
      <c r="P28" s="198">
        <f t="shared" si="3"/>
        <v>46445</v>
      </c>
      <c r="Q28" s="35" t="str">
        <f>+IF(+_xlfn.XLOOKUP(B28,'La Calera II - RFSU 31.1.28'!B:B,'La Calera II - RFSU 31.1.28'!BX:BX,"No se encuentra",0,1)&gt;0,+_xlfn.XLOOKUP(B28,'La Calera II - RFSU 31.1.28'!B:B,'La Calera II - RFSU 31.1.28'!BX:BX,"No se encuentra",0,1),"")</f>
        <v/>
      </c>
      <c r="R28" s="302" t="str">
        <f t="shared" si="1"/>
        <v/>
      </c>
      <c r="S28" s="227"/>
      <c r="T28" s="304" t="str">
        <f>+_xlfn.XLOOKUP(B28,'La Calera II - RFSU 31.1.28'!B:B,'La Calera II - RFSU 31.1.28'!BZ:BZ,"",0,1)</f>
        <v>FDE1050</v>
      </c>
      <c r="V28" s="18">
        <f>+_xlfn.XLOOKUP(B28,'La Calera II - RFSU 31.1.28'!B:B,'La Calera II - RFSU 31.1.28'!BW:BW,"No se encuentra",0,1)</f>
        <v>46445</v>
      </c>
      <c r="W28" s="193">
        <f t="shared" si="2"/>
        <v>173</v>
      </c>
      <c r="Z28" s="18">
        <f>+_xlfn.XLOOKUP(T28,'Crono LB 30.09'!B:B,'Crono LB 30.09'!E:E,"No se encuentra",0,1)</f>
        <v>46207</v>
      </c>
      <c r="AA28" s="193">
        <f t="shared" si="4"/>
        <v>-123</v>
      </c>
    </row>
    <row r="29" spans="1:27" hidden="1" x14ac:dyDescent="0.35">
      <c r="A29" s="159" t="s">
        <v>246</v>
      </c>
      <c r="B29" s="160" t="s">
        <v>2678</v>
      </c>
      <c r="C29" s="161" t="s">
        <v>634</v>
      </c>
      <c r="D29" s="285"/>
      <c r="E29" s="201">
        <v>46185</v>
      </c>
      <c r="F29" s="198">
        <f>+_xlfn.XLOOKUP(B29,'La Calera II - RFSU 31.1.28'!B:B,'La Calera II - RFSU 31.1.28'!G:G,"No se encuentra",0,1)</f>
        <v>46185</v>
      </c>
      <c r="G29" s="289">
        <f>IF(+_xlfn.XLOOKUP(B29,'La Calera II - RFSU 31.1.28'!B:B,'La Calera II - RFSU 31.1.28'!H:H,"No se encuentra",0,1)&gt;0,+_xlfn.XLOOKUP(B29,'La Calera II - RFSU 31.1.28'!B:B,'La Calera II - RFSU 31.1.28'!H:H,"No se encuentra",0,1),"")</f>
        <v>46185</v>
      </c>
      <c r="H29" s="416">
        <v>46222</v>
      </c>
      <c r="I29" s="198">
        <f>+_xlfn.XLOOKUP(B29,'La Calera II - RFSU 31.1.28'!B:B,'La Calera II - RFSU 31.1.28'!W:W,"No se encuentra",0,1)</f>
        <v>46233</v>
      </c>
      <c r="J29" s="289">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1">
        <v>46287</v>
      </c>
      <c r="M29" s="198">
        <f>+_xlfn.XLOOKUP(B29,'La Calera II - RFSU 31.1.28'!B:B,'La Calera II - RFSU 31.1.28'!AP:AP,"No se encuentra",0,1)</f>
        <v>46292</v>
      </c>
      <c r="N29" s="289" t="str">
        <f>IF(+_xlfn.XLOOKUP(B29,'La Calera II - RFSU 31.1.28'!B:B,'La Calera II - RFSU 31.1.28'!AQ:AQ,"No se encuentra",0,1)&gt;0,+_xlfn.XLOOKUP(B29,'La Calera II - RFSU 31.1.28'!B:B,'La Calera II - RFSU 31.1.28'!AQ:AQ,"No se encuentra",0,1),"")</f>
        <v/>
      </c>
      <c r="O29" s="416">
        <f>+_xlfn.XLOOKUP(B29,'La Calera II - RFSU 31.1.28'!B:B,'La Calera II - RFSU 31.1.28'!CA:CA,"No se encuentra",0,1)</f>
        <v>46443</v>
      </c>
      <c r="P29" s="198">
        <f t="shared" si="3"/>
        <v>46419</v>
      </c>
      <c r="Q29" s="35" t="str">
        <f>+IF(+_xlfn.XLOOKUP(B29,'La Calera II - RFSU 31.1.28'!B:B,'La Calera II - RFSU 31.1.28'!BX:BX,"No se encuentra",0,1)&gt;0,+_xlfn.XLOOKUP(B29,'La Calera II - RFSU 31.1.28'!B:B,'La Calera II - RFSU 31.1.28'!BX:BX,"No se encuentra",0,1),"")</f>
        <v/>
      </c>
      <c r="R29" s="302" t="str">
        <f t="shared" si="1"/>
        <v/>
      </c>
      <c r="S29" s="227"/>
      <c r="T29" s="304" t="str">
        <f>+_xlfn.XLOOKUP(B29,'La Calera II - RFSU 31.1.28'!B:B,'La Calera II - RFSU 31.1.28'!BZ:BZ,"",0,1)</f>
        <v>FDE1010</v>
      </c>
      <c r="V29" s="18">
        <f>+_xlfn.XLOOKUP(B29,'La Calera II - RFSU 31.1.28'!B:B,'La Calera II - RFSU 31.1.28'!BW:BW,"No se encuentra",0,1)</f>
        <v>46419</v>
      </c>
      <c r="W29" s="193">
        <f t="shared" si="2"/>
        <v>156</v>
      </c>
      <c r="Z29" s="18">
        <f>+_xlfn.XLOOKUP(T29,'Crono LB 30.09'!B:B,'Crono LB 30.09'!E:E,"No se encuentra",0,1)</f>
        <v>46162</v>
      </c>
      <c r="AA29" s="193">
        <f t="shared" si="4"/>
        <v>-125</v>
      </c>
    </row>
    <row r="30" spans="1:27" hidden="1" x14ac:dyDescent="0.35">
      <c r="A30" s="159" t="s">
        <v>246</v>
      </c>
      <c r="B30" s="160" t="s">
        <v>2680</v>
      </c>
      <c r="C30" s="161" t="s">
        <v>635</v>
      </c>
      <c r="D30" s="285"/>
      <c r="E30" s="201">
        <v>46338</v>
      </c>
      <c r="F30" s="198">
        <f>+_xlfn.XLOOKUP(B30,'La Calera II - RFSU 31.1.28'!B:B,'La Calera II - RFSU 31.1.28'!G:G,"No se encuentra",0,1)</f>
        <v>46338</v>
      </c>
      <c r="G30" s="289" t="str">
        <f>IF(+_xlfn.XLOOKUP(B30,'La Calera II - RFSU 31.1.28'!B:B,'La Calera II - RFSU 31.1.28'!H:H,"No se encuentra",0,1)&gt;0,+_xlfn.XLOOKUP(B30,'La Calera II - RFSU 31.1.28'!B:B,'La Calera II - RFSU 31.1.28'!H:H,"No se encuentra",0,1),"")</f>
        <v/>
      </c>
      <c r="H30" s="416">
        <v>46375</v>
      </c>
      <c r="I30" s="198">
        <f>+_xlfn.XLOOKUP(B30,'La Calera II - RFSU 31.1.28'!B:B,'La Calera II - RFSU 31.1.28'!W:W,"No se encuentra",0,1)</f>
        <v>46375</v>
      </c>
      <c r="J30" s="289"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1">
        <v>46440</v>
      </c>
      <c r="M30" s="198">
        <f>+_xlfn.XLOOKUP(B30,'La Calera II - RFSU 31.1.28'!B:B,'La Calera II - RFSU 31.1.28'!AP:AP,"No se encuentra",0,1)</f>
        <v>46440</v>
      </c>
      <c r="N30" s="289" t="str">
        <f>IF(+_xlfn.XLOOKUP(B30,'La Calera II - RFSU 31.1.28'!B:B,'La Calera II - RFSU 31.1.28'!AQ:AQ,"No se encuentra",0,1)&gt;0,+_xlfn.XLOOKUP(B30,'La Calera II - RFSU 31.1.28'!B:B,'La Calera II - RFSU 31.1.28'!AQ:AQ,"No se encuentra",0,1),"")</f>
        <v/>
      </c>
      <c r="O30" s="416">
        <f>+_xlfn.XLOOKUP(B30,'La Calera II - RFSU 31.1.28'!B:B,'La Calera II - RFSU 31.1.28'!CA:CA,"No se encuentra",0,1)</f>
        <v>46506</v>
      </c>
      <c r="P30" s="198">
        <f t="shared" si="3"/>
        <v>46506</v>
      </c>
      <c r="Q30" s="35" t="str">
        <f>+IF(+_xlfn.XLOOKUP(B30,'La Calera II - RFSU 31.1.28'!B:B,'La Calera II - RFSU 31.1.28'!BX:BX,"No se encuentra",0,1)&gt;0,+_xlfn.XLOOKUP(B30,'La Calera II - RFSU 31.1.28'!B:B,'La Calera II - RFSU 31.1.28'!BX:BX,"No se encuentra",0,1),"")</f>
        <v/>
      </c>
      <c r="R30" s="302" t="str">
        <f t="shared" si="1"/>
        <v/>
      </c>
      <c r="S30" s="227"/>
      <c r="T30" s="304" t="str">
        <f>+_xlfn.XLOOKUP(B30,'La Calera II - RFSU 31.1.28'!B:B,'La Calera II - RFSU 31.1.28'!BZ:BZ,"",0,1)</f>
        <v>FDE1050</v>
      </c>
      <c r="V30" s="18">
        <f>+_xlfn.XLOOKUP(B30,'La Calera II - RFSU 31.1.28'!B:B,'La Calera II - RFSU 31.1.28'!BW:BW,"No se encuentra",0,1)</f>
        <v>46537</v>
      </c>
      <c r="W30" s="193">
        <f t="shared" si="2"/>
        <v>66</v>
      </c>
      <c r="Z30" s="18">
        <f>+_xlfn.XLOOKUP(T30,'Crono LB 30.09'!B:B,'Crono LB 30.09'!E:E,"No se encuentra",0,1)</f>
        <v>46207</v>
      </c>
      <c r="AA30" s="193">
        <f t="shared" si="4"/>
        <v>-233</v>
      </c>
    </row>
    <row r="31" spans="1:27" x14ac:dyDescent="0.35">
      <c r="A31" s="159" t="s">
        <v>246</v>
      </c>
      <c r="B31" s="160" t="s">
        <v>2681</v>
      </c>
      <c r="C31" s="161" t="s">
        <v>636</v>
      </c>
      <c r="D31" s="285"/>
      <c r="E31" s="201">
        <v>46248</v>
      </c>
      <c r="F31" s="198">
        <f>+_xlfn.XLOOKUP(B31,'La Calera II - RFSU 31.1.28'!B:B,'La Calera II - RFSU 31.1.28'!G:G,"No se encuentra",0,1)</f>
        <v>46248</v>
      </c>
      <c r="G31" s="289" t="str">
        <f>IF(+_xlfn.XLOOKUP(B31,'La Calera II - RFSU 31.1.28'!B:B,'La Calera II - RFSU 31.1.28'!H:H,"No se encuentra",0,1)&gt;0,+_xlfn.XLOOKUP(B31,'La Calera II - RFSU 31.1.28'!B:B,'La Calera II - RFSU 31.1.28'!H:H,"No se encuentra",0,1),"")</f>
        <v/>
      </c>
      <c r="H31" s="416">
        <v>46285</v>
      </c>
      <c r="I31" s="198">
        <f>+_xlfn.XLOOKUP(B31,'La Calera II - RFSU 31.1.28'!B:B,'La Calera II - RFSU 31.1.28'!W:W,"No se encuentra",0,1)</f>
        <v>46285</v>
      </c>
      <c r="J31" s="289"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1">
        <v>46350</v>
      </c>
      <c r="M31" s="198">
        <f>+_xlfn.XLOOKUP(B31,'La Calera II - RFSU 31.1.28'!B:B,'La Calera II - RFSU 31.1.28'!AP:AP,"No se encuentra",0,1)</f>
        <v>46350</v>
      </c>
      <c r="N31" s="289" t="str">
        <f>IF(+_xlfn.XLOOKUP(B31,'La Calera II - RFSU 31.1.28'!B:B,'La Calera II - RFSU 31.1.28'!AQ:AQ,"No se encuentra",0,1)&gt;0,+_xlfn.XLOOKUP(B31,'La Calera II - RFSU 31.1.28'!B:B,'La Calera II - RFSU 31.1.28'!AQ:AQ,"No se encuentra",0,1),"")</f>
        <v/>
      </c>
      <c r="O31" s="416">
        <f>+_xlfn.XLOOKUP(B31,'La Calera II - RFSU 31.1.28'!B:B,'La Calera II - RFSU 31.1.28'!CA:CA,"No se encuentra",0,1)</f>
        <v>46503</v>
      </c>
      <c r="P31" s="198">
        <f t="shared" si="3"/>
        <v>46477</v>
      </c>
      <c r="Q31" s="35" t="str">
        <f>+IF(+_xlfn.XLOOKUP(B31,'La Calera II - RFSU 31.1.28'!B:B,'La Calera II - RFSU 31.1.28'!BX:BX,"No se encuentra",0,1)&gt;0,+_xlfn.XLOOKUP(B31,'La Calera II - RFSU 31.1.28'!B:B,'La Calera II - RFSU 31.1.28'!BX:BX,"No se encuentra",0,1),"")</f>
        <v/>
      </c>
      <c r="R31" s="302" t="str">
        <f t="shared" si="1"/>
        <v/>
      </c>
      <c r="S31" s="227"/>
      <c r="T31" s="304" t="str">
        <f>+_xlfn.XLOOKUP(B31,'La Calera II - RFSU 31.1.28'!B:B,'La Calera II - RFSU 31.1.28'!BZ:BZ,"",0,1)</f>
        <v>FDE1050</v>
      </c>
      <c r="V31" s="18">
        <f>+_xlfn.XLOOKUP(B31,'La Calera II - RFSU 31.1.28'!B:B,'La Calera II - RFSU 31.1.28'!BW:BW,"No se encuentra",0,1)</f>
        <v>46477</v>
      </c>
      <c r="W31" s="193">
        <f t="shared" si="2"/>
        <v>153</v>
      </c>
      <c r="Z31" s="18">
        <f>+_xlfn.XLOOKUP(T31,'Crono LB 30.09'!B:B,'Crono LB 30.09'!E:E,"No se encuentra",0,1)</f>
        <v>46207</v>
      </c>
      <c r="AA31" s="193">
        <f t="shared" si="4"/>
        <v>-143</v>
      </c>
    </row>
    <row r="32" spans="1:27" ht="20" hidden="1" x14ac:dyDescent="0.35">
      <c r="A32" s="159" t="s">
        <v>246</v>
      </c>
      <c r="B32" s="160" t="s">
        <v>2682</v>
      </c>
      <c r="C32" s="161" t="s">
        <v>637</v>
      </c>
      <c r="D32" s="285"/>
      <c r="E32" s="201">
        <v>46157</v>
      </c>
      <c r="F32" s="198">
        <f>+_xlfn.XLOOKUP(B32,'La Calera II - RFSU 31.1.28'!B:B,'La Calera II - RFSU 31.1.28'!G:G,"No se encuentra",0,1)</f>
        <v>46157</v>
      </c>
      <c r="G32" s="289">
        <f>IF(+_xlfn.XLOOKUP(B32,'La Calera II - RFSU 31.1.28'!B:B,'La Calera II - RFSU 31.1.28'!H:H,"No se encuentra",0,1)&gt;0,+_xlfn.XLOOKUP(B32,'La Calera II - RFSU 31.1.28'!B:B,'La Calera II - RFSU 31.1.28'!H:H,"No se encuentra",0,1),"")</f>
        <v>46157</v>
      </c>
      <c r="H32" s="416">
        <v>46194</v>
      </c>
      <c r="I32" s="198">
        <f>+_xlfn.XLOOKUP(B32,'La Calera II - RFSU 31.1.28'!B:B,'La Calera II - RFSU 31.1.28'!W:W,"No se encuentra",0,1)</f>
        <v>46202</v>
      </c>
      <c r="J32" s="289">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1">
        <v>46259</v>
      </c>
      <c r="M32" s="198">
        <f>+_xlfn.XLOOKUP(B32,'La Calera II - RFSU 31.1.28'!B:B,'La Calera II - RFSU 31.1.28'!AP:AP,"No se encuentra",0,1)</f>
        <v>46270</v>
      </c>
      <c r="N32" s="289" t="str">
        <f>IF(+_xlfn.XLOOKUP(B32,'La Calera II - RFSU 31.1.28'!B:B,'La Calera II - RFSU 31.1.28'!AQ:AQ,"No se encuentra",0,1)&gt;0,+_xlfn.XLOOKUP(B32,'La Calera II - RFSU 31.1.28'!B:B,'La Calera II - RFSU 31.1.28'!AQ:AQ,"No se encuentra",0,1),"")</f>
        <v/>
      </c>
      <c r="O32" s="416">
        <f>+_xlfn.XLOOKUP(B32,'La Calera II - RFSU 31.1.28'!B:B,'La Calera II - RFSU 31.1.28'!CA:CA,"No se encuentra",0,1)</f>
        <v>46506</v>
      </c>
      <c r="P32" s="198">
        <f t="shared" si="3"/>
        <v>46506</v>
      </c>
      <c r="Q32" s="35" t="str">
        <f>+IF(+_xlfn.XLOOKUP(B32,'La Calera II - RFSU 31.1.28'!B:B,'La Calera II - RFSU 31.1.28'!BX:BX,"No se encuentra",0,1)&gt;0,+_xlfn.XLOOKUP(B32,'La Calera II - RFSU 31.1.28'!B:B,'La Calera II - RFSU 31.1.28'!BX:BX,"No se encuentra",0,1),"")</f>
        <v/>
      </c>
      <c r="R32" s="302" t="str">
        <f t="shared" si="1"/>
        <v/>
      </c>
      <c r="S32" s="227"/>
      <c r="T32" s="304" t="str">
        <f>+_xlfn.XLOOKUP(B32,'La Calera II - RFSU 31.1.28'!B:B,'La Calera II - RFSU 31.1.28'!BZ:BZ,"",0,1)</f>
        <v>FDE1104</v>
      </c>
      <c r="V32" s="18">
        <f>+_xlfn.XLOOKUP(B32,'La Calera II - RFSU 31.1.28'!B:B,'La Calera II - RFSU 31.1.28'!BW:BW,"No se encuentra",0,1)</f>
        <v>46517</v>
      </c>
      <c r="W32" s="193">
        <f t="shared" si="2"/>
        <v>247</v>
      </c>
      <c r="Z32" s="18" t="str">
        <f>+_xlfn.XLOOKUP(T32,'Crono LB 30.09'!B:B,'Crono LB 30.09'!E:E,"No se encuentra",0,1)</f>
        <v>17-Jan-26</v>
      </c>
      <c r="AA32" s="193" t="e">
        <f t="shared" si="4"/>
        <v>#VALUE!</v>
      </c>
    </row>
    <row r="33" spans="1:27" ht="20" hidden="1" x14ac:dyDescent="0.35">
      <c r="A33" s="159" t="s">
        <v>246</v>
      </c>
      <c r="B33" s="160" t="s">
        <v>2684</v>
      </c>
      <c r="C33" s="161" t="s">
        <v>2685</v>
      </c>
      <c r="D33" s="285"/>
      <c r="E33" s="201">
        <v>46031</v>
      </c>
      <c r="F33" s="198">
        <f>+_xlfn.XLOOKUP(B33,'La Calera II - RFSU 31.1.28'!B:B,'La Calera II - RFSU 31.1.28'!G:G,"No se encuentra",0,1)</f>
        <v>46031</v>
      </c>
      <c r="G33" s="289">
        <f>IF(+_xlfn.XLOOKUP(B33,'La Calera II - RFSU 31.1.28'!B:B,'La Calera II - RFSU 31.1.28'!H:H,"No se encuentra",0,1)&gt;0,+_xlfn.XLOOKUP(B33,'La Calera II - RFSU 31.1.28'!B:B,'La Calera II - RFSU 31.1.28'!H:H,"No se encuentra",0,1),"")</f>
        <v>46031</v>
      </c>
      <c r="H33" s="416">
        <v>46062</v>
      </c>
      <c r="I33" s="198">
        <f>+_xlfn.XLOOKUP(B33,'La Calera II - RFSU 31.1.28'!B:B,'La Calera II - RFSU 31.1.28'!W:W,"No se encuentra",0,1)</f>
        <v>46062</v>
      </c>
      <c r="J33" s="289">
        <f>IF(+_xlfn.XLOOKUP(B33,'La Calera II - RFSU 31.1.28'!B:B,'La Calera II - RFSU 31.1.28'!X:X,"No se encuentra",0,1)&gt;0,+_xlfn.XLOOKUP(B33,'La Calera II - RFSU 31.1.28'!B:B,'La Calera II - RFSU 31.1.28'!X:X,"No se encuentra",0,1),"")</f>
        <v>46062</v>
      </c>
      <c r="K33" s="141" t="s">
        <v>2958</v>
      </c>
      <c r="L33" s="201">
        <v>46170</v>
      </c>
      <c r="M33" s="198">
        <f>+_xlfn.XLOOKUP(B33,'La Calera II - RFSU 31.1.28'!B:B,'La Calera II - RFSU 31.1.28'!AP:AP,"No se encuentra",0,1)</f>
        <v>46147</v>
      </c>
      <c r="N33" s="289">
        <f>IF(+_xlfn.XLOOKUP(B33,'La Calera II - RFSU 31.1.28'!B:B,'La Calera II - RFSU 31.1.28'!AQ:AQ,"No se encuentra",0,1)&gt;0,+_xlfn.XLOOKUP(B33,'La Calera II - RFSU 31.1.28'!B:B,'La Calera II - RFSU 31.1.28'!AQ:AQ,"No se encuentra",0,1),"")</f>
        <v>46150</v>
      </c>
      <c r="O33" s="416">
        <f>+_xlfn.XLOOKUP(B33,'La Calera II - RFSU 31.1.28'!B:B,'La Calera II - RFSU 31.1.28'!CA:CA,"No se encuentra",0,1)</f>
        <v>46561</v>
      </c>
      <c r="P33" s="198">
        <f t="shared" si="3"/>
        <v>46547</v>
      </c>
      <c r="Q33" s="35" t="str">
        <f>+IF(+_xlfn.XLOOKUP(B33,'La Calera II - RFSU 31.1.28'!B:B,'La Calera II - RFSU 31.1.28'!BX:BX,"No se encuentra",0,1)&gt;0,+_xlfn.XLOOKUP(B33,'La Calera II - RFSU 31.1.28'!B:B,'La Calera II - RFSU 31.1.28'!BX:BX,"No se encuentra",0,1),"")</f>
        <v/>
      </c>
      <c r="R33" s="302">
        <f t="shared" si="1"/>
        <v>14</v>
      </c>
      <c r="S33" s="227"/>
      <c r="T33" s="304" t="str">
        <f>+_xlfn.XLOOKUP(B33,'La Calera II - RFSU 31.1.28'!B:B,'La Calera II - RFSU 31.1.28'!BZ:BZ,"",0,1)</f>
        <v>FDE1104</v>
      </c>
      <c r="V33" s="18">
        <f>+_xlfn.XLOOKUP(B33,'La Calera II - RFSU 31.1.28'!B:B,'La Calera II - RFSU 31.1.28'!BW:BW,"No se encuentra",0,1)</f>
        <v>46547</v>
      </c>
      <c r="W33" s="193">
        <f t="shared" si="2"/>
        <v>391</v>
      </c>
      <c r="Z33" s="18" t="str">
        <f>+_xlfn.XLOOKUP(T33,'Crono LB 30.09'!B:B,'Crono LB 30.09'!E:E,"No se encuentra",0,1)</f>
        <v>17-Jan-26</v>
      </c>
      <c r="AA33" s="193" t="e">
        <f t="shared" si="4"/>
        <v>#VALUE!</v>
      </c>
    </row>
    <row r="34" spans="1:27" ht="20" hidden="1" x14ac:dyDescent="0.35">
      <c r="A34" s="159" t="s">
        <v>246</v>
      </c>
      <c r="B34" s="160" t="s">
        <v>2687</v>
      </c>
      <c r="C34" s="161" t="s">
        <v>2688</v>
      </c>
      <c r="D34" s="285"/>
      <c r="E34" s="201">
        <v>46031</v>
      </c>
      <c r="F34" s="198">
        <f>+_xlfn.XLOOKUP(B34,'La Calera II - RFSU 31.1.28'!B:B,'La Calera II - RFSU 31.1.28'!G:G,"No se encuentra",0,1)</f>
        <v>46031</v>
      </c>
      <c r="G34" s="289">
        <f>IF(+_xlfn.XLOOKUP(B34,'La Calera II - RFSU 31.1.28'!B:B,'La Calera II - RFSU 31.1.28'!H:H,"No se encuentra",0,1)&gt;0,+_xlfn.XLOOKUP(B34,'La Calera II - RFSU 31.1.28'!B:B,'La Calera II - RFSU 31.1.28'!H:H,"No se encuentra",0,1),"")</f>
        <v>46031</v>
      </c>
      <c r="H34" s="416">
        <v>46062</v>
      </c>
      <c r="I34" s="198">
        <f>+_xlfn.XLOOKUP(B34,'La Calera II - RFSU 31.1.28'!B:B,'La Calera II - RFSU 31.1.28'!W:W,"No se encuentra",0,1)</f>
        <v>46062</v>
      </c>
      <c r="J34" s="289">
        <f>IF(+_xlfn.XLOOKUP(B34,'La Calera II - RFSU 31.1.28'!B:B,'La Calera II - RFSU 31.1.28'!X:X,"No se encuentra",0,1)&gt;0,+_xlfn.XLOOKUP(B34,'La Calera II - RFSU 31.1.28'!B:B,'La Calera II - RFSU 31.1.28'!X:X,"No se encuentra",0,1),"")</f>
        <v>46062</v>
      </c>
      <c r="K34" s="141" t="s">
        <v>2958</v>
      </c>
      <c r="L34" s="201">
        <v>46170</v>
      </c>
      <c r="M34" s="198">
        <f>+_xlfn.XLOOKUP(B34,'La Calera II - RFSU 31.1.28'!B:B,'La Calera II - RFSU 31.1.28'!AP:AP,"No se encuentra",0,1)</f>
        <v>46147</v>
      </c>
      <c r="N34" s="289">
        <f>IF(+_xlfn.XLOOKUP(B34,'La Calera II - RFSU 31.1.28'!B:B,'La Calera II - RFSU 31.1.28'!AQ:AQ,"No se encuentra",0,1)&gt;0,+_xlfn.XLOOKUP(B34,'La Calera II - RFSU 31.1.28'!B:B,'La Calera II - RFSU 31.1.28'!AQ:AQ,"No se encuentra",0,1),"")</f>
        <v>46150</v>
      </c>
      <c r="O34" s="416">
        <f>+_xlfn.XLOOKUP(B34,'La Calera II - RFSU 31.1.28'!B:B,'La Calera II - RFSU 31.1.28'!CA:CA,"No se encuentra",0,1)</f>
        <v>46531</v>
      </c>
      <c r="P34" s="198">
        <f t="shared" si="3"/>
        <v>46517</v>
      </c>
      <c r="Q34" s="35" t="str">
        <f>+IF(+_xlfn.XLOOKUP(B34,'La Calera II - RFSU 31.1.28'!B:B,'La Calera II - RFSU 31.1.28'!BX:BX,"No se encuentra",0,1)&gt;0,+_xlfn.XLOOKUP(B34,'La Calera II - RFSU 31.1.28'!B:B,'La Calera II - RFSU 31.1.28'!BX:BX,"No se encuentra",0,1),"")</f>
        <v/>
      </c>
      <c r="R34" s="302">
        <f t="shared" si="1"/>
        <v>14</v>
      </c>
      <c r="S34" s="227"/>
      <c r="T34" s="304" t="str">
        <f>+_xlfn.XLOOKUP(B34,'La Calera II - RFSU 31.1.28'!B:B,'La Calera II - RFSU 31.1.28'!BZ:BZ,"",0,1)</f>
        <v>FDE1103</v>
      </c>
      <c r="V34" s="18">
        <f>+_xlfn.XLOOKUP(B34,'La Calera II - RFSU 31.1.28'!B:B,'La Calera II - RFSU 31.1.28'!BW:BW,"No se encuentra",0,1)</f>
        <v>46517</v>
      </c>
      <c r="W34" s="193">
        <f t="shared" si="2"/>
        <v>361</v>
      </c>
      <c r="Z34" s="18" t="str">
        <f>+_xlfn.XLOOKUP(T34,'Crono LB 30.09'!B:B,'Crono LB 30.09'!E:E,"No se encuentra",0,1)</f>
        <v>17-Jan-26</v>
      </c>
      <c r="AA34" s="193" t="e">
        <f t="shared" si="4"/>
        <v>#VALUE!</v>
      </c>
    </row>
    <row r="35" spans="1:27" hidden="1" x14ac:dyDescent="0.35">
      <c r="A35" s="159" t="s">
        <v>246</v>
      </c>
      <c r="B35" s="160" t="s">
        <v>2690</v>
      </c>
      <c r="C35" s="161" t="s">
        <v>2691</v>
      </c>
      <c r="D35" s="285"/>
      <c r="E35" s="201">
        <v>46031</v>
      </c>
      <c r="F35" s="198">
        <f>+_xlfn.XLOOKUP(B35,'La Calera II - RFSU 31.1.28'!B:B,'La Calera II - RFSU 31.1.28'!G:G,"No se encuentra",0,1)</f>
        <v>46031</v>
      </c>
      <c r="G35" s="289">
        <f>IF(+_xlfn.XLOOKUP(B35,'La Calera II - RFSU 31.1.28'!B:B,'La Calera II - RFSU 31.1.28'!H:H,"No se encuentra",0,1)&gt;0,+_xlfn.XLOOKUP(B35,'La Calera II - RFSU 31.1.28'!B:B,'La Calera II - RFSU 31.1.28'!H:H,"No se encuentra",0,1),"")</f>
        <v>46031</v>
      </c>
      <c r="H35" s="416">
        <v>46062</v>
      </c>
      <c r="I35" s="198">
        <f>+_xlfn.XLOOKUP(B35,'La Calera II - RFSU 31.1.28'!B:B,'La Calera II - RFSU 31.1.28'!W:W,"No se encuentra",0,1)</f>
        <v>46062</v>
      </c>
      <c r="J35" s="289">
        <f>IF(+_xlfn.XLOOKUP(B35,'La Calera II - RFSU 31.1.28'!B:B,'La Calera II - RFSU 31.1.28'!X:X,"No se encuentra",0,1)&gt;0,+_xlfn.XLOOKUP(B35,'La Calera II - RFSU 31.1.28'!B:B,'La Calera II - RFSU 31.1.28'!X:X,"No se encuentra",0,1),"")</f>
        <v>46062</v>
      </c>
      <c r="K35" s="141" t="s">
        <v>2958</v>
      </c>
      <c r="L35" s="201">
        <v>46192</v>
      </c>
      <c r="M35" s="198">
        <f>+_xlfn.XLOOKUP(B35,'La Calera II - RFSU 31.1.28'!B:B,'La Calera II - RFSU 31.1.28'!AP:AP,"No se encuentra",0,1)</f>
        <v>46147</v>
      </c>
      <c r="N35" s="289">
        <f>IF(+_xlfn.XLOOKUP(B35,'La Calera II - RFSU 31.1.28'!B:B,'La Calera II - RFSU 31.1.28'!AQ:AQ,"No se encuentra",0,1)&gt;0,+_xlfn.XLOOKUP(B35,'La Calera II - RFSU 31.1.28'!B:B,'La Calera II - RFSU 31.1.28'!AQ:AQ,"No se encuentra",0,1),"")</f>
        <v>46150</v>
      </c>
      <c r="O35" s="416">
        <f>+_xlfn.XLOOKUP(B35,'La Calera II - RFSU 31.1.28'!B:B,'La Calera II - RFSU 31.1.28'!CA:CA,"No se encuentra",0,1)</f>
        <v>46540</v>
      </c>
      <c r="P35" s="198">
        <f t="shared" si="3"/>
        <v>46517</v>
      </c>
      <c r="Q35" s="35" t="str">
        <f>+IF(+_xlfn.XLOOKUP(B35,'La Calera II - RFSU 31.1.28'!B:B,'La Calera II - RFSU 31.1.28'!BX:BX,"No se encuentra",0,1)&gt;0,+_xlfn.XLOOKUP(B35,'La Calera II - RFSU 31.1.28'!B:B,'La Calera II - RFSU 31.1.28'!BX:BX,"No se encuentra",0,1),"")</f>
        <v/>
      </c>
      <c r="R35" s="302">
        <f t="shared" si="1"/>
        <v>23</v>
      </c>
      <c r="S35" s="227"/>
      <c r="T35" s="304" t="str">
        <f>+_xlfn.XLOOKUP(B35,'La Calera II - RFSU 31.1.28'!B:B,'La Calera II - RFSU 31.1.28'!BZ:BZ,"",0,1)</f>
        <v>FDE1114</v>
      </c>
      <c r="V35" s="18">
        <f>+_xlfn.XLOOKUP(B35,'La Calera II - RFSU 31.1.28'!B:B,'La Calera II - RFSU 31.1.28'!BW:BW,"No se encuentra",0,1)</f>
        <v>46517</v>
      </c>
      <c r="W35" s="193">
        <f t="shared" si="2"/>
        <v>348</v>
      </c>
      <c r="Z35" s="18">
        <f>+_xlfn.XLOOKUP(T35,'Crono LB 30.09'!B:B,'Crono LB 30.09'!E:E,"No se encuentra",0,1)</f>
        <v>46063</v>
      </c>
      <c r="AA35" s="193">
        <f t="shared" si="4"/>
        <v>-129</v>
      </c>
    </row>
    <row r="36" spans="1:27" ht="20" hidden="1" x14ac:dyDescent="0.35">
      <c r="A36" s="159" t="s">
        <v>640</v>
      </c>
      <c r="B36" s="160" t="s">
        <v>2693</v>
      </c>
      <c r="C36" s="161" t="s">
        <v>744</v>
      </c>
      <c r="D36" s="285"/>
      <c r="E36" s="201">
        <v>46134</v>
      </c>
      <c r="F36" s="198">
        <f>+_xlfn.XLOOKUP(B36,'La Calera II - RFSU 31.1.28'!B:B,'La Calera II - RFSU 31.1.28'!G:G,"No se encuentra",0,1)</f>
        <v>46134</v>
      </c>
      <c r="G36" s="289">
        <f>IF(+_xlfn.XLOOKUP(B36,'La Calera II - RFSU 31.1.28'!B:B,'La Calera II - RFSU 31.1.28'!H:H,"No se encuentra",0,1)&gt;0,+_xlfn.XLOOKUP(B36,'La Calera II - RFSU 31.1.28'!B:B,'La Calera II - RFSU 31.1.28'!H:H,"No se encuentra",0,1),"")</f>
        <v>46135</v>
      </c>
      <c r="H36" s="416">
        <v>46171</v>
      </c>
      <c r="I36" s="198">
        <f>+_xlfn.XLOOKUP(B36,'La Calera II - RFSU 31.1.28'!B:B,'La Calera II - RFSU 31.1.28'!W:W,"No se encuentra",0,1)</f>
        <v>46172</v>
      </c>
      <c r="J36" s="289">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1">
        <v>46236</v>
      </c>
      <c r="M36" s="198">
        <f>+_xlfn.XLOOKUP(B36,'La Calera II - RFSU 31.1.28'!B:B,'La Calera II - RFSU 31.1.28'!AP:AP,"No se encuentra",0,1)</f>
        <v>46233</v>
      </c>
      <c r="N36" s="289" t="str">
        <f>IF(+_xlfn.XLOOKUP(B36,'La Calera II - RFSU 31.1.28'!B:B,'La Calera II - RFSU 31.1.28'!AQ:AQ,"No se encuentra",0,1)&gt;0,+_xlfn.XLOOKUP(B36,'La Calera II - RFSU 31.1.28'!B:B,'La Calera II - RFSU 31.1.28'!AQ:AQ,"No se encuentra",0,1),"")</f>
        <v/>
      </c>
      <c r="O36" s="416">
        <f>+_xlfn.XLOOKUP(B36,'La Calera II - RFSU 31.1.28'!B:B,'La Calera II - RFSU 31.1.28'!CA:CA,"No se encuentra",0,1)</f>
        <v>46538</v>
      </c>
      <c r="P36" s="198">
        <f t="shared" si="3"/>
        <v>46538</v>
      </c>
      <c r="Q36" s="35" t="str">
        <f>+IF(+_xlfn.XLOOKUP(B36,'La Calera II - RFSU 31.1.28'!B:B,'La Calera II - RFSU 31.1.28'!BX:BX,"No se encuentra",0,1)&gt;0,+_xlfn.XLOOKUP(B36,'La Calera II - RFSU 31.1.28'!B:B,'La Calera II - RFSU 31.1.28'!BX:BX,"No se encuentra",0,1),"")</f>
        <v/>
      </c>
      <c r="R36" s="302" t="str">
        <f t="shared" si="1"/>
        <v/>
      </c>
      <c r="S36" s="227"/>
      <c r="T36" s="304" t="str">
        <f>+_xlfn.XLOOKUP(B36,'La Calera II - RFSU 31.1.28'!B:B,'La Calera II - RFSU 31.1.28'!BZ:BZ,"",0,1)</f>
        <v>FDI1060</v>
      </c>
      <c r="V36" s="18">
        <f>+_xlfn.XLOOKUP(B36,'La Calera II - RFSU 31.1.28'!B:B,'La Calera II - RFSU 31.1.28'!BW:BW,"No se encuentra",0,1)</f>
        <v>46540</v>
      </c>
      <c r="W36" s="193">
        <f t="shared" si="2"/>
        <v>302</v>
      </c>
      <c r="Z36" s="18">
        <f>+_xlfn.XLOOKUP(T36,'Crono LB 30.09'!B:B,'Crono LB 30.09'!E:E,"No se encuentra",0,1)</f>
        <v>46107</v>
      </c>
      <c r="AA36" s="193">
        <f t="shared" si="4"/>
        <v>-129</v>
      </c>
    </row>
    <row r="37" spans="1:27" hidden="1" x14ac:dyDescent="0.35">
      <c r="A37" s="159" t="s">
        <v>640</v>
      </c>
      <c r="B37" s="160" t="s">
        <v>2697</v>
      </c>
      <c r="C37" s="161" t="s">
        <v>745</v>
      </c>
      <c r="D37" s="285"/>
      <c r="E37" s="201">
        <v>46108</v>
      </c>
      <c r="F37" s="198">
        <f>+_xlfn.XLOOKUP(B37,'La Calera II - RFSU 31.1.28'!B:B,'La Calera II - RFSU 31.1.28'!G:G,"No se encuentra",0,1)</f>
        <v>46108</v>
      </c>
      <c r="G37" s="289">
        <f>IF(+_xlfn.XLOOKUP(B37,'La Calera II - RFSU 31.1.28'!B:B,'La Calera II - RFSU 31.1.28'!H:H,"No se encuentra",0,1)&gt;0,+_xlfn.XLOOKUP(B37,'La Calera II - RFSU 31.1.28'!B:B,'La Calera II - RFSU 31.1.28'!H:H,"No se encuentra",0,1),"")</f>
        <v>46111</v>
      </c>
      <c r="H37" s="416">
        <v>46145</v>
      </c>
      <c r="I37" s="198">
        <f>+_xlfn.XLOOKUP(B37,'La Calera II - RFSU 31.1.28'!B:B,'La Calera II - RFSU 31.1.28'!W:W,"No se encuentra",0,1)</f>
        <v>46148</v>
      </c>
      <c r="J37" s="289">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1">
        <v>46210</v>
      </c>
      <c r="M37" s="198">
        <f>+_xlfn.XLOOKUP(B37,'La Calera II - RFSU 31.1.28'!B:B,'La Calera II - RFSU 31.1.28'!AP:AP,"No se encuentra",0,1)</f>
        <v>46207</v>
      </c>
      <c r="N37" s="289" t="str">
        <f>IF(+_xlfn.XLOOKUP(B37,'La Calera II - RFSU 31.1.28'!B:B,'La Calera II - RFSU 31.1.28'!AQ:AQ,"No se encuentra",0,1)&gt;0,+_xlfn.XLOOKUP(B37,'La Calera II - RFSU 31.1.28'!B:B,'La Calera II - RFSU 31.1.28'!AQ:AQ,"No se encuentra",0,1),"")</f>
        <v/>
      </c>
      <c r="O37" s="416">
        <f>+_xlfn.XLOOKUP(B37,'La Calera II - RFSU 31.1.28'!B:B,'La Calera II - RFSU 31.1.28'!CA:CA,"No se encuentra",0,1)</f>
        <v>46443</v>
      </c>
      <c r="P37" s="198">
        <f t="shared" si="3"/>
        <v>46394</v>
      </c>
      <c r="Q37" s="35" t="str">
        <f>+IF(+_xlfn.XLOOKUP(B37,'La Calera II - RFSU 31.1.28'!B:B,'La Calera II - RFSU 31.1.28'!BX:BX,"No se encuentra",0,1)&gt;0,+_xlfn.XLOOKUP(B37,'La Calera II - RFSU 31.1.28'!B:B,'La Calera II - RFSU 31.1.28'!BX:BX,"No se encuentra",0,1),"")</f>
        <v/>
      </c>
      <c r="R37" s="302" t="str">
        <f t="shared" si="1"/>
        <v/>
      </c>
      <c r="S37" s="227"/>
      <c r="T37" s="304" t="str">
        <f>+_xlfn.XLOOKUP(B37,'La Calera II - RFSU 31.1.28'!B:B,'La Calera II - RFSU 31.1.28'!BZ:BZ,"",0,1)</f>
        <v>FDI1060</v>
      </c>
      <c r="V37" s="18">
        <f>+_xlfn.XLOOKUP(B37,'La Calera II - RFSU 31.1.28'!B:B,'La Calera II - RFSU 31.1.28'!BW:BW,"No se encuentra",0,1)</f>
        <v>46394</v>
      </c>
      <c r="W37" s="193">
        <f t="shared" si="2"/>
        <v>233</v>
      </c>
      <c r="Z37" s="18">
        <f>+_xlfn.XLOOKUP(T37,'Crono LB 30.09'!B:B,'Crono LB 30.09'!E:E,"No se encuentra",0,1)</f>
        <v>46107</v>
      </c>
      <c r="AA37" s="193">
        <f t="shared" si="4"/>
        <v>-103</v>
      </c>
    </row>
    <row r="38" spans="1:27" hidden="1" x14ac:dyDescent="0.35">
      <c r="A38" s="159" t="s">
        <v>640</v>
      </c>
      <c r="B38" s="160" t="s">
        <v>2699</v>
      </c>
      <c r="C38" s="161" t="s">
        <v>747</v>
      </c>
      <c r="D38" s="285"/>
      <c r="E38" s="201">
        <v>46107</v>
      </c>
      <c r="F38" s="198">
        <f>+_xlfn.XLOOKUP(B38,'La Calera II - RFSU 31.1.28'!B:B,'La Calera II - RFSU 31.1.28'!G:G,"No se encuentra",0,1)</f>
        <v>46107</v>
      </c>
      <c r="G38" s="289">
        <f>IF(+_xlfn.XLOOKUP(B38,'La Calera II - RFSU 31.1.28'!B:B,'La Calera II - RFSU 31.1.28'!H:H,"No se encuentra",0,1)&gt;0,+_xlfn.XLOOKUP(B38,'La Calera II - RFSU 31.1.28'!B:B,'La Calera II - RFSU 31.1.28'!H:H,"No se encuentra",0,1),"")</f>
        <v>46111</v>
      </c>
      <c r="H38" s="416">
        <v>46144</v>
      </c>
      <c r="I38" s="198">
        <f>+_xlfn.XLOOKUP(B38,'La Calera II - RFSU 31.1.28'!B:B,'La Calera II - RFSU 31.1.28'!W:W,"No se encuentra",0,1)</f>
        <v>46148</v>
      </c>
      <c r="J38" s="289">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1">
        <v>46209</v>
      </c>
      <c r="M38" s="198">
        <f>+_xlfn.XLOOKUP(B38,'La Calera II - RFSU 31.1.28'!B:B,'La Calera II - RFSU 31.1.28'!AP:AP,"No se encuentra",0,1)</f>
        <v>46207</v>
      </c>
      <c r="N38" s="289" t="str">
        <f>IF(+_xlfn.XLOOKUP(B38,'La Calera II - RFSU 31.1.28'!B:B,'La Calera II - RFSU 31.1.28'!AQ:AQ,"No se encuentra",0,1)&gt;0,+_xlfn.XLOOKUP(B38,'La Calera II - RFSU 31.1.28'!B:B,'La Calera II - RFSU 31.1.28'!AQ:AQ,"No se encuentra",0,1),"")</f>
        <v/>
      </c>
      <c r="O38" s="416">
        <f>+_xlfn.XLOOKUP(B38,'La Calera II - RFSU 31.1.28'!B:B,'La Calera II - RFSU 31.1.28'!CA:CA,"No se encuentra",0,1)</f>
        <v>46427</v>
      </c>
      <c r="P38" s="198">
        <f t="shared" si="3"/>
        <v>46364</v>
      </c>
      <c r="Q38" s="35" t="str">
        <f>+IF(+_xlfn.XLOOKUP(B38,'La Calera II - RFSU 31.1.28'!B:B,'La Calera II - RFSU 31.1.28'!BX:BX,"No se encuentra",0,1)&gt;0,+_xlfn.XLOOKUP(B38,'La Calera II - RFSU 31.1.28'!B:B,'La Calera II - RFSU 31.1.28'!BX:BX,"No se encuentra",0,1),"")</f>
        <v/>
      </c>
      <c r="R38" s="302" t="str">
        <f t="shared" si="1"/>
        <v/>
      </c>
      <c r="S38" s="227"/>
      <c r="T38" s="304" t="str">
        <f>+_xlfn.XLOOKUP(B38,'La Calera II - RFSU 31.1.28'!B:B,'La Calera II - RFSU 31.1.28'!BZ:BZ,"",0,1)</f>
        <v>FDI1040</v>
      </c>
      <c r="V38" s="18">
        <f>+_xlfn.XLOOKUP(B38,'La Calera II - RFSU 31.1.28'!B:B,'La Calera II - RFSU 31.1.28'!BW:BW,"No se encuentra",0,1)</f>
        <v>46364</v>
      </c>
      <c r="W38" s="193">
        <f t="shared" si="2"/>
        <v>218</v>
      </c>
      <c r="Z38" s="18">
        <f>+_xlfn.XLOOKUP(T38,'Crono LB 30.09'!B:B,'Crono LB 30.09'!E:E,"No se encuentra",0,1)</f>
        <v>46162</v>
      </c>
      <c r="AA38" s="193">
        <f t="shared" si="4"/>
        <v>-47</v>
      </c>
    </row>
    <row r="39" spans="1:27" hidden="1" x14ac:dyDescent="0.35">
      <c r="A39" s="159" t="s">
        <v>640</v>
      </c>
      <c r="B39" s="160" t="s">
        <v>2701</v>
      </c>
      <c r="C39" s="161" t="s">
        <v>748</v>
      </c>
      <c r="D39" s="285"/>
      <c r="E39" s="201">
        <v>46122</v>
      </c>
      <c r="F39" s="198">
        <f>+_xlfn.XLOOKUP(B39,'La Calera II - RFSU 31.1.28'!B:B,'La Calera II - RFSU 31.1.28'!G:G,"No se encuentra",0,1)</f>
        <v>46122</v>
      </c>
      <c r="G39" s="289">
        <f>IF(+_xlfn.XLOOKUP(B39,'La Calera II - RFSU 31.1.28'!B:B,'La Calera II - RFSU 31.1.28'!H:H,"No se encuentra",0,1)&gt;0,+_xlfn.XLOOKUP(B39,'La Calera II - RFSU 31.1.28'!B:B,'La Calera II - RFSU 31.1.28'!H:H,"No se encuentra",0,1),"")</f>
        <v>46100</v>
      </c>
      <c r="H39" s="416">
        <v>46159</v>
      </c>
      <c r="I39" s="198">
        <f>+_xlfn.XLOOKUP(B39,'La Calera II - RFSU 31.1.28'!B:B,'La Calera II - RFSU 31.1.28'!W:W,"No se encuentra",0,1)</f>
        <v>46148</v>
      </c>
      <c r="J39" s="289">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1">
        <v>46224</v>
      </c>
      <c r="M39" s="198">
        <f>+_xlfn.XLOOKUP(B39,'La Calera II - RFSU 31.1.28'!B:B,'La Calera II - RFSU 31.1.28'!AP:AP,"No se encuentra",0,1)</f>
        <v>46207</v>
      </c>
      <c r="N39" s="289" t="str">
        <f>IF(+_xlfn.XLOOKUP(B39,'La Calera II - RFSU 31.1.28'!B:B,'La Calera II - RFSU 31.1.28'!AQ:AQ,"No se encuentra",0,1)&gt;0,+_xlfn.XLOOKUP(B39,'La Calera II - RFSU 31.1.28'!B:B,'La Calera II - RFSU 31.1.28'!AQ:AQ,"No se encuentra",0,1),"")</f>
        <v/>
      </c>
      <c r="O39" s="416">
        <f>+_xlfn.XLOOKUP(B39,'La Calera II - RFSU 31.1.28'!B:B,'La Calera II - RFSU 31.1.28'!CA:CA,"No se encuentra",0,1)</f>
        <v>46507</v>
      </c>
      <c r="P39" s="198">
        <f t="shared" si="3"/>
        <v>46454</v>
      </c>
      <c r="Q39" s="35" t="str">
        <f>+IF(+_xlfn.XLOOKUP(B39,'La Calera II - RFSU 31.1.28'!B:B,'La Calera II - RFSU 31.1.28'!BX:BX,"No se encuentra",0,1)&gt;0,+_xlfn.XLOOKUP(B39,'La Calera II - RFSU 31.1.28'!B:B,'La Calera II - RFSU 31.1.28'!BX:BX,"No se encuentra",0,1),"")</f>
        <v/>
      </c>
      <c r="R39" s="302" t="str">
        <f t="shared" si="1"/>
        <v/>
      </c>
      <c r="S39" s="227"/>
      <c r="T39" s="304" t="str">
        <f>+_xlfn.XLOOKUP(B39,'La Calera II - RFSU 31.1.28'!B:B,'La Calera II - RFSU 31.1.28'!BZ:BZ,"",0,1)</f>
        <v>FDI1060</v>
      </c>
      <c r="V39" s="18">
        <f>+_xlfn.XLOOKUP(B39,'La Calera II - RFSU 31.1.28'!B:B,'La Calera II - RFSU 31.1.28'!BW:BW,"No se encuentra",0,1)</f>
        <v>46454</v>
      </c>
      <c r="W39" s="193">
        <f t="shared" si="2"/>
        <v>283</v>
      </c>
      <c r="Z39" s="18">
        <f>+_xlfn.XLOOKUP(T39,'Crono LB 30.09'!B:B,'Crono LB 30.09'!E:E,"No se encuentra",0,1)</f>
        <v>46107</v>
      </c>
      <c r="AA39" s="193">
        <f t="shared" si="4"/>
        <v>-117</v>
      </c>
    </row>
    <row r="40" spans="1:27" hidden="1" x14ac:dyDescent="0.35">
      <c r="A40" s="159" t="s">
        <v>640</v>
      </c>
      <c r="B40" s="160" t="s">
        <v>2702</v>
      </c>
      <c r="C40" s="161" t="s">
        <v>749</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46159</v>
      </c>
      <c r="H40" s="416">
        <v>46194</v>
      </c>
      <c r="I40" s="198">
        <f>+_xlfn.XLOOKUP(B40,'La Calera II - RFSU 31.1.28'!B:B,'La Calera II - RFSU 31.1.28'!W:W,"No se encuentra",0,1)</f>
        <v>46208</v>
      </c>
      <c r="J40" s="289">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1">
        <v>46259</v>
      </c>
      <c r="M40" s="198">
        <f>+_xlfn.XLOOKUP(B40,'La Calera II - RFSU 31.1.28'!B:B,'La Calera II - RFSU 31.1.28'!AP:AP,"No se encuentra",0,1)</f>
        <v>46269</v>
      </c>
      <c r="N40" s="289" t="str">
        <f>IF(+_xlfn.XLOOKUP(B40,'La Calera II - RFSU 31.1.28'!B:B,'La Calera II - RFSU 31.1.28'!AQ:AQ,"No se encuentra",0,1)&gt;0,+_xlfn.XLOOKUP(B40,'La Calera II - RFSU 31.1.28'!B:B,'La Calera II - RFSU 31.1.28'!AQ:AQ,"No se encuentra",0,1),"")</f>
        <v/>
      </c>
      <c r="O40" s="416">
        <f>+_xlfn.XLOOKUP(B40,'La Calera II - RFSU 31.1.28'!B:B,'La Calera II - RFSU 31.1.28'!CA:CA,"No se encuentra",0,1)</f>
        <v>46427</v>
      </c>
      <c r="P40" s="198">
        <f t="shared" si="3"/>
        <v>46366</v>
      </c>
      <c r="Q40" s="35" t="str">
        <f>+IF(+_xlfn.XLOOKUP(B40,'La Calera II - RFSU 31.1.28'!B:B,'La Calera II - RFSU 31.1.28'!BX:BX,"No se encuentra",0,1)&gt;0,+_xlfn.XLOOKUP(B40,'La Calera II - RFSU 31.1.28'!B:B,'La Calera II - RFSU 31.1.28'!BX:BX,"No se encuentra",0,1),"")</f>
        <v/>
      </c>
      <c r="R40" s="302" t="str">
        <f t="shared" si="1"/>
        <v/>
      </c>
      <c r="S40" s="227"/>
      <c r="T40" s="304" t="str">
        <f>+_xlfn.XLOOKUP(B40,'La Calera II - RFSU 31.1.28'!B:B,'La Calera II - RFSU 31.1.28'!BZ:BZ,"",0,1)</f>
        <v>FDI1040</v>
      </c>
      <c r="V40" s="18">
        <f>+_xlfn.XLOOKUP(B40,'La Calera II - RFSU 31.1.28'!B:B,'La Calera II - RFSU 31.1.28'!BW:BW,"No se encuentra",0,1)</f>
        <v>46366</v>
      </c>
      <c r="W40" s="193">
        <f t="shared" si="2"/>
        <v>168</v>
      </c>
      <c r="Z40" s="18">
        <f>+_xlfn.XLOOKUP(T40,'Crono LB 30.09'!B:B,'Crono LB 30.09'!E:E,"No se encuentra",0,1)</f>
        <v>46162</v>
      </c>
      <c r="AA40" s="193">
        <f t="shared" si="4"/>
        <v>-97</v>
      </c>
    </row>
    <row r="41" spans="1:27" hidden="1" x14ac:dyDescent="0.35">
      <c r="A41" s="159" t="s">
        <v>640</v>
      </c>
      <c r="B41" s="160" t="s">
        <v>2704</v>
      </c>
      <c r="C41" s="161" t="s">
        <v>750</v>
      </c>
      <c r="D41" s="285"/>
      <c r="E41" s="201">
        <v>46118</v>
      </c>
      <c r="F41" s="198">
        <f>+_xlfn.XLOOKUP(B41,'La Calera II - RFSU 31.1.28'!B:B,'La Calera II - RFSU 31.1.28'!G:G,"No se encuentra",0,1)</f>
        <v>46118</v>
      </c>
      <c r="G41" s="289">
        <f>IF(+_xlfn.XLOOKUP(B41,'La Calera II - RFSU 31.1.28'!B:B,'La Calera II - RFSU 31.1.28'!H:H,"No se encuentra",0,1)&gt;0,+_xlfn.XLOOKUP(B41,'La Calera II - RFSU 31.1.28'!B:B,'La Calera II - RFSU 31.1.28'!H:H,"No se encuentra",0,1),"")</f>
        <v>46122</v>
      </c>
      <c r="H41" s="416">
        <v>46155</v>
      </c>
      <c r="I41" s="198">
        <f>+_xlfn.XLOOKUP(B41,'La Calera II - RFSU 31.1.28'!B:B,'La Calera II - RFSU 31.1.28'!W:W,"No se encuentra",0,1)</f>
        <v>46159</v>
      </c>
      <c r="J41" s="289">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1">
        <v>46220</v>
      </c>
      <c r="M41" s="198">
        <f>+_xlfn.XLOOKUP(B41,'La Calera II - RFSU 31.1.28'!B:B,'La Calera II - RFSU 31.1.28'!AP:AP,"No se encuentra",0,1)</f>
        <v>46216</v>
      </c>
      <c r="N41" s="289" t="str">
        <f>IF(+_xlfn.XLOOKUP(B41,'La Calera II - RFSU 31.1.28'!B:B,'La Calera II - RFSU 31.1.28'!AQ:AQ,"No se encuentra",0,1)&gt;0,+_xlfn.XLOOKUP(B41,'La Calera II - RFSU 31.1.28'!B:B,'La Calera II - RFSU 31.1.28'!AQ:AQ,"No se encuentra",0,1),"")</f>
        <v/>
      </c>
      <c r="O41" s="416">
        <f>+_xlfn.XLOOKUP(B41,'La Calera II - RFSU 31.1.28'!B:B,'La Calera II - RFSU 31.1.28'!CA:CA,"No se encuentra",0,1)</f>
        <v>46427</v>
      </c>
      <c r="P41" s="198">
        <f t="shared" si="3"/>
        <v>46373</v>
      </c>
      <c r="Q41" s="35" t="str">
        <f>+IF(+_xlfn.XLOOKUP(B41,'La Calera II - RFSU 31.1.28'!B:B,'La Calera II - RFSU 31.1.28'!BX:BX,"No se encuentra",0,1)&gt;0,+_xlfn.XLOOKUP(B41,'La Calera II - RFSU 31.1.28'!B:B,'La Calera II - RFSU 31.1.28'!BX:BX,"No se encuentra",0,1),"")</f>
        <v/>
      </c>
      <c r="R41" s="302" t="str">
        <f t="shared" si="1"/>
        <v/>
      </c>
      <c r="S41" s="227"/>
      <c r="T41" s="304" t="str">
        <f>+_xlfn.XLOOKUP(B41,'La Calera II - RFSU 31.1.28'!B:B,'La Calera II - RFSU 31.1.28'!BZ:BZ,"",0,1)</f>
        <v>FDI1040</v>
      </c>
      <c r="V41" s="18">
        <f>+_xlfn.XLOOKUP(B41,'La Calera II - RFSU 31.1.28'!B:B,'La Calera II - RFSU 31.1.28'!BW:BW,"No se encuentra",0,1)</f>
        <v>46373</v>
      </c>
      <c r="W41" s="193">
        <f t="shared" si="2"/>
        <v>207</v>
      </c>
      <c r="Z41" s="18">
        <f>+_xlfn.XLOOKUP(T41,'Crono LB 30.09'!B:B,'Crono LB 30.09'!E:E,"No se encuentra",0,1)</f>
        <v>46162</v>
      </c>
      <c r="AA41" s="193">
        <f t="shared" si="4"/>
        <v>-58</v>
      </c>
    </row>
    <row r="42" spans="1:27" hidden="1" x14ac:dyDescent="0.35">
      <c r="A42" s="159" t="s">
        <v>640</v>
      </c>
      <c r="B42" s="160" t="s">
        <v>2706</v>
      </c>
      <c r="C42" s="161" t="s">
        <v>751</v>
      </c>
      <c r="D42" s="285"/>
      <c r="E42" s="201">
        <v>46121</v>
      </c>
      <c r="F42" s="198">
        <f>+_xlfn.XLOOKUP(B42,'La Calera II - RFSU 31.1.28'!B:B,'La Calera II - RFSU 31.1.28'!G:G,"No se encuentra",0,1)</f>
        <v>46121</v>
      </c>
      <c r="G42" s="289">
        <f>IF(+_xlfn.XLOOKUP(B42,'La Calera II - RFSU 31.1.28'!B:B,'La Calera II - RFSU 31.1.28'!H:H,"No se encuentra",0,1)&gt;0,+_xlfn.XLOOKUP(B42,'La Calera II - RFSU 31.1.28'!B:B,'La Calera II - RFSU 31.1.28'!H:H,"No se encuentra",0,1),"")</f>
        <v>46122</v>
      </c>
      <c r="H42" s="416">
        <v>46158</v>
      </c>
      <c r="I42" s="198">
        <f>+_xlfn.XLOOKUP(B42,'La Calera II - RFSU 31.1.28'!B:B,'La Calera II - RFSU 31.1.28'!W:W,"No se encuentra",0,1)</f>
        <v>46159</v>
      </c>
      <c r="J42" s="289">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1">
        <v>46223</v>
      </c>
      <c r="M42" s="198">
        <f>+_xlfn.XLOOKUP(B42,'La Calera II - RFSU 31.1.28'!B:B,'La Calera II - RFSU 31.1.28'!AP:AP,"No se encuentra",0,1)</f>
        <v>46219</v>
      </c>
      <c r="N42" s="289" t="str">
        <f>IF(+_xlfn.XLOOKUP(B42,'La Calera II - RFSU 31.1.28'!B:B,'La Calera II - RFSU 31.1.28'!AQ:AQ,"No se encuentra",0,1)&gt;0,+_xlfn.XLOOKUP(B42,'La Calera II - RFSU 31.1.28'!B:B,'La Calera II - RFSU 31.1.28'!AQ:AQ,"No se encuentra",0,1),"")</f>
        <v/>
      </c>
      <c r="O42" s="416">
        <f>+_xlfn.XLOOKUP(B42,'La Calera II - RFSU 31.1.28'!B:B,'La Calera II - RFSU 31.1.28'!CA:CA,"No se encuentra",0,1)</f>
        <v>46427</v>
      </c>
      <c r="P42" s="198">
        <f t="shared" si="3"/>
        <v>46376</v>
      </c>
      <c r="Q42" s="35" t="str">
        <f>+IF(+_xlfn.XLOOKUP(B42,'La Calera II - RFSU 31.1.28'!B:B,'La Calera II - RFSU 31.1.28'!BX:BX,"No se encuentra",0,1)&gt;0,+_xlfn.XLOOKUP(B42,'La Calera II - RFSU 31.1.28'!B:B,'La Calera II - RFSU 31.1.28'!BX:BX,"No se encuentra",0,1),"")</f>
        <v/>
      </c>
      <c r="R42" s="302" t="str">
        <f t="shared" si="1"/>
        <v/>
      </c>
      <c r="S42" s="227"/>
      <c r="T42" s="304" t="str">
        <f>+_xlfn.XLOOKUP(B42,'La Calera II - RFSU 31.1.28'!B:B,'La Calera II - RFSU 31.1.28'!BZ:BZ,"",0,1)</f>
        <v>FDI1040</v>
      </c>
      <c r="V42" s="18">
        <f>+_xlfn.XLOOKUP(B42,'La Calera II - RFSU 31.1.28'!B:B,'La Calera II - RFSU 31.1.28'!BW:BW,"No se encuentra",0,1)</f>
        <v>46376</v>
      </c>
      <c r="W42" s="193">
        <f t="shared" si="2"/>
        <v>204</v>
      </c>
      <c r="Z42" s="18">
        <f>+_xlfn.XLOOKUP(T42,'Crono LB 30.09'!B:B,'Crono LB 30.09'!E:E,"No se encuentra",0,1)</f>
        <v>46162</v>
      </c>
      <c r="AA42" s="193">
        <f t="shared" si="4"/>
        <v>-61</v>
      </c>
    </row>
    <row r="43" spans="1:27" hidden="1" x14ac:dyDescent="0.35">
      <c r="A43" s="159" t="s">
        <v>640</v>
      </c>
      <c r="B43" s="160" t="s">
        <v>2708</v>
      </c>
      <c r="C43" s="161" t="s">
        <v>752</v>
      </c>
      <c r="D43" s="285"/>
      <c r="E43" s="201">
        <v>46163</v>
      </c>
      <c r="F43" s="198">
        <f>+_xlfn.XLOOKUP(B43,'La Calera II - RFSU 31.1.28'!B:B,'La Calera II - RFSU 31.1.28'!G:G,"No se encuentra",0,1)</f>
        <v>46163</v>
      </c>
      <c r="G43" s="289">
        <f>IF(+_xlfn.XLOOKUP(B43,'La Calera II - RFSU 31.1.28'!B:B,'La Calera II - RFSU 31.1.28'!H:H,"No se encuentra",0,1)&gt;0,+_xlfn.XLOOKUP(B43,'La Calera II - RFSU 31.1.28'!B:B,'La Calera II - RFSU 31.1.28'!H:H,"No se encuentra",0,1),"")</f>
        <v>46163</v>
      </c>
      <c r="H43" s="416">
        <v>46200</v>
      </c>
      <c r="I43" s="198">
        <f>+_xlfn.XLOOKUP(B43,'La Calera II - RFSU 31.1.28'!B:B,'La Calera II - RFSU 31.1.28'!W:W,"No se encuentra",0,1)</f>
        <v>46202</v>
      </c>
      <c r="J43" s="289">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1">
        <v>46265</v>
      </c>
      <c r="M43" s="198">
        <f>+_xlfn.XLOOKUP(B43,'La Calera II - RFSU 31.1.28'!B:B,'La Calera II - RFSU 31.1.28'!AP:AP,"No se encuentra",0,1)</f>
        <v>46263</v>
      </c>
      <c r="N43" s="289" t="str">
        <f>IF(+_xlfn.XLOOKUP(B43,'La Calera II - RFSU 31.1.28'!B:B,'La Calera II - RFSU 31.1.28'!AQ:AQ,"No se encuentra",0,1)&gt;0,+_xlfn.XLOOKUP(B43,'La Calera II - RFSU 31.1.28'!B:B,'La Calera II - RFSU 31.1.28'!AQ:AQ,"No se encuentra",0,1),"")</f>
        <v/>
      </c>
      <c r="O43" s="416">
        <f>+_xlfn.XLOOKUP(B43,'La Calera II - RFSU 31.1.28'!B:B,'La Calera II - RFSU 31.1.28'!CA:CA,"No se encuentra",0,1)</f>
        <v>46482</v>
      </c>
      <c r="P43" s="198">
        <f t="shared" si="3"/>
        <v>46390</v>
      </c>
      <c r="Q43" s="35" t="str">
        <f>+IF(+_xlfn.XLOOKUP(B43,'La Calera II - RFSU 31.1.28'!B:B,'La Calera II - RFSU 31.1.28'!BX:BX,"No se encuentra",0,1)&gt;0,+_xlfn.XLOOKUP(B43,'La Calera II - RFSU 31.1.28'!B:B,'La Calera II - RFSU 31.1.28'!BX:BX,"No se encuentra",0,1),"")</f>
        <v/>
      </c>
      <c r="R43" s="302" t="str">
        <f t="shared" si="1"/>
        <v/>
      </c>
      <c r="S43" s="227"/>
      <c r="T43" s="304" t="str">
        <f>+_xlfn.XLOOKUP(B43,'La Calera II - RFSU 31.1.28'!B:B,'La Calera II - RFSU 31.1.28'!BZ:BZ,"",0,1)</f>
        <v>FDI1040</v>
      </c>
      <c r="V43" s="18">
        <f>+_xlfn.XLOOKUP(B43,'La Calera II - RFSU 31.1.28'!B:B,'La Calera II - RFSU 31.1.28'!BW:BW,"No se encuentra",0,1)</f>
        <v>46390</v>
      </c>
      <c r="W43" s="193">
        <f t="shared" si="2"/>
        <v>217</v>
      </c>
      <c r="Z43" s="18">
        <f>+_xlfn.XLOOKUP(T43,'Crono LB 30.09'!B:B,'Crono LB 30.09'!E:E,"No se encuentra",0,1)</f>
        <v>46162</v>
      </c>
      <c r="AA43" s="193">
        <f t="shared" si="4"/>
        <v>-103</v>
      </c>
    </row>
    <row r="44" spans="1:27" hidden="1" x14ac:dyDescent="0.35">
      <c r="A44" s="159" t="s">
        <v>640</v>
      </c>
      <c r="B44" s="160" t="s">
        <v>2710</v>
      </c>
      <c r="C44" s="161" t="s">
        <v>754</v>
      </c>
      <c r="D44" s="285"/>
      <c r="E44" s="201">
        <v>46125</v>
      </c>
      <c r="F44" s="198">
        <f>+_xlfn.XLOOKUP(B44,'La Calera II - RFSU 31.1.28'!B:B,'La Calera II - RFSU 31.1.28'!G:G,"No se encuentra",0,1)</f>
        <v>46125</v>
      </c>
      <c r="G44" s="289">
        <f>IF(+_xlfn.XLOOKUP(B44,'La Calera II - RFSU 31.1.28'!B:B,'La Calera II - RFSU 31.1.28'!H:H,"No se encuentra",0,1)&gt;0,+_xlfn.XLOOKUP(B44,'La Calera II - RFSU 31.1.28'!B:B,'La Calera II - RFSU 31.1.28'!H:H,"No se encuentra",0,1),"")</f>
        <v>46122</v>
      </c>
      <c r="H44" s="416">
        <v>46162</v>
      </c>
      <c r="I44" s="198">
        <f>+_xlfn.XLOOKUP(B44,'La Calera II - RFSU 31.1.28'!B:B,'La Calera II - RFSU 31.1.28'!W:W,"No se encuentra",0,1)</f>
        <v>46159</v>
      </c>
      <c r="J44" s="289">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1">
        <v>46227</v>
      </c>
      <c r="M44" s="198">
        <f>+_xlfn.XLOOKUP(B44,'La Calera II - RFSU 31.1.28'!B:B,'La Calera II - RFSU 31.1.28'!AP:AP,"No se encuentra",0,1)</f>
        <v>46218</v>
      </c>
      <c r="N44" s="289" t="str">
        <f>IF(+_xlfn.XLOOKUP(B44,'La Calera II - RFSU 31.1.28'!B:B,'La Calera II - RFSU 31.1.28'!AQ:AQ,"No se encuentra",0,1)&gt;0,+_xlfn.XLOOKUP(B44,'La Calera II - RFSU 31.1.28'!B:B,'La Calera II - RFSU 31.1.28'!AQ:AQ,"No se encuentra",0,1),"")</f>
        <v/>
      </c>
      <c r="O44" s="416">
        <f>+_xlfn.XLOOKUP(B44,'La Calera II - RFSU 31.1.28'!B:B,'La Calera II - RFSU 31.1.28'!CA:CA,"No se encuentra",0,1)</f>
        <v>46482</v>
      </c>
      <c r="P44" s="198">
        <f t="shared" si="3"/>
        <v>46405</v>
      </c>
      <c r="Q44" s="35" t="str">
        <f>+IF(+_xlfn.XLOOKUP(B44,'La Calera II - RFSU 31.1.28'!B:B,'La Calera II - RFSU 31.1.28'!BX:BX,"No se encuentra",0,1)&gt;0,+_xlfn.XLOOKUP(B44,'La Calera II - RFSU 31.1.28'!B:B,'La Calera II - RFSU 31.1.28'!BX:BX,"No se encuentra",0,1),"")</f>
        <v/>
      </c>
      <c r="R44" s="302" t="str">
        <f t="shared" si="1"/>
        <v/>
      </c>
      <c r="S44" s="227"/>
      <c r="T44" s="304" t="str">
        <f>+_xlfn.XLOOKUP(B44,'La Calera II - RFSU 31.1.28'!B:B,'La Calera II - RFSU 31.1.28'!BZ:BZ,"",0,1)</f>
        <v>FDI1040</v>
      </c>
      <c r="V44" s="18">
        <f>+_xlfn.XLOOKUP(B44,'La Calera II - RFSU 31.1.28'!B:B,'La Calera II - RFSU 31.1.28'!BW:BW,"No se encuentra",0,1)</f>
        <v>46405</v>
      </c>
      <c r="W44" s="193">
        <f t="shared" si="2"/>
        <v>255</v>
      </c>
      <c r="Z44" s="18">
        <f>+_xlfn.XLOOKUP(T44,'Crono LB 30.09'!B:B,'Crono LB 30.09'!E:E,"No se encuentra",0,1)</f>
        <v>46162</v>
      </c>
      <c r="AA44" s="193">
        <f t="shared" si="4"/>
        <v>-65</v>
      </c>
    </row>
    <row r="45" spans="1:27" x14ac:dyDescent="0.35">
      <c r="A45" s="159" t="s">
        <v>640</v>
      </c>
      <c r="B45" s="160" t="s">
        <v>2711</v>
      </c>
      <c r="C45" s="161" t="s">
        <v>755</v>
      </c>
      <c r="D45" s="285"/>
      <c r="E45" s="201">
        <v>46157</v>
      </c>
      <c r="F45" s="198">
        <f>+_xlfn.XLOOKUP(B45,'La Calera II - RFSU 31.1.28'!B:B,'La Calera II - RFSU 31.1.28'!G:G,"No se encuentra",0,1)</f>
        <v>46177</v>
      </c>
      <c r="G45" s="289">
        <f>IF(+_xlfn.XLOOKUP(B45,'La Calera II - RFSU 31.1.28'!B:B,'La Calera II - RFSU 31.1.28'!H:H,"No se encuentra",0,1)&gt;0,+_xlfn.XLOOKUP(B45,'La Calera II - RFSU 31.1.28'!B:B,'La Calera II - RFSU 31.1.28'!H:H,"No se encuentra",0,1),"")</f>
        <v>46185</v>
      </c>
      <c r="H45" s="416">
        <v>46194</v>
      </c>
      <c r="I45" s="198">
        <f>+_xlfn.XLOOKUP(B45,'La Calera II - RFSU 31.1.28'!B:B,'La Calera II - RFSU 31.1.28'!W:W,"No se encuentra",0,1)</f>
        <v>46222</v>
      </c>
      <c r="J45" s="289">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1">
        <v>46259</v>
      </c>
      <c r="M45" s="198">
        <f>+_xlfn.XLOOKUP(B45,'La Calera II - RFSU 31.1.28'!B:B,'La Calera II - RFSU 31.1.28'!AP:AP,"No se encuentra",0,1)</f>
        <v>46295</v>
      </c>
      <c r="N45" s="289" t="str">
        <f>IF(+_xlfn.XLOOKUP(B45,'La Calera II - RFSU 31.1.28'!B:B,'La Calera II - RFSU 31.1.28'!AQ:AQ,"No se encuentra",0,1)&gt;0,+_xlfn.XLOOKUP(B45,'La Calera II - RFSU 31.1.28'!B:B,'La Calera II - RFSU 31.1.28'!AQ:AQ,"No se encuentra",0,1),"")</f>
        <v/>
      </c>
      <c r="O45" s="416">
        <f>+_xlfn.XLOOKUP(B45,'La Calera II - RFSU 31.1.28'!B:B,'La Calera II - RFSU 31.1.28'!CA:CA,"No se encuentra",0,1)</f>
        <v>46482</v>
      </c>
      <c r="P45" s="198">
        <f t="shared" si="3"/>
        <v>46452</v>
      </c>
      <c r="Q45" s="35" t="str">
        <f>+IF(+_xlfn.XLOOKUP(B45,'La Calera II - RFSU 31.1.28'!B:B,'La Calera II - RFSU 31.1.28'!BX:BX,"No se encuentra",0,1)&gt;0,+_xlfn.XLOOKUP(B45,'La Calera II - RFSU 31.1.28'!B:B,'La Calera II - RFSU 31.1.28'!BX:BX,"No se encuentra",0,1),"")</f>
        <v/>
      </c>
      <c r="R45" s="302" t="str">
        <f t="shared" si="1"/>
        <v/>
      </c>
      <c r="S45" s="227"/>
      <c r="T45" s="304" t="str">
        <f>+_xlfn.XLOOKUP(B45,'La Calera II - RFSU 31.1.28'!B:B,'La Calera II - RFSU 31.1.28'!BZ:BZ,"",0,1)</f>
        <v>FDI1040</v>
      </c>
      <c r="V45" s="18">
        <f>+_xlfn.XLOOKUP(B45,'La Calera II - RFSU 31.1.28'!B:B,'La Calera II - RFSU 31.1.28'!BW:BW,"No se encuentra",0,1)</f>
        <v>46452</v>
      </c>
      <c r="W45" s="193">
        <f t="shared" si="2"/>
        <v>223</v>
      </c>
      <c r="Z45" s="18">
        <f>+_xlfn.XLOOKUP(T45,'Crono LB 30.09'!B:B,'Crono LB 30.09'!E:E,"No se encuentra",0,1)</f>
        <v>46162</v>
      </c>
      <c r="AA45" s="193">
        <f t="shared" si="4"/>
        <v>-97</v>
      </c>
    </row>
    <row r="46" spans="1:27" hidden="1" x14ac:dyDescent="0.35">
      <c r="A46" s="159" t="s">
        <v>640</v>
      </c>
      <c r="B46" s="160" t="s">
        <v>2712</v>
      </c>
      <c r="C46" s="161" t="s">
        <v>756</v>
      </c>
      <c r="D46" s="285"/>
      <c r="E46" s="201">
        <v>46129</v>
      </c>
      <c r="F46" s="198">
        <f>+_xlfn.XLOOKUP(B46,'La Calera II - RFSU 31.1.28'!B:B,'La Calera II - RFSU 31.1.28'!G:G,"No se encuentra",0,1)</f>
        <v>46129</v>
      </c>
      <c r="G46" s="289">
        <f>IF(+_xlfn.XLOOKUP(B46,'La Calera II - RFSU 31.1.28'!B:B,'La Calera II - RFSU 31.1.28'!H:H,"No se encuentra",0,1)&gt;0,+_xlfn.XLOOKUP(B46,'La Calera II - RFSU 31.1.28'!B:B,'La Calera II - RFSU 31.1.28'!H:H,"No se encuentra",0,1),"")</f>
        <v>46129</v>
      </c>
      <c r="H46" s="416">
        <v>46166</v>
      </c>
      <c r="I46" s="198">
        <f>+_xlfn.XLOOKUP(B46,'La Calera II - RFSU 31.1.28'!B:B,'La Calera II - RFSU 31.1.28'!W:W,"No se encuentra",0,1)</f>
        <v>46166</v>
      </c>
      <c r="J46" s="289">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1">
        <v>46231</v>
      </c>
      <c r="M46" s="198">
        <f>+_xlfn.XLOOKUP(B46,'La Calera II - RFSU 31.1.28'!B:B,'La Calera II - RFSU 31.1.28'!AP:AP,"No se encuentra",0,1)</f>
        <v>46218</v>
      </c>
      <c r="N46" s="289" t="str">
        <f>IF(+_xlfn.XLOOKUP(B46,'La Calera II - RFSU 31.1.28'!B:B,'La Calera II - RFSU 31.1.28'!AQ:AQ,"No se encuentra",0,1)&gt;0,+_xlfn.XLOOKUP(B46,'La Calera II - RFSU 31.1.28'!B:B,'La Calera II - RFSU 31.1.28'!AQ:AQ,"No se encuentra",0,1),"")</f>
        <v/>
      </c>
      <c r="O46" s="416">
        <f>+_xlfn.XLOOKUP(B46,'La Calera II - RFSU 31.1.28'!B:B,'La Calera II - RFSU 31.1.28'!CA:CA,"No se encuentra",0,1)</f>
        <v>46482</v>
      </c>
      <c r="P46" s="198">
        <f t="shared" si="3"/>
        <v>46375</v>
      </c>
      <c r="Q46" s="35" t="str">
        <f>+IF(+_xlfn.XLOOKUP(B46,'La Calera II - RFSU 31.1.28'!B:B,'La Calera II - RFSU 31.1.28'!BX:BX,"No se encuentra",0,1)&gt;0,+_xlfn.XLOOKUP(B46,'La Calera II - RFSU 31.1.28'!B:B,'La Calera II - RFSU 31.1.28'!BX:BX,"No se encuentra",0,1),"")</f>
        <v/>
      </c>
      <c r="R46" s="302" t="str">
        <f t="shared" si="1"/>
        <v/>
      </c>
      <c r="S46" s="227"/>
      <c r="T46" s="304" t="str">
        <f>+_xlfn.XLOOKUP(B46,'La Calera II - RFSU 31.1.28'!B:B,'La Calera II - RFSU 31.1.28'!BZ:BZ,"",0,1)</f>
        <v>FDI1040</v>
      </c>
      <c r="V46" s="18">
        <f>+_xlfn.XLOOKUP(B46,'La Calera II - RFSU 31.1.28'!B:B,'La Calera II - RFSU 31.1.28'!BW:BW,"No se encuentra",0,1)</f>
        <v>46375</v>
      </c>
      <c r="W46" s="193">
        <f t="shared" si="2"/>
        <v>251</v>
      </c>
      <c r="Z46" s="18">
        <f>+_xlfn.XLOOKUP(T46,'Crono LB 30.09'!B:B,'Crono LB 30.09'!E:E,"No se encuentra",0,1)</f>
        <v>46162</v>
      </c>
      <c r="AA46" s="193">
        <f t="shared" si="4"/>
        <v>-69</v>
      </c>
    </row>
    <row r="47" spans="1:27" hidden="1" x14ac:dyDescent="0.35">
      <c r="A47" s="159" t="s">
        <v>640</v>
      </c>
      <c r="B47" s="160" t="s">
        <v>2714</v>
      </c>
      <c r="C47" s="161" t="s">
        <v>757</v>
      </c>
      <c r="D47" s="285"/>
      <c r="E47" s="201">
        <v>46163</v>
      </c>
      <c r="F47" s="198">
        <f>+_xlfn.XLOOKUP(B47,'La Calera II - RFSU 31.1.28'!B:B,'La Calera II - RFSU 31.1.28'!G:G,"No se encuentra",0,1)</f>
        <v>46177</v>
      </c>
      <c r="G47" s="289">
        <f>IF(+_xlfn.XLOOKUP(B47,'La Calera II - RFSU 31.1.28'!B:B,'La Calera II - RFSU 31.1.28'!H:H,"No se encuentra",0,1)&gt;0,+_xlfn.XLOOKUP(B47,'La Calera II - RFSU 31.1.28'!B:B,'La Calera II - RFSU 31.1.28'!H:H,"No se encuentra",0,1),"")</f>
        <v>46185</v>
      </c>
      <c r="H47" s="416">
        <v>46200</v>
      </c>
      <c r="I47" s="198">
        <f>+_xlfn.XLOOKUP(B47,'La Calera II - RFSU 31.1.28'!B:B,'La Calera II - RFSU 31.1.28'!W:W,"No se encuentra",0,1)</f>
        <v>46222</v>
      </c>
      <c r="J47" s="289">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1">
        <v>46265</v>
      </c>
      <c r="M47" s="198">
        <f>+_xlfn.XLOOKUP(B47,'La Calera II - RFSU 31.1.28'!B:B,'La Calera II - RFSU 31.1.28'!AP:AP,"No se encuentra",0,1)</f>
        <v>46291</v>
      </c>
      <c r="N47" s="289" t="str">
        <f>IF(+_xlfn.XLOOKUP(B47,'La Calera II - RFSU 31.1.28'!B:B,'La Calera II - RFSU 31.1.28'!AQ:AQ,"No se encuentra",0,1)&gt;0,+_xlfn.XLOOKUP(B47,'La Calera II - RFSU 31.1.28'!B:B,'La Calera II - RFSU 31.1.28'!AQ:AQ,"No se encuentra",0,1),"")</f>
        <v/>
      </c>
      <c r="O47" s="416">
        <f>+_xlfn.XLOOKUP(B47,'La Calera II - RFSU 31.1.28'!B:B,'La Calera II - RFSU 31.1.28'!CA:CA,"No se encuentra",0,1)</f>
        <v>46482</v>
      </c>
      <c r="P47" s="198">
        <f t="shared" si="3"/>
        <v>46418</v>
      </c>
      <c r="Q47" s="35" t="str">
        <f>+IF(+_xlfn.XLOOKUP(B47,'La Calera II - RFSU 31.1.28'!B:B,'La Calera II - RFSU 31.1.28'!BX:BX,"No se encuentra",0,1)&gt;0,+_xlfn.XLOOKUP(B47,'La Calera II - RFSU 31.1.28'!B:B,'La Calera II - RFSU 31.1.28'!BX:BX,"No se encuentra",0,1),"")</f>
        <v/>
      </c>
      <c r="R47" s="302" t="str">
        <f t="shared" si="1"/>
        <v/>
      </c>
      <c r="S47" s="227"/>
      <c r="T47" s="304" t="str">
        <f>+_xlfn.XLOOKUP(B47,'La Calera II - RFSU 31.1.28'!B:B,'La Calera II - RFSU 31.1.28'!BZ:BZ,"",0,1)</f>
        <v>FDI1040</v>
      </c>
      <c r="V47" s="18">
        <f>+_xlfn.XLOOKUP(B47,'La Calera II - RFSU 31.1.28'!B:B,'La Calera II - RFSU 31.1.28'!BW:BW,"No se encuentra",0,1)</f>
        <v>46418</v>
      </c>
      <c r="W47" s="193">
        <f t="shared" si="2"/>
        <v>217</v>
      </c>
      <c r="Z47" s="18">
        <f>+_xlfn.XLOOKUP(T47,'Crono LB 30.09'!B:B,'Crono LB 30.09'!E:E,"No se encuentra",0,1)</f>
        <v>46162</v>
      </c>
      <c r="AA47" s="193">
        <f t="shared" si="4"/>
        <v>-103</v>
      </c>
    </row>
    <row r="48" spans="1:27" hidden="1" x14ac:dyDescent="0.35">
      <c r="A48" s="159" t="s">
        <v>640</v>
      </c>
      <c r="B48" s="160" t="s">
        <v>2716</v>
      </c>
      <c r="C48" s="161" t="s">
        <v>2717</v>
      </c>
      <c r="D48" s="285"/>
      <c r="E48" s="201">
        <v>46163</v>
      </c>
      <c r="F48" s="198">
        <f>+_xlfn.XLOOKUP(B48,'La Calera II - RFSU 31.1.28'!B:B,'La Calera II - RFSU 31.1.28'!G:G,"No se encuentra",0,1)</f>
        <v>46163</v>
      </c>
      <c r="G48" s="289">
        <f>IF(+_xlfn.XLOOKUP(B48,'La Calera II - RFSU 31.1.28'!B:B,'La Calera II - RFSU 31.1.28'!H:H,"No se encuentra",0,1)&gt;0,+_xlfn.XLOOKUP(B48,'La Calera II - RFSU 31.1.28'!B:B,'La Calera II - RFSU 31.1.28'!H:H,"No se encuentra",0,1),"")</f>
        <v>46163</v>
      </c>
      <c r="H48" s="416">
        <v>46200</v>
      </c>
      <c r="I48" s="198">
        <f>+_xlfn.XLOOKUP(B48,'La Calera II - RFSU 31.1.28'!B:B,'La Calera II - RFSU 31.1.28'!W:W,"No se encuentra",0,1)</f>
        <v>46208</v>
      </c>
      <c r="J48" s="289">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1">
        <v>46265</v>
      </c>
      <c r="M48" s="198">
        <f>+_xlfn.XLOOKUP(B48,'La Calera II - RFSU 31.1.28'!B:B,'La Calera II - RFSU 31.1.28'!AP:AP,"No se encuentra",0,1)</f>
        <v>46270</v>
      </c>
      <c r="N48" s="289" t="str">
        <f>IF(+_xlfn.XLOOKUP(B48,'La Calera II - RFSU 31.1.28'!B:B,'La Calera II - RFSU 31.1.28'!AQ:AQ,"No se encuentra",0,1)&gt;0,+_xlfn.XLOOKUP(B48,'La Calera II - RFSU 31.1.28'!B:B,'La Calera II - RFSU 31.1.28'!AQ:AQ,"No se encuentra",0,1),"")</f>
        <v/>
      </c>
      <c r="O48" s="416">
        <f>+_xlfn.XLOOKUP(B48,'La Calera II - RFSU 31.1.28'!B:B,'La Calera II - RFSU 31.1.28'!CA:CA,"No se encuentra",0,1)</f>
        <v>46482</v>
      </c>
      <c r="P48" s="198">
        <f t="shared" si="3"/>
        <v>46457</v>
      </c>
      <c r="Q48" s="35" t="str">
        <f>+IF(+_xlfn.XLOOKUP(B48,'La Calera II - RFSU 31.1.28'!B:B,'La Calera II - RFSU 31.1.28'!BX:BX,"No se encuentra",0,1)&gt;0,+_xlfn.XLOOKUP(B48,'La Calera II - RFSU 31.1.28'!B:B,'La Calera II - RFSU 31.1.28'!BX:BX,"No se encuentra",0,1),"")</f>
        <v/>
      </c>
      <c r="R48" s="302" t="str">
        <f t="shared" si="1"/>
        <v/>
      </c>
      <c r="S48" s="227"/>
      <c r="T48" s="304" t="str">
        <f>+_xlfn.XLOOKUP(B48,'La Calera II - RFSU 31.1.28'!B:B,'La Calera II - RFSU 31.1.28'!BZ:BZ,"",0,1)</f>
        <v>FDI1040</v>
      </c>
      <c r="V48" s="18">
        <f>+_xlfn.XLOOKUP(B48,'La Calera II - RFSU 31.1.28'!B:B,'La Calera II - RFSU 31.1.28'!BW:BW,"No se encuentra",0,1)</f>
        <v>46457</v>
      </c>
      <c r="W48" s="193">
        <f t="shared" si="2"/>
        <v>217</v>
      </c>
      <c r="Z48" s="18">
        <f>+_xlfn.XLOOKUP(T48,'Crono LB 30.09'!B:B,'Crono LB 30.09'!E:E,"No se encuentra",0,1)</f>
        <v>46162</v>
      </c>
      <c r="AA48" s="193">
        <f t="shared" si="4"/>
        <v>-103</v>
      </c>
    </row>
    <row r="49" spans="1:27" hidden="1" x14ac:dyDescent="0.35">
      <c r="A49" s="159" t="s">
        <v>640</v>
      </c>
      <c r="B49" s="160" t="s">
        <v>2718</v>
      </c>
      <c r="C49" s="161" t="s">
        <v>760</v>
      </c>
      <c r="D49" s="285"/>
      <c r="E49" s="201">
        <v>46101</v>
      </c>
      <c r="F49" s="198">
        <f>+_xlfn.XLOOKUP(B49,'La Calera II - RFSU 31.1.28'!B:B,'La Calera II - RFSU 31.1.28'!G:G,"No se encuentra",0,1)</f>
        <v>46101</v>
      </c>
      <c r="G49" s="289">
        <f>IF(+_xlfn.XLOOKUP(B49,'La Calera II - RFSU 31.1.28'!B:B,'La Calera II - RFSU 31.1.28'!H:H,"No se encuentra",0,1)&gt;0,+_xlfn.XLOOKUP(B49,'La Calera II - RFSU 31.1.28'!B:B,'La Calera II - RFSU 31.1.28'!H:H,"No se encuentra",0,1),"")</f>
        <v>46106</v>
      </c>
      <c r="H49" s="416">
        <v>46138</v>
      </c>
      <c r="I49" s="198">
        <f>+_xlfn.XLOOKUP(B49,'La Calera II - RFSU 31.1.28'!B:B,'La Calera II - RFSU 31.1.28'!W:W,"No se encuentra",0,1)</f>
        <v>46152</v>
      </c>
      <c r="J49" s="289">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1">
        <v>46203</v>
      </c>
      <c r="M49" s="198">
        <f>+_xlfn.XLOOKUP(B49,'La Calera II - RFSU 31.1.28'!B:B,'La Calera II - RFSU 31.1.28'!AP:AP,"No se encuentra",0,1)</f>
        <v>46213</v>
      </c>
      <c r="N49" s="289">
        <f>IF(+_xlfn.XLOOKUP(B49,'La Calera II - RFSU 31.1.28'!B:B,'La Calera II - RFSU 31.1.28'!AQ:AQ,"No se encuentra",0,1)&gt;0,+_xlfn.XLOOKUP(B49,'La Calera II - RFSU 31.1.28'!B:B,'La Calera II - RFSU 31.1.28'!AQ:AQ,"No se encuentra",0,1),"")</f>
        <v>46211</v>
      </c>
      <c r="O49" s="416">
        <f>+_xlfn.XLOOKUP(B49,'La Calera II - RFSU 31.1.28'!B:B,'La Calera II - RFSU 31.1.28'!CA:CA,"No se encuentra",0,1)</f>
        <v>46443</v>
      </c>
      <c r="P49" s="198">
        <f t="shared" si="3"/>
        <v>46398</v>
      </c>
      <c r="Q49" s="35" t="str">
        <f>+IF(+_xlfn.XLOOKUP(B49,'La Calera II - RFSU 31.1.28'!B:B,'La Calera II - RFSU 31.1.28'!BX:BX,"No se encuentra",0,1)&gt;0,+_xlfn.XLOOKUP(B49,'La Calera II - RFSU 31.1.28'!B:B,'La Calera II - RFSU 31.1.28'!BX:BX,"No se encuentra",0,1),"")</f>
        <v/>
      </c>
      <c r="R49" s="302">
        <f t="shared" si="1"/>
        <v>45</v>
      </c>
      <c r="S49" s="227"/>
      <c r="T49" s="304" t="str">
        <f>+_xlfn.XLOOKUP(B49,'La Calera II - RFSU 31.1.28'!B:B,'La Calera II - RFSU 31.1.28'!BZ:BZ,"",0,1)</f>
        <v>FDI1060</v>
      </c>
      <c r="V49" s="18">
        <f>+_xlfn.XLOOKUP(B49,'La Calera II - RFSU 31.1.28'!B:B,'La Calera II - RFSU 31.1.28'!BW:BW,"No se encuentra",0,1)</f>
        <v>46398</v>
      </c>
      <c r="W49" s="193">
        <f t="shared" si="2"/>
        <v>240</v>
      </c>
      <c r="Z49" s="18">
        <f>+_xlfn.XLOOKUP(T49,'Crono LB 30.09'!B:B,'Crono LB 30.09'!E:E,"No se encuentra",0,1)</f>
        <v>46107</v>
      </c>
      <c r="AA49" s="193">
        <f t="shared" si="4"/>
        <v>-96</v>
      </c>
    </row>
    <row r="50" spans="1:27" hidden="1" x14ac:dyDescent="0.35">
      <c r="A50" s="159" t="s">
        <v>640</v>
      </c>
      <c r="B50" s="160" t="s">
        <v>2720</v>
      </c>
      <c r="C50" s="161" t="s">
        <v>761</v>
      </c>
      <c r="D50" s="285"/>
      <c r="E50" s="201">
        <v>46132</v>
      </c>
      <c r="F50" s="198">
        <f>+_xlfn.XLOOKUP(B50,'La Calera II - RFSU 31.1.28'!B:B,'La Calera II - RFSU 31.1.28'!G:G,"No se encuentra",0,1)</f>
        <v>46136</v>
      </c>
      <c r="G50" s="289">
        <f>IF(+_xlfn.XLOOKUP(B50,'La Calera II - RFSU 31.1.28'!B:B,'La Calera II - RFSU 31.1.28'!H:H,"No se encuentra",0,1)&gt;0,+_xlfn.XLOOKUP(B50,'La Calera II - RFSU 31.1.28'!B:B,'La Calera II - RFSU 31.1.28'!H:H,"No se encuentra",0,1),"")</f>
        <v>46136</v>
      </c>
      <c r="H50" s="416">
        <v>46169</v>
      </c>
      <c r="I50" s="198">
        <f>+_xlfn.XLOOKUP(B50,'La Calera II - RFSU 31.1.28'!B:B,'La Calera II - RFSU 31.1.28'!W:W,"No se encuentra",0,1)</f>
        <v>46173</v>
      </c>
      <c r="J50" s="289">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1">
        <v>46234</v>
      </c>
      <c r="M50" s="198">
        <f>+_xlfn.XLOOKUP(B50,'La Calera II - RFSU 31.1.28'!B:B,'La Calera II - RFSU 31.1.28'!AP:AP,"No se encuentra",0,1)</f>
        <v>46229</v>
      </c>
      <c r="N50" s="289" t="str">
        <f>IF(+_xlfn.XLOOKUP(B50,'La Calera II - RFSU 31.1.28'!B:B,'La Calera II - RFSU 31.1.28'!AQ:AQ,"No se encuentra",0,1)&gt;0,+_xlfn.XLOOKUP(B50,'La Calera II - RFSU 31.1.28'!B:B,'La Calera II - RFSU 31.1.28'!AQ:AQ,"No se encuentra",0,1),"")</f>
        <v/>
      </c>
      <c r="O50" s="416">
        <f>+_xlfn.XLOOKUP(B50,'La Calera II - RFSU 31.1.28'!B:B,'La Calera II - RFSU 31.1.28'!CA:CA,"No se encuentra",0,1)</f>
        <v>46482</v>
      </c>
      <c r="P50" s="198">
        <f t="shared" si="3"/>
        <v>46386</v>
      </c>
      <c r="Q50" s="35" t="str">
        <f>+IF(+_xlfn.XLOOKUP(B50,'La Calera II - RFSU 31.1.28'!B:B,'La Calera II - RFSU 31.1.28'!BX:BX,"No se encuentra",0,1)&gt;0,+_xlfn.XLOOKUP(B50,'La Calera II - RFSU 31.1.28'!B:B,'La Calera II - RFSU 31.1.28'!BX:BX,"No se encuentra",0,1),"")</f>
        <v/>
      </c>
      <c r="R50" s="302" t="str">
        <f t="shared" si="1"/>
        <v/>
      </c>
      <c r="S50" s="227"/>
      <c r="T50" s="304" t="str">
        <f>+_xlfn.XLOOKUP(B50,'La Calera II - RFSU 31.1.28'!B:B,'La Calera II - RFSU 31.1.28'!BZ:BZ,"",0,1)</f>
        <v>FDI1040</v>
      </c>
      <c r="V50" s="18">
        <f>+_xlfn.XLOOKUP(B50,'La Calera II - RFSU 31.1.28'!B:B,'La Calera II - RFSU 31.1.28'!BW:BW,"No se encuentra",0,1)</f>
        <v>46386</v>
      </c>
      <c r="W50" s="193">
        <f t="shared" si="2"/>
        <v>248</v>
      </c>
      <c r="Z50" s="18">
        <f>+_xlfn.XLOOKUP(T50,'Crono LB 30.09'!B:B,'Crono LB 30.09'!E:E,"No se encuentra",0,1)</f>
        <v>46162</v>
      </c>
      <c r="AA50" s="193">
        <f t="shared" si="4"/>
        <v>-72</v>
      </c>
    </row>
    <row r="51" spans="1:27" hidden="1" x14ac:dyDescent="0.35">
      <c r="A51" s="159" t="s">
        <v>640</v>
      </c>
      <c r="B51" s="160" t="s">
        <v>2722</v>
      </c>
      <c r="C51" s="161" t="s">
        <v>762</v>
      </c>
      <c r="D51" s="285"/>
      <c r="E51" s="201">
        <v>46136</v>
      </c>
      <c r="F51" s="198">
        <f>+_xlfn.XLOOKUP(B51,'La Calera II - RFSU 31.1.28'!B:B,'La Calera II - RFSU 31.1.28'!G:G,"No se encuentra",0,1)</f>
        <v>46136</v>
      </c>
      <c r="G51" s="289">
        <f>IF(+_xlfn.XLOOKUP(B51,'La Calera II - RFSU 31.1.28'!B:B,'La Calera II - RFSU 31.1.28'!H:H,"No se encuentra",0,1)&gt;0,+_xlfn.XLOOKUP(B51,'La Calera II - RFSU 31.1.28'!B:B,'La Calera II - RFSU 31.1.28'!H:H,"No se encuentra",0,1),"")</f>
        <v>46111</v>
      </c>
      <c r="H51" s="416">
        <v>46173</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1">
        <v>46238</v>
      </c>
      <c r="M51" s="198">
        <f>+_xlfn.XLOOKUP(B51,'La Calera II - RFSU 31.1.28'!B:B,'La Calera II - RFSU 31.1.28'!AP:AP,"No se encuentra",0,1)</f>
        <v>46229</v>
      </c>
      <c r="N51" s="289" t="str">
        <f>IF(+_xlfn.XLOOKUP(B51,'La Calera II - RFSU 31.1.28'!B:B,'La Calera II - RFSU 31.1.28'!AQ:AQ,"No se encuentra",0,1)&gt;0,+_xlfn.XLOOKUP(B51,'La Calera II - RFSU 31.1.28'!B:B,'La Calera II - RFSU 31.1.28'!AQ:AQ,"No se encuentra",0,1),"")</f>
        <v/>
      </c>
      <c r="O51" s="416">
        <f>+_xlfn.XLOOKUP(B51,'La Calera II - RFSU 31.1.28'!B:B,'La Calera II - RFSU 31.1.28'!CA:CA,"No se encuentra",0,1)</f>
        <v>46427</v>
      </c>
      <c r="P51" s="198">
        <f t="shared" si="3"/>
        <v>46356</v>
      </c>
      <c r="Q51" s="35" t="str">
        <f>+IF(+_xlfn.XLOOKUP(B51,'La Calera II - RFSU 31.1.28'!B:B,'La Calera II - RFSU 31.1.28'!BX:BX,"No se encuentra",0,1)&gt;0,+_xlfn.XLOOKUP(B51,'La Calera II - RFSU 31.1.28'!B:B,'La Calera II - RFSU 31.1.28'!BX:BX,"No se encuentra",0,1),"")</f>
        <v/>
      </c>
      <c r="R51" s="302" t="str">
        <f t="shared" si="1"/>
        <v/>
      </c>
      <c r="S51" s="227"/>
      <c r="T51" s="304" t="str">
        <f>+_xlfn.XLOOKUP(B51,'La Calera II - RFSU 31.1.28'!B:B,'La Calera II - RFSU 31.1.28'!BZ:BZ,"",0,1)</f>
        <v>FDI1040</v>
      </c>
      <c r="V51" s="18">
        <f>+_xlfn.XLOOKUP(B51,'La Calera II - RFSU 31.1.28'!B:B,'La Calera II - RFSU 31.1.28'!BW:BW,"No se encuentra",0,1)</f>
        <v>46356</v>
      </c>
      <c r="W51" s="193">
        <f t="shared" si="2"/>
        <v>189</v>
      </c>
      <c r="Z51" s="18">
        <f>+_xlfn.XLOOKUP(T51,'Crono LB 30.09'!B:B,'Crono LB 30.09'!E:E,"No se encuentra",0,1)</f>
        <v>46162</v>
      </c>
      <c r="AA51" s="193">
        <f t="shared" si="4"/>
        <v>-76</v>
      </c>
    </row>
    <row r="52" spans="1:27" hidden="1" x14ac:dyDescent="0.35">
      <c r="A52" s="159" t="s">
        <v>640</v>
      </c>
      <c r="B52" s="160" t="s">
        <v>2727</v>
      </c>
      <c r="C52" s="161" t="s">
        <v>763</v>
      </c>
      <c r="D52" s="285"/>
      <c r="E52" s="201">
        <v>46090</v>
      </c>
      <c r="F52" s="198">
        <f>+_xlfn.XLOOKUP(B52,'La Calera II - RFSU 31.1.28'!B:B,'La Calera II - RFSU 31.1.28'!G:G,"No se encuentra",0,1)</f>
        <v>46090</v>
      </c>
      <c r="G52" s="289">
        <f>IF(+_xlfn.XLOOKUP(B52,'La Calera II - RFSU 31.1.28'!B:B,'La Calera II - RFSU 31.1.28'!H:H,"No se encuentra",0,1)&gt;0,+_xlfn.XLOOKUP(B52,'La Calera II - RFSU 31.1.28'!B:B,'La Calera II - RFSU 31.1.28'!H:H,"No se encuentra",0,1),"")</f>
        <v>46091</v>
      </c>
      <c r="H52" s="416">
        <v>46127</v>
      </c>
      <c r="I52" s="198">
        <f>+_xlfn.XLOOKUP(B52,'La Calera II - RFSU 31.1.28'!B:B,'La Calera II - RFSU 31.1.28'!W:W,"No se encuentra",0,1)</f>
        <v>46129</v>
      </c>
      <c r="J52" s="289">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1">
        <v>46192</v>
      </c>
      <c r="M52" s="198">
        <f>+_xlfn.XLOOKUP(B52,'La Calera II - RFSU 31.1.28'!B:B,'La Calera II - RFSU 31.1.28'!AP:AP,"No se encuentra",0,1)</f>
        <v>46194</v>
      </c>
      <c r="N52" s="289">
        <f>IF(+_xlfn.XLOOKUP(B52,'La Calera II - RFSU 31.1.28'!B:B,'La Calera II - RFSU 31.1.28'!AQ:AQ,"No se encuentra",0,1)&gt;0,+_xlfn.XLOOKUP(B52,'La Calera II - RFSU 31.1.28'!B:B,'La Calera II - RFSU 31.1.28'!AQ:AQ,"No se encuentra",0,1),"")</f>
        <v>46195</v>
      </c>
      <c r="O52" s="416">
        <f>+_xlfn.XLOOKUP(B52,'La Calera II - RFSU 31.1.28'!B:B,'La Calera II - RFSU 31.1.28'!CA:CA,"No se encuentra",0,1)</f>
        <v>46427</v>
      </c>
      <c r="P52" s="198">
        <f t="shared" si="3"/>
        <v>46382</v>
      </c>
      <c r="Q52" s="35" t="str">
        <f>+IF(+_xlfn.XLOOKUP(B52,'La Calera II - RFSU 31.1.28'!B:B,'La Calera II - RFSU 31.1.28'!BX:BX,"No se encuentra",0,1)&gt;0,+_xlfn.XLOOKUP(B52,'La Calera II - RFSU 31.1.28'!B:B,'La Calera II - RFSU 31.1.28'!BX:BX,"No se encuentra",0,1),"")</f>
        <v/>
      </c>
      <c r="R52" s="302">
        <f t="shared" si="1"/>
        <v>45</v>
      </c>
      <c r="S52" s="227"/>
      <c r="T52" s="304" t="str">
        <f>+_xlfn.XLOOKUP(B52,'La Calera II - RFSU 31.1.28'!B:B,'La Calera II - RFSU 31.1.28'!BZ:BZ,"",0,1)</f>
        <v>FDI1040</v>
      </c>
      <c r="V52" s="18">
        <f>+_xlfn.XLOOKUP(B52,'La Calera II - RFSU 31.1.28'!B:B,'La Calera II - RFSU 31.1.28'!BW:BW,"No se encuentra",0,1)</f>
        <v>46382</v>
      </c>
      <c r="W52" s="193">
        <f t="shared" si="2"/>
        <v>235</v>
      </c>
      <c r="Z52" s="18">
        <f>+_xlfn.XLOOKUP(T52,'Crono LB 30.09'!B:B,'Crono LB 30.09'!E:E,"No se encuentra",0,1)</f>
        <v>46162</v>
      </c>
      <c r="AA52" s="193">
        <f t="shared" si="4"/>
        <v>-30</v>
      </c>
    </row>
    <row r="53" spans="1:27" hidden="1" x14ac:dyDescent="0.35">
      <c r="A53" s="159" t="s">
        <v>640</v>
      </c>
      <c r="B53" s="160" t="s">
        <v>2729</v>
      </c>
      <c r="C53" s="161" t="s">
        <v>764</v>
      </c>
      <c r="D53" s="285"/>
      <c r="E53" s="201">
        <v>46148</v>
      </c>
      <c r="F53" s="198">
        <f>+_xlfn.XLOOKUP(B53,'La Calera II - RFSU 31.1.28'!B:B,'La Calera II - RFSU 31.1.28'!G:G,"No se encuentra",0,1)</f>
        <v>46148</v>
      </c>
      <c r="G53" s="289">
        <f>IF(+_xlfn.XLOOKUP(B53,'La Calera II - RFSU 31.1.28'!B:B,'La Calera II - RFSU 31.1.28'!H:H,"No se encuentra",0,1)&gt;0,+_xlfn.XLOOKUP(B53,'La Calera II - RFSU 31.1.28'!B:B,'La Calera II - RFSU 31.1.28'!H:H,"No se encuentra",0,1),"")</f>
        <v>46156</v>
      </c>
      <c r="H53" s="416">
        <v>46185</v>
      </c>
      <c r="I53" s="198">
        <f>+_xlfn.XLOOKUP(B53,'La Calera II - RFSU 31.1.28'!B:B,'La Calera II - RFSU 31.1.28'!W:W,"No se encuentra",0,1)</f>
        <v>46193</v>
      </c>
      <c r="J53" s="289">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1">
        <v>46250</v>
      </c>
      <c r="M53" s="198">
        <f>+_xlfn.XLOOKUP(B53,'La Calera II - RFSU 31.1.28'!B:B,'La Calera II - RFSU 31.1.28'!AP:AP,"No se encuentra",0,1)</f>
        <v>46268</v>
      </c>
      <c r="N53" s="289" t="str">
        <f>IF(+_xlfn.XLOOKUP(B53,'La Calera II - RFSU 31.1.28'!B:B,'La Calera II - RFSU 31.1.28'!AQ:AQ,"No se encuentra",0,1)&gt;0,+_xlfn.XLOOKUP(B53,'La Calera II - RFSU 31.1.28'!B:B,'La Calera II - RFSU 31.1.28'!AQ:AQ,"No se encuentra",0,1),"")</f>
        <v/>
      </c>
      <c r="O53" s="416">
        <f>+_xlfn.XLOOKUP(B53,'La Calera II - RFSU 31.1.28'!B:B,'La Calera II - RFSU 31.1.28'!CA:CA,"No se encuentra",0,1)</f>
        <v>46482</v>
      </c>
      <c r="P53" s="198">
        <f t="shared" si="3"/>
        <v>46425</v>
      </c>
      <c r="Q53" s="35" t="str">
        <f>+IF(+_xlfn.XLOOKUP(B53,'La Calera II - RFSU 31.1.28'!B:B,'La Calera II - RFSU 31.1.28'!BX:BX,"No se encuentra",0,1)&gt;0,+_xlfn.XLOOKUP(B53,'La Calera II - RFSU 31.1.28'!B:B,'La Calera II - RFSU 31.1.28'!BX:BX,"No se encuentra",0,1),"")</f>
        <v/>
      </c>
      <c r="R53" s="302" t="str">
        <f t="shared" si="1"/>
        <v/>
      </c>
      <c r="S53" s="227"/>
      <c r="T53" s="304" t="str">
        <f>+_xlfn.XLOOKUP(B53,'La Calera II - RFSU 31.1.28'!B:B,'La Calera II - RFSU 31.1.28'!BZ:BZ,"",0,1)</f>
        <v>FDI1040</v>
      </c>
      <c r="V53" s="18">
        <f>+_xlfn.XLOOKUP(B53,'La Calera II - RFSU 31.1.28'!B:B,'La Calera II - RFSU 31.1.28'!BW:BW,"No se encuentra",0,1)</f>
        <v>46425</v>
      </c>
      <c r="W53" s="193">
        <f t="shared" si="2"/>
        <v>232</v>
      </c>
      <c r="Z53" s="18">
        <f>+_xlfn.XLOOKUP(T53,'Crono LB 30.09'!B:B,'Crono LB 30.09'!E:E,"No se encuentra",0,1)</f>
        <v>46162</v>
      </c>
      <c r="AA53" s="193">
        <f t="shared" si="4"/>
        <v>-88</v>
      </c>
    </row>
    <row r="54" spans="1:27" hidden="1" x14ac:dyDescent="0.35">
      <c r="A54" s="159" t="s">
        <v>640</v>
      </c>
      <c r="B54" s="160" t="s">
        <v>2735</v>
      </c>
      <c r="C54" s="161" t="s">
        <v>765</v>
      </c>
      <c r="D54" s="285"/>
      <c r="E54" s="201">
        <v>46091</v>
      </c>
      <c r="F54" s="198">
        <f>+_xlfn.XLOOKUP(B54,'La Calera II - RFSU 31.1.28'!B:B,'La Calera II - RFSU 31.1.28'!G:G,"No se encuentra",0,1)</f>
        <v>46091</v>
      </c>
      <c r="G54" s="289">
        <f>IF(+_xlfn.XLOOKUP(B54,'La Calera II - RFSU 31.1.28'!B:B,'La Calera II - RFSU 31.1.28'!H:H,"No se encuentra",0,1)&gt;0,+_xlfn.XLOOKUP(B54,'La Calera II - RFSU 31.1.28'!B:B,'La Calera II - RFSU 31.1.28'!H:H,"No se encuentra",0,1),"")</f>
        <v>46091</v>
      </c>
      <c r="H54" s="416">
        <v>46128</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1">
        <v>46193</v>
      </c>
      <c r="M54" s="198">
        <f>+_xlfn.XLOOKUP(B54,'La Calera II - RFSU 31.1.28'!B:B,'La Calera II - RFSU 31.1.28'!AP:AP,"No se encuentra",0,1)</f>
        <v>46194</v>
      </c>
      <c r="N54" s="289">
        <f>IF(+_xlfn.XLOOKUP(B54,'La Calera II - RFSU 31.1.28'!B:B,'La Calera II - RFSU 31.1.28'!AQ:AQ,"No se encuentra",0,1)&gt;0,+_xlfn.XLOOKUP(B54,'La Calera II - RFSU 31.1.28'!B:B,'La Calera II - RFSU 31.1.28'!AQ:AQ,"No se encuentra",0,1),"")</f>
        <v>46157</v>
      </c>
      <c r="O54" s="416">
        <f>+_xlfn.XLOOKUP(B54,'La Calera II - RFSU 31.1.28'!B:B,'La Calera II - RFSU 31.1.28'!CA:CA,"No se encuentra",0,1)</f>
        <v>46443</v>
      </c>
      <c r="P54" s="198">
        <f t="shared" si="3"/>
        <v>46314</v>
      </c>
      <c r="Q54" s="35">
        <f>+IF(+_xlfn.XLOOKUP(B54,'La Calera II - RFSU 31.1.28'!B:B,'La Calera II - RFSU 31.1.28'!BX:BX,"No se encuentra",0,1)&gt;0,+_xlfn.XLOOKUP(B54,'La Calera II - RFSU 31.1.28'!B:B,'La Calera II - RFSU 31.1.28'!BX:BX,"No se encuentra",0,1),"")</f>
        <v>46229</v>
      </c>
      <c r="R54" s="302">
        <f t="shared" si="1"/>
        <v>214</v>
      </c>
      <c r="S54" s="227"/>
      <c r="T54" s="304" t="str">
        <f>+_xlfn.XLOOKUP(B54,'La Calera II - RFSU 31.1.28'!B:B,'La Calera II - RFSU 31.1.28'!BZ:BZ,"",0,1)</f>
        <v>FDI1060</v>
      </c>
      <c r="V54" s="18">
        <f>+_xlfn.XLOOKUP(B54,'La Calera II - RFSU 31.1.28'!B:B,'La Calera II - RFSU 31.1.28'!BW:BW,"No se encuentra",0,1)</f>
        <v>46314</v>
      </c>
      <c r="W54" s="193">
        <f t="shared" si="2"/>
        <v>250</v>
      </c>
      <c r="Z54" s="18">
        <f>+_xlfn.XLOOKUP(T54,'Crono LB 30.09'!B:B,'Crono LB 30.09'!E:E,"No se encuentra",0,1)</f>
        <v>46107</v>
      </c>
      <c r="AA54" s="193">
        <f t="shared" si="4"/>
        <v>-86</v>
      </c>
    </row>
    <row r="55" spans="1:27" hidden="1" x14ac:dyDescent="0.35">
      <c r="A55" s="159" t="s">
        <v>640</v>
      </c>
      <c r="B55" s="160" t="s">
        <v>2737</v>
      </c>
      <c r="C55" s="161" t="s">
        <v>766</v>
      </c>
      <c r="D55" s="285"/>
      <c r="E55" s="201">
        <v>46164</v>
      </c>
      <c r="F55" s="198">
        <f>+_xlfn.XLOOKUP(B55,'La Calera II - RFSU 31.1.28'!B:B,'La Calera II - RFSU 31.1.28'!G:G,"No se encuentra",0,1)</f>
        <v>46164</v>
      </c>
      <c r="G55" s="289">
        <f>IF(+_xlfn.XLOOKUP(B55,'La Calera II - RFSU 31.1.28'!B:B,'La Calera II - RFSU 31.1.28'!H:H,"No se encuentra",0,1)&gt;0,+_xlfn.XLOOKUP(B55,'La Calera II - RFSU 31.1.28'!B:B,'La Calera II - RFSU 31.1.28'!H:H,"No se encuentra",0,1),"")</f>
        <v>46164</v>
      </c>
      <c r="H55" s="416">
        <v>46201</v>
      </c>
      <c r="I55" s="198">
        <f>+_xlfn.XLOOKUP(B55,'La Calera II - RFSU 31.1.28'!B:B,'La Calera II - RFSU 31.1.28'!W:W,"No se encuentra",0,1)</f>
        <v>46208</v>
      </c>
      <c r="J55" s="289">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1">
        <v>46266</v>
      </c>
      <c r="M55" s="198">
        <f>+_xlfn.XLOOKUP(B55,'La Calera II - RFSU 31.1.28'!B:B,'La Calera II - RFSU 31.1.28'!AP:AP,"No se encuentra",0,1)</f>
        <v>46262</v>
      </c>
      <c r="N55" s="289" t="str">
        <f>IF(+_xlfn.XLOOKUP(B55,'La Calera II - RFSU 31.1.28'!B:B,'La Calera II - RFSU 31.1.28'!AQ:AQ,"No se encuentra",0,1)&gt;0,+_xlfn.XLOOKUP(B55,'La Calera II - RFSU 31.1.28'!B:B,'La Calera II - RFSU 31.1.28'!AQ:AQ,"No se encuentra",0,1),"")</f>
        <v/>
      </c>
      <c r="O55" s="416">
        <f>+_xlfn.XLOOKUP(B55,'La Calera II - RFSU 31.1.28'!B:B,'La Calera II - RFSU 31.1.28'!CA:CA,"No se encuentra",0,1)</f>
        <v>46482</v>
      </c>
      <c r="P55" s="198">
        <f t="shared" si="3"/>
        <v>46419</v>
      </c>
      <c r="Q55" s="35" t="str">
        <f>+IF(+_xlfn.XLOOKUP(B55,'La Calera II - RFSU 31.1.28'!B:B,'La Calera II - RFSU 31.1.28'!BX:BX,"No se encuentra",0,1)&gt;0,+_xlfn.XLOOKUP(B55,'La Calera II - RFSU 31.1.28'!B:B,'La Calera II - RFSU 31.1.28'!BX:BX,"No se encuentra",0,1),"")</f>
        <v/>
      </c>
      <c r="R55" s="302" t="str">
        <f t="shared" si="1"/>
        <v/>
      </c>
      <c r="S55" s="227"/>
      <c r="T55" s="304" t="str">
        <f>+_xlfn.XLOOKUP(B55,'La Calera II - RFSU 31.1.28'!B:B,'La Calera II - RFSU 31.1.28'!BZ:BZ,"",0,1)</f>
        <v>FDI1040</v>
      </c>
      <c r="V55" s="18">
        <f>+_xlfn.XLOOKUP(B55,'La Calera II - RFSU 31.1.28'!B:B,'La Calera II - RFSU 31.1.28'!BW:BW,"No se encuentra",0,1)</f>
        <v>46419</v>
      </c>
      <c r="W55" s="193">
        <f t="shared" si="2"/>
        <v>216</v>
      </c>
      <c r="Z55" s="18">
        <f>+_xlfn.XLOOKUP(T55,'Crono LB 30.09'!B:B,'Crono LB 30.09'!E:E,"No se encuentra",0,1)</f>
        <v>46162</v>
      </c>
      <c r="AA55" s="193">
        <f t="shared" si="4"/>
        <v>-104</v>
      </c>
    </row>
    <row r="56" spans="1:27" hidden="1" x14ac:dyDescent="0.35">
      <c r="A56" s="159" t="s">
        <v>640</v>
      </c>
      <c r="B56" s="160" t="s">
        <v>2738</v>
      </c>
      <c r="C56" s="161" t="s">
        <v>767</v>
      </c>
      <c r="D56" s="285"/>
      <c r="E56" s="201">
        <v>46315</v>
      </c>
      <c r="F56" s="198">
        <f>+_xlfn.XLOOKUP(B56,'La Calera II - RFSU 31.1.28'!B:B,'La Calera II - RFSU 31.1.28'!G:G,"No se encuentra",0,1)</f>
        <v>46315</v>
      </c>
      <c r="G56" s="289" t="str">
        <f>IF(+_xlfn.XLOOKUP(B56,'La Calera II - RFSU 31.1.28'!B:B,'La Calera II - RFSU 31.1.28'!H:H,"No se encuentra",0,1)&gt;0,+_xlfn.XLOOKUP(B56,'La Calera II - RFSU 31.1.28'!B:B,'La Calera II - RFSU 31.1.28'!H:H,"No se encuentra",0,1),"")</f>
        <v/>
      </c>
      <c r="H56" s="416">
        <v>46352</v>
      </c>
      <c r="I56" s="198">
        <f>+_xlfn.XLOOKUP(B56,'La Calera II - RFSU 31.1.28'!B:B,'La Calera II - RFSU 31.1.28'!W:W,"No se encuentra",0,1)</f>
        <v>46352</v>
      </c>
      <c r="J56" s="289"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1">
        <v>46392</v>
      </c>
      <c r="M56" s="198">
        <f>+_xlfn.XLOOKUP(B56,'La Calera II - RFSU 31.1.28'!B:B,'La Calera II - RFSU 31.1.28'!AP:AP,"No se encuentra",0,1)</f>
        <v>46392</v>
      </c>
      <c r="N56" s="289" t="str">
        <f>IF(+_xlfn.XLOOKUP(B56,'La Calera II - RFSU 31.1.28'!B:B,'La Calera II - RFSU 31.1.28'!AQ:AQ,"No se encuentra",0,1)&gt;0,+_xlfn.XLOOKUP(B56,'La Calera II - RFSU 31.1.28'!B:B,'La Calera II - RFSU 31.1.28'!AQ:AQ,"No se encuentra",0,1),"")</f>
        <v/>
      </c>
      <c r="O56" s="416">
        <f>+_xlfn.XLOOKUP(B56,'La Calera II - RFSU 31.1.28'!B:B,'La Calera II - RFSU 31.1.28'!CA:CA,"No se encuentra",0,1)</f>
        <v>46506</v>
      </c>
      <c r="P56" s="198">
        <f t="shared" si="3"/>
        <v>46489</v>
      </c>
      <c r="Q56" s="35" t="str">
        <f>+IF(+_xlfn.XLOOKUP(B56,'La Calera II - RFSU 31.1.28'!B:B,'La Calera II - RFSU 31.1.28'!BX:BX,"No se encuentra",0,1)&gt;0,+_xlfn.XLOOKUP(B56,'La Calera II - RFSU 31.1.28'!B:B,'La Calera II - RFSU 31.1.28'!BX:BX,"No se encuentra",0,1),"")</f>
        <v/>
      </c>
      <c r="R56" s="302" t="str">
        <f t="shared" si="1"/>
        <v/>
      </c>
      <c r="S56" s="227"/>
      <c r="T56" s="304" t="str">
        <f>+_xlfn.XLOOKUP(B56,'La Calera II - RFSU 31.1.28'!B:B,'La Calera II - RFSU 31.1.28'!BZ:BZ,"",0,1)</f>
        <v>FDI1040</v>
      </c>
      <c r="V56" s="18">
        <f>+_xlfn.XLOOKUP(B56,'La Calera II - RFSU 31.1.28'!B:B,'La Calera II - RFSU 31.1.28'!BW:BW,"No se encuentra",0,1)</f>
        <v>46489</v>
      </c>
      <c r="W56" s="193">
        <f t="shared" si="2"/>
        <v>114</v>
      </c>
      <c r="Z56" s="18">
        <f>+_xlfn.XLOOKUP(T56,'Crono LB 30.09'!B:B,'Crono LB 30.09'!E:E,"No se encuentra",0,1)</f>
        <v>46162</v>
      </c>
      <c r="AA56" s="193">
        <f t="shared" si="4"/>
        <v>-230</v>
      </c>
    </row>
    <row r="57" spans="1:27" hidden="1" x14ac:dyDescent="0.35">
      <c r="A57" s="159" t="s">
        <v>640</v>
      </c>
      <c r="B57" s="160" t="s">
        <v>2739</v>
      </c>
      <c r="C57" s="161" t="s">
        <v>768</v>
      </c>
      <c r="D57" s="285"/>
      <c r="E57" s="201">
        <v>46315</v>
      </c>
      <c r="F57" s="198">
        <f>+_xlfn.XLOOKUP(B57,'La Calera II - RFSU 31.1.28'!B:B,'La Calera II - RFSU 31.1.28'!G:G,"No se encuentra",0,1)</f>
        <v>46203</v>
      </c>
      <c r="G57" s="289">
        <f>IF(+_xlfn.XLOOKUP(B57,'La Calera II - RFSU 31.1.28'!B:B,'La Calera II - RFSU 31.1.28'!H:H,"No se encuentra",0,1)&gt;0,+_xlfn.XLOOKUP(B57,'La Calera II - RFSU 31.1.28'!B:B,'La Calera II - RFSU 31.1.28'!H:H,"No se encuentra",0,1),"")</f>
        <v>46203</v>
      </c>
      <c r="H57" s="416">
        <v>46352</v>
      </c>
      <c r="I57" s="198">
        <f>+_xlfn.XLOOKUP(B57,'La Calera II - RFSU 31.1.28'!B:B,'La Calera II - RFSU 31.1.28'!W:W,"No se encuentra",0,1)</f>
        <v>46243</v>
      </c>
      <c r="J57" s="289">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1">
        <v>46392</v>
      </c>
      <c r="M57" s="198">
        <f>+_xlfn.XLOOKUP(B57,'La Calera II - RFSU 31.1.28'!B:B,'La Calera II - RFSU 31.1.28'!AP:AP,"No se encuentra",0,1)</f>
        <v>46267</v>
      </c>
      <c r="N57" s="289" t="str">
        <f>IF(+_xlfn.XLOOKUP(B57,'La Calera II - RFSU 31.1.28'!B:B,'La Calera II - RFSU 31.1.28'!AQ:AQ,"No se encuentra",0,1)&gt;0,+_xlfn.XLOOKUP(B57,'La Calera II - RFSU 31.1.28'!B:B,'La Calera II - RFSU 31.1.28'!AQ:AQ,"No se encuentra",0,1),"")</f>
        <v/>
      </c>
      <c r="O57" s="416">
        <f>+_xlfn.XLOOKUP(B57,'La Calera II - RFSU 31.1.28'!B:B,'La Calera II - RFSU 31.1.28'!CA:CA,"No se encuentra",0,1)</f>
        <v>46409</v>
      </c>
      <c r="P57" s="198">
        <f t="shared" si="3"/>
        <v>46319</v>
      </c>
      <c r="Q57" s="35" t="str">
        <f>+IF(+_xlfn.XLOOKUP(B57,'La Calera II - RFSU 31.1.28'!B:B,'La Calera II - RFSU 31.1.28'!BX:BX,"No se encuentra",0,1)&gt;0,+_xlfn.XLOOKUP(B57,'La Calera II - RFSU 31.1.28'!B:B,'La Calera II - RFSU 31.1.28'!BX:BX,"No se encuentra",0,1),"")</f>
        <v/>
      </c>
      <c r="R57" s="302" t="str">
        <f t="shared" si="1"/>
        <v/>
      </c>
      <c r="S57" s="227"/>
      <c r="T57" s="304" t="str">
        <f>+_xlfn.XLOOKUP(B57,'La Calera II - RFSU 31.1.28'!B:B,'La Calera II - RFSU 31.1.28'!BZ:BZ,"",0,1)</f>
        <v>FDI1040</v>
      </c>
      <c r="V57" s="18">
        <f>+_xlfn.XLOOKUP(B57,'La Calera II - RFSU 31.1.28'!B:B,'La Calera II - RFSU 31.1.28'!BW:BW,"No se encuentra",0,1)</f>
        <v>46319</v>
      </c>
      <c r="W57" s="193">
        <f t="shared" si="2"/>
        <v>17</v>
      </c>
      <c r="Z57" s="18">
        <f>+_xlfn.XLOOKUP(T57,'Crono LB 30.09'!B:B,'Crono LB 30.09'!E:E,"No se encuentra",0,1)</f>
        <v>46162</v>
      </c>
      <c r="AA57" s="193">
        <f t="shared" si="4"/>
        <v>-230</v>
      </c>
    </row>
    <row r="58" spans="1:27" hidden="1" x14ac:dyDescent="0.35">
      <c r="A58" s="159" t="s">
        <v>640</v>
      </c>
      <c r="B58" s="160" t="s">
        <v>2742</v>
      </c>
      <c r="C58" s="161" t="s">
        <v>2743</v>
      </c>
      <c r="D58" s="285"/>
      <c r="E58" s="201">
        <v>46156</v>
      </c>
      <c r="F58" s="198">
        <f>+_xlfn.XLOOKUP(B58,'La Calera II - RFSU 31.1.28'!B:B,'La Calera II - RFSU 31.1.28'!G:G,"No se encuentra",0,1)</f>
        <v>46156</v>
      </c>
      <c r="G58" s="289">
        <f>IF(+_xlfn.XLOOKUP(B58,'La Calera II - RFSU 31.1.28'!B:B,'La Calera II - RFSU 31.1.28'!H:H,"No se encuentra",0,1)&gt;0,+_xlfn.XLOOKUP(B58,'La Calera II - RFSU 31.1.28'!B:B,'La Calera II - RFSU 31.1.28'!H:H,"No se encuentra",0,1),"")</f>
        <v>46157</v>
      </c>
      <c r="H58" s="416">
        <v>46193</v>
      </c>
      <c r="I58" s="198">
        <f>+_xlfn.XLOOKUP(B58,'La Calera II - RFSU 31.1.28'!B:B,'La Calera II - RFSU 31.1.28'!W:W,"No se encuentra",0,1)</f>
        <v>46204</v>
      </c>
      <c r="J58" s="289">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1">
        <v>46298</v>
      </c>
      <c r="M58" s="198">
        <f>+_xlfn.XLOOKUP(B58,'La Calera II - RFSU 31.1.28'!B:B,'La Calera II - RFSU 31.1.28'!AP:AP,"No se encuentra",0,1)</f>
        <v>46260</v>
      </c>
      <c r="N58" s="289" t="str">
        <f>IF(+_xlfn.XLOOKUP(B58,'La Calera II - RFSU 31.1.28'!B:B,'La Calera II - RFSU 31.1.28'!AQ:AQ,"No se encuentra",0,1)&gt;0,+_xlfn.XLOOKUP(B58,'La Calera II - RFSU 31.1.28'!B:B,'La Calera II - RFSU 31.1.28'!AQ:AQ,"No se encuentra",0,1),"")</f>
        <v/>
      </c>
      <c r="O58" s="416">
        <f>+_xlfn.XLOOKUP(B58,'La Calera II - RFSU 31.1.28'!B:B,'La Calera II - RFSU 31.1.28'!CA:CA,"No se encuentra",0,1)</f>
        <v>46475</v>
      </c>
      <c r="P58" s="198">
        <f t="shared" si="3"/>
        <v>46417</v>
      </c>
      <c r="Q58" s="35" t="str">
        <f>+IF(+_xlfn.XLOOKUP(B58,'La Calera II - RFSU 31.1.28'!B:B,'La Calera II - RFSU 31.1.28'!BX:BX,"No se encuentra",0,1)&gt;0,+_xlfn.XLOOKUP(B58,'La Calera II - RFSU 31.1.28'!B:B,'La Calera II - RFSU 31.1.28'!BX:BX,"No se encuentra",0,1),"")</f>
        <v/>
      </c>
      <c r="R58" s="302" t="str">
        <f t="shared" si="1"/>
        <v/>
      </c>
      <c r="S58" s="227"/>
      <c r="T58" s="304" t="str">
        <f>+_xlfn.XLOOKUP(B58,'La Calera II - RFSU 31.1.28'!B:B,'La Calera II - RFSU 31.1.28'!BZ:BZ,"",0,1)</f>
        <v>FDI1020</v>
      </c>
      <c r="V58" s="18">
        <f>+_xlfn.XLOOKUP(B58,'La Calera II - RFSU 31.1.28'!B:B,'La Calera II - RFSU 31.1.28'!BW:BW,"No se encuentra",0,1)</f>
        <v>46417</v>
      </c>
      <c r="W58" s="193">
        <f t="shared" si="2"/>
        <v>177</v>
      </c>
      <c r="Z58" s="18">
        <f>+_xlfn.XLOOKUP(T58,'Crono LB 30.09'!B:B,'Crono LB 30.09'!E:E,"No se encuentra",0,1)</f>
        <v>46176</v>
      </c>
      <c r="AA58" s="193">
        <f t="shared" si="4"/>
        <v>-122</v>
      </c>
    </row>
    <row r="59" spans="1:27" hidden="1" x14ac:dyDescent="0.35">
      <c r="A59" s="159" t="s">
        <v>640</v>
      </c>
      <c r="B59" s="160" t="s">
        <v>2747</v>
      </c>
      <c r="C59" s="161" t="s">
        <v>2748</v>
      </c>
      <c r="D59" s="285"/>
      <c r="E59" s="201">
        <v>46147</v>
      </c>
      <c r="F59" s="198">
        <f>+_xlfn.XLOOKUP(B59,'La Calera II - RFSU 31.1.28'!B:B,'La Calera II - RFSU 31.1.28'!G:G,"No se encuentra",0,1)</f>
        <v>46147</v>
      </c>
      <c r="G59" s="289">
        <f>IF(+_xlfn.XLOOKUP(B59,'La Calera II - RFSU 31.1.28'!B:B,'La Calera II - RFSU 31.1.28'!H:H,"No se encuentra",0,1)&gt;0,+_xlfn.XLOOKUP(B59,'La Calera II - RFSU 31.1.28'!B:B,'La Calera II - RFSU 31.1.28'!H:H,"No se encuentra",0,1),"")</f>
        <v>46154</v>
      </c>
      <c r="H59" s="416">
        <v>46184</v>
      </c>
      <c r="I59" s="198">
        <f>+_xlfn.XLOOKUP(B59,'La Calera II - RFSU 31.1.28'!B:B,'La Calera II - RFSU 31.1.28'!W:W,"No se encuentra",0,1)</f>
        <v>46202</v>
      </c>
      <c r="J59" s="289">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1">
        <v>46249</v>
      </c>
      <c r="M59" s="198">
        <f>+_xlfn.XLOOKUP(B59,'La Calera II - RFSU 31.1.28'!B:B,'La Calera II - RFSU 31.1.28'!AP:AP,"No se encuentra",0,1)</f>
        <v>46248</v>
      </c>
      <c r="N59" s="289" t="str">
        <f>IF(+_xlfn.XLOOKUP(B59,'La Calera II - RFSU 31.1.28'!B:B,'La Calera II - RFSU 31.1.28'!AQ:AQ,"No se encuentra",0,1)&gt;0,+_xlfn.XLOOKUP(B59,'La Calera II - RFSU 31.1.28'!B:B,'La Calera II - RFSU 31.1.28'!AQ:AQ,"No se encuentra",0,1),"")</f>
        <v/>
      </c>
      <c r="O59" s="416">
        <f>+_xlfn.XLOOKUP(B59,'La Calera II - RFSU 31.1.28'!B:B,'La Calera II - RFSU 31.1.28'!CA:CA,"No se encuentra",0,1)</f>
        <v>46408</v>
      </c>
      <c r="P59" s="198">
        <f t="shared" si="3"/>
        <v>46355</v>
      </c>
      <c r="Q59" s="35" t="str">
        <f>+IF(+_xlfn.XLOOKUP(B59,'La Calera II - RFSU 31.1.28'!B:B,'La Calera II - RFSU 31.1.28'!BX:BX,"No se encuentra",0,1)&gt;0,+_xlfn.XLOOKUP(B59,'La Calera II - RFSU 31.1.28'!B:B,'La Calera II - RFSU 31.1.28'!BX:BX,"No se encuentra",0,1),"")</f>
        <v/>
      </c>
      <c r="R59" s="302" t="str">
        <f t="shared" si="1"/>
        <v/>
      </c>
      <c r="S59" s="227"/>
      <c r="T59" s="304" t="str">
        <f>+_xlfn.XLOOKUP(B59,'La Calera II - RFSU 31.1.28'!B:B,'La Calera II - RFSU 31.1.28'!BZ:BZ,"",0,1)</f>
        <v>FDI1040</v>
      </c>
      <c r="V59" s="18">
        <f>+_xlfn.XLOOKUP(B59,'La Calera II - RFSU 31.1.28'!B:B,'La Calera II - RFSU 31.1.28'!BW:BW,"No se encuentra",0,1)</f>
        <v>46355</v>
      </c>
      <c r="W59" s="193">
        <f t="shared" si="2"/>
        <v>159</v>
      </c>
      <c r="Z59" s="18">
        <f>+_xlfn.XLOOKUP(T59,'Crono LB 30.09'!B:B,'Crono LB 30.09'!E:E,"No se encuentra",0,1)</f>
        <v>46162</v>
      </c>
      <c r="AA59" s="193">
        <f t="shared" si="4"/>
        <v>-87</v>
      </c>
    </row>
    <row r="60" spans="1:27" hidden="1" x14ac:dyDescent="0.35">
      <c r="A60" s="159" t="s">
        <v>640</v>
      </c>
      <c r="B60" s="160" t="s">
        <v>2750</v>
      </c>
      <c r="C60" s="161" t="s">
        <v>2751</v>
      </c>
      <c r="D60" s="285"/>
      <c r="E60" s="201">
        <v>46153</v>
      </c>
      <c r="F60" s="198">
        <f>+_xlfn.XLOOKUP(B60,'La Calera II - RFSU 31.1.28'!B:B,'La Calera II - RFSU 31.1.28'!G:G,"No se encuentra",0,1)</f>
        <v>46164</v>
      </c>
      <c r="G60" s="289">
        <f>IF(+_xlfn.XLOOKUP(B60,'La Calera II - RFSU 31.1.28'!B:B,'La Calera II - RFSU 31.1.28'!H:H,"No se encuentra",0,1)&gt;0,+_xlfn.XLOOKUP(B60,'La Calera II - RFSU 31.1.28'!B:B,'La Calera II - RFSU 31.1.28'!H:H,"No se encuentra",0,1),"")</f>
        <v>46164</v>
      </c>
      <c r="H60" s="416">
        <v>46190</v>
      </c>
      <c r="I60" s="198">
        <f>+_xlfn.XLOOKUP(B60,'La Calera II - RFSU 31.1.28'!B:B,'La Calera II - RFSU 31.1.28'!W:W,"No se encuentra",0,1)</f>
        <v>46208</v>
      </c>
      <c r="J60" s="289">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1">
        <v>46255</v>
      </c>
      <c r="M60" s="198">
        <f>+_xlfn.XLOOKUP(B60,'La Calera II - RFSU 31.1.28'!B:B,'La Calera II - RFSU 31.1.28'!AP:AP,"No se encuentra",0,1)</f>
        <v>46270</v>
      </c>
      <c r="N60" s="289" t="str">
        <f>IF(+_xlfn.XLOOKUP(B60,'La Calera II - RFSU 31.1.28'!B:B,'La Calera II - RFSU 31.1.28'!AQ:AQ,"No se encuentra",0,1)&gt;0,+_xlfn.XLOOKUP(B60,'La Calera II - RFSU 31.1.28'!B:B,'La Calera II - RFSU 31.1.28'!AQ:AQ,"No se encuentra",0,1),"")</f>
        <v/>
      </c>
      <c r="O60" s="416">
        <f>+_xlfn.XLOOKUP(B60,'La Calera II - RFSU 31.1.28'!B:B,'La Calera II - RFSU 31.1.28'!CA:CA,"No se encuentra",0,1)</f>
        <v>46507</v>
      </c>
      <c r="P60" s="198">
        <f t="shared" si="3"/>
        <v>46487</v>
      </c>
      <c r="Q60" s="35" t="str">
        <f>+IF(+_xlfn.XLOOKUP(B60,'La Calera II - RFSU 31.1.28'!B:B,'La Calera II - RFSU 31.1.28'!BX:BX,"No se encuentra",0,1)&gt;0,+_xlfn.XLOOKUP(B60,'La Calera II - RFSU 31.1.28'!B:B,'La Calera II - RFSU 31.1.28'!BX:BX,"No se encuentra",0,1),"")</f>
        <v/>
      </c>
      <c r="R60" s="302" t="str">
        <f t="shared" si="1"/>
        <v/>
      </c>
      <c r="S60" s="227"/>
      <c r="T60" s="304" t="str">
        <f>+_xlfn.XLOOKUP(B60,'La Calera II - RFSU 31.1.28'!B:B,'La Calera II - RFSU 31.1.28'!BZ:BZ,"",0,1)</f>
        <v>FDI1060</v>
      </c>
      <c r="V60" s="18">
        <f>+_xlfn.XLOOKUP(B60,'La Calera II - RFSU 31.1.28'!B:B,'La Calera II - RFSU 31.1.28'!BW:BW,"No se encuentra",0,1)</f>
        <v>46487</v>
      </c>
      <c r="W60" s="193">
        <f t="shared" si="2"/>
        <v>252</v>
      </c>
      <c r="Z60" s="18">
        <f>+_xlfn.XLOOKUP(T60,'Crono LB 30.09'!B:B,'Crono LB 30.09'!E:E,"No se encuentra",0,1)</f>
        <v>46107</v>
      </c>
      <c r="AA60" s="193">
        <f t="shared" si="4"/>
        <v>-148</v>
      </c>
    </row>
    <row r="61" spans="1:27" hidden="1" x14ac:dyDescent="0.35">
      <c r="A61" s="159" t="s">
        <v>640</v>
      </c>
      <c r="B61" s="160" t="s">
        <v>2753</v>
      </c>
      <c r="C61" s="161" t="s">
        <v>2581</v>
      </c>
      <c r="D61" s="285"/>
      <c r="E61" s="201">
        <v>46097</v>
      </c>
      <c r="F61" s="198">
        <f>+_xlfn.XLOOKUP(B61,'La Calera II - RFSU 31.1.28'!B:B,'La Calera II - RFSU 31.1.28'!G:G,"No se encuentra",0,1)</f>
        <v>46097</v>
      </c>
      <c r="G61" s="289">
        <f>IF(+_xlfn.XLOOKUP(B61,'La Calera II - RFSU 31.1.28'!B:B,'La Calera II - RFSU 31.1.28'!H:H,"No se encuentra",0,1)&gt;0,+_xlfn.XLOOKUP(B61,'La Calera II - RFSU 31.1.28'!B:B,'La Calera II - RFSU 31.1.28'!H:H,"No se encuentra",0,1),"")</f>
        <v>46104</v>
      </c>
      <c r="H61" s="416">
        <v>46134</v>
      </c>
      <c r="I61" s="198">
        <f>+_xlfn.XLOOKUP(B61,'La Calera II - RFSU 31.1.28'!B:B,'La Calera II - RFSU 31.1.28'!W:W,"No se encuentra",0,1)</f>
        <v>46161</v>
      </c>
      <c r="J61" s="289">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1">
        <v>46199</v>
      </c>
      <c r="M61" s="198">
        <f>+_xlfn.XLOOKUP(B61,'La Calera II - RFSU 31.1.28'!B:B,'La Calera II - RFSU 31.1.28'!AP:AP,"No se encuentra",0,1)</f>
        <v>46234</v>
      </c>
      <c r="N61" s="289" t="str">
        <f>IF(+_xlfn.XLOOKUP(B61,'La Calera II - RFSU 31.1.28'!B:B,'La Calera II - RFSU 31.1.28'!AQ:AQ,"No se encuentra",0,1)&gt;0,+_xlfn.XLOOKUP(B61,'La Calera II - RFSU 31.1.28'!B:B,'La Calera II - RFSU 31.1.28'!AQ:AQ,"No se encuentra",0,1),"")</f>
        <v/>
      </c>
      <c r="O61" s="416">
        <f>+_xlfn.XLOOKUP(B61,'La Calera II - RFSU 31.1.28'!B:B,'La Calera II - RFSU 31.1.28'!CA:CA,"No se encuentra",0,1)</f>
        <v>46427</v>
      </c>
      <c r="P61" s="198">
        <f t="shared" si="3"/>
        <v>46391</v>
      </c>
      <c r="Q61" s="35" t="str">
        <f>+IF(+_xlfn.XLOOKUP(B61,'La Calera II - RFSU 31.1.28'!B:B,'La Calera II - RFSU 31.1.28'!BX:BX,"No se encuentra",0,1)&gt;0,+_xlfn.XLOOKUP(B61,'La Calera II - RFSU 31.1.28'!B:B,'La Calera II - RFSU 31.1.28'!BX:BX,"No se encuentra",0,1),"")</f>
        <v/>
      </c>
      <c r="R61" s="302" t="str">
        <f t="shared" si="1"/>
        <v/>
      </c>
      <c r="S61" s="227"/>
      <c r="T61" s="304" t="str">
        <f>+_xlfn.XLOOKUP(B61,'La Calera II - RFSU 31.1.28'!B:B,'La Calera II - RFSU 31.1.28'!BZ:BZ,"",0,1)</f>
        <v>FDI1040</v>
      </c>
      <c r="V61" s="18">
        <f>+_xlfn.XLOOKUP(B61,'La Calera II - RFSU 31.1.28'!B:B,'La Calera II - RFSU 31.1.28'!BW:BW,"No se encuentra",0,1)</f>
        <v>46391</v>
      </c>
      <c r="W61" s="193">
        <f t="shared" si="2"/>
        <v>228</v>
      </c>
      <c r="Z61" s="18">
        <f>+_xlfn.XLOOKUP(T61,'Crono LB 30.09'!B:B,'Crono LB 30.09'!E:E,"No se encuentra",0,1)</f>
        <v>46162</v>
      </c>
      <c r="AA61" s="193">
        <f t="shared" si="4"/>
        <v>-37</v>
      </c>
    </row>
    <row r="62" spans="1:27" hidden="1" x14ac:dyDescent="0.35">
      <c r="A62" s="159" t="s">
        <v>640</v>
      </c>
      <c r="B62" s="160" t="s">
        <v>2754</v>
      </c>
      <c r="C62" s="161" t="s">
        <v>2582</v>
      </c>
      <c r="D62" s="285"/>
      <c r="E62" s="201">
        <v>46107</v>
      </c>
      <c r="F62" s="198">
        <f>+_xlfn.XLOOKUP(B62,'La Calera II - RFSU 31.1.28'!B:B,'La Calera II - RFSU 31.1.28'!G:G,"No se encuentra",0,1)</f>
        <v>46107</v>
      </c>
      <c r="G62" s="289">
        <f>IF(+_xlfn.XLOOKUP(B62,'La Calera II - RFSU 31.1.28'!B:B,'La Calera II - RFSU 31.1.28'!H:H,"No se encuentra",0,1)&gt;0,+_xlfn.XLOOKUP(B62,'La Calera II - RFSU 31.1.28'!B:B,'La Calera II - RFSU 31.1.28'!H:H,"No se encuentra",0,1),"")</f>
        <v>46111</v>
      </c>
      <c r="H62" s="416">
        <v>46144</v>
      </c>
      <c r="I62" s="198">
        <f>+_xlfn.XLOOKUP(B62,'La Calera II - RFSU 31.1.28'!B:B,'La Calera II - RFSU 31.1.28'!W:W,"No se encuentra",0,1)</f>
        <v>46148</v>
      </c>
      <c r="J62" s="289">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1">
        <v>46209</v>
      </c>
      <c r="M62" s="198">
        <f>+_xlfn.XLOOKUP(B62,'La Calera II - RFSU 31.1.28'!B:B,'La Calera II - RFSU 31.1.28'!AP:AP,"No se encuentra",0,1)</f>
        <v>46198</v>
      </c>
      <c r="N62" s="289">
        <f>IF(+_xlfn.XLOOKUP(B62,'La Calera II - RFSU 31.1.28'!B:B,'La Calera II - RFSU 31.1.28'!AQ:AQ,"No se encuentra",0,1)&gt;0,+_xlfn.XLOOKUP(B62,'La Calera II - RFSU 31.1.28'!B:B,'La Calera II - RFSU 31.1.28'!AQ:AQ,"No se encuentra",0,1),"")</f>
        <v>46190</v>
      </c>
      <c r="O62" s="416">
        <f>+_xlfn.XLOOKUP(B62,'La Calera II - RFSU 31.1.28'!B:B,'La Calera II - RFSU 31.1.28'!CA:CA,"No se encuentra",0,1)</f>
        <v>46427</v>
      </c>
      <c r="P62" s="198">
        <f t="shared" si="3"/>
        <v>46317</v>
      </c>
      <c r="Q62" s="35" t="str">
        <f>+IF(+_xlfn.XLOOKUP(B62,'La Calera II - RFSU 31.1.28'!B:B,'La Calera II - RFSU 31.1.28'!BX:BX,"No se encuentra",0,1)&gt;0,+_xlfn.XLOOKUP(B62,'La Calera II - RFSU 31.1.28'!B:B,'La Calera II - RFSU 31.1.28'!BX:BX,"No se encuentra",0,1),"")</f>
        <v/>
      </c>
      <c r="R62" s="302">
        <f t="shared" si="1"/>
        <v>110</v>
      </c>
      <c r="S62" s="227"/>
      <c r="T62" s="304" t="str">
        <f>+_xlfn.XLOOKUP(B62,'La Calera II - RFSU 31.1.28'!B:B,'La Calera II - RFSU 31.1.28'!BZ:BZ,"",0,1)</f>
        <v>FDI1040</v>
      </c>
      <c r="V62" s="18">
        <f>+_xlfn.XLOOKUP(B62,'La Calera II - RFSU 31.1.28'!B:B,'La Calera II - RFSU 31.1.28'!BW:BW,"No se encuentra",0,1)</f>
        <v>46317</v>
      </c>
      <c r="W62" s="193">
        <f t="shared" si="2"/>
        <v>218</v>
      </c>
      <c r="Z62" s="18">
        <f>+_xlfn.XLOOKUP(T62,'Crono LB 30.09'!B:B,'Crono LB 30.09'!E:E,"No se encuentra",0,1)</f>
        <v>46162</v>
      </c>
      <c r="AA62" s="193">
        <f t="shared" si="4"/>
        <v>-47</v>
      </c>
    </row>
    <row r="63" spans="1:27" hidden="1" x14ac:dyDescent="0.35">
      <c r="A63" s="159" t="s">
        <v>640</v>
      </c>
      <c r="B63" s="160" t="s">
        <v>2757</v>
      </c>
      <c r="C63" s="161" t="s">
        <v>2583</v>
      </c>
      <c r="D63" s="285"/>
      <c r="E63" s="201">
        <v>46111</v>
      </c>
      <c r="F63" s="198">
        <f>+_xlfn.XLOOKUP(B63,'La Calera II - RFSU 31.1.28'!B:B,'La Calera II - RFSU 31.1.28'!G:G,"No se encuentra",0,1)</f>
        <v>46111</v>
      </c>
      <c r="G63" s="289">
        <f>IF(+_xlfn.XLOOKUP(B63,'La Calera II - RFSU 31.1.28'!B:B,'La Calera II - RFSU 31.1.28'!H:H,"No se encuentra",0,1)&gt;0,+_xlfn.XLOOKUP(B63,'La Calera II - RFSU 31.1.28'!B:B,'La Calera II - RFSU 31.1.28'!H:H,"No se encuentra",0,1),"")</f>
        <v>46111</v>
      </c>
      <c r="H63" s="416">
        <v>46148</v>
      </c>
      <c r="I63" s="198">
        <f>+_xlfn.XLOOKUP(B63,'La Calera II - RFSU 31.1.28'!B:B,'La Calera II - RFSU 31.1.28'!W:W,"No se encuentra",0,1)</f>
        <v>46148</v>
      </c>
      <c r="J63" s="289">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1">
        <v>46213</v>
      </c>
      <c r="M63" s="198">
        <f>+_xlfn.XLOOKUP(B63,'La Calera II - RFSU 31.1.28'!B:B,'La Calera II - RFSU 31.1.28'!AP:AP,"No se encuentra",0,1)</f>
        <v>46199</v>
      </c>
      <c r="N63" s="289" t="str">
        <f>IF(+_xlfn.XLOOKUP(B63,'La Calera II - RFSU 31.1.28'!B:B,'La Calera II - RFSU 31.1.28'!AQ:AQ,"No se encuentra",0,1)&gt;0,+_xlfn.XLOOKUP(B63,'La Calera II - RFSU 31.1.28'!B:B,'La Calera II - RFSU 31.1.28'!AQ:AQ,"No se encuentra",0,1),"")</f>
        <v/>
      </c>
      <c r="O63" s="416">
        <f>+_xlfn.XLOOKUP(B63,'La Calera II - RFSU 31.1.28'!B:B,'La Calera II - RFSU 31.1.28'!CA:CA,"No se encuentra",0,1)</f>
        <v>46427</v>
      </c>
      <c r="P63" s="198">
        <f t="shared" si="3"/>
        <v>46326</v>
      </c>
      <c r="Q63" s="35" t="str">
        <f>+IF(+_xlfn.XLOOKUP(B63,'La Calera II - RFSU 31.1.28'!B:B,'La Calera II - RFSU 31.1.28'!BX:BX,"No se encuentra",0,1)&gt;0,+_xlfn.XLOOKUP(B63,'La Calera II - RFSU 31.1.28'!B:B,'La Calera II - RFSU 31.1.28'!BX:BX,"No se encuentra",0,1),"")</f>
        <v/>
      </c>
      <c r="R63" s="302" t="str">
        <f t="shared" si="1"/>
        <v/>
      </c>
      <c r="S63" s="227"/>
      <c r="T63" s="304" t="str">
        <f>+_xlfn.XLOOKUP(B63,'La Calera II - RFSU 31.1.28'!B:B,'La Calera II - RFSU 31.1.28'!BZ:BZ,"",0,1)</f>
        <v>FDI1040</v>
      </c>
      <c r="V63" s="18">
        <f>+_xlfn.XLOOKUP(B63,'La Calera II - RFSU 31.1.28'!B:B,'La Calera II - RFSU 31.1.28'!BW:BW,"No se encuentra",0,1)</f>
        <v>46326</v>
      </c>
      <c r="W63" s="193">
        <f t="shared" si="2"/>
        <v>214</v>
      </c>
      <c r="Z63" s="18">
        <f>+_xlfn.XLOOKUP(T63,'Crono LB 30.09'!B:B,'Crono LB 30.09'!E:E,"No se encuentra",0,1)</f>
        <v>46162</v>
      </c>
      <c r="AA63" s="193">
        <f t="shared" si="4"/>
        <v>-51</v>
      </c>
    </row>
    <row r="64" spans="1:27" hidden="1" x14ac:dyDescent="0.35">
      <c r="A64" s="159" t="s">
        <v>640</v>
      </c>
      <c r="B64" s="162" t="s">
        <v>2759</v>
      </c>
      <c r="C64" s="163" t="s">
        <v>2584</v>
      </c>
      <c r="D64" s="285"/>
      <c r="E64" s="201">
        <v>46111</v>
      </c>
      <c r="F64" s="198">
        <f>+_xlfn.XLOOKUP(B64,'La Calera II - RFSU 31.1.28'!B:B,'La Calera II - RFSU 31.1.28'!G:G,"No se encuentra",0,1)</f>
        <v>46111</v>
      </c>
      <c r="G64" s="289">
        <f>IF(+_xlfn.XLOOKUP(B64,'La Calera II - RFSU 31.1.28'!B:B,'La Calera II - RFSU 31.1.28'!H:H,"No se encuentra",0,1)&gt;0,+_xlfn.XLOOKUP(B64,'La Calera II - RFSU 31.1.28'!B:B,'La Calera II - RFSU 31.1.28'!H:H,"No se encuentra",0,1),"")</f>
        <v>46111</v>
      </c>
      <c r="H64" s="416">
        <v>46148</v>
      </c>
      <c r="I64" s="198">
        <f>+_xlfn.XLOOKUP(B64,'La Calera II - RFSU 31.1.28'!B:B,'La Calera II - RFSU 31.1.28'!W:W,"No se encuentra",0,1)</f>
        <v>46148</v>
      </c>
      <c r="J64" s="289">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1">
        <v>46213</v>
      </c>
      <c r="M64" s="198">
        <f>+_xlfn.XLOOKUP(B64,'La Calera II - RFSU 31.1.28'!B:B,'La Calera II - RFSU 31.1.28'!AP:AP,"No se encuentra",0,1)</f>
        <v>46199</v>
      </c>
      <c r="N64" s="289">
        <f>IF(+_xlfn.XLOOKUP(B64,'La Calera II - RFSU 31.1.28'!B:B,'La Calera II - RFSU 31.1.28'!AQ:AQ,"No se encuentra",0,1)&gt;0,+_xlfn.XLOOKUP(B64,'La Calera II - RFSU 31.1.28'!B:B,'La Calera II - RFSU 31.1.28'!AQ:AQ,"No se encuentra",0,1),"")</f>
        <v>46218</v>
      </c>
      <c r="O64" s="416">
        <f>+_xlfn.XLOOKUP(B64,'La Calera II - RFSU 31.1.28'!B:B,'La Calera II - RFSU 31.1.28'!CA:CA,"No se encuentra",0,1)</f>
        <v>46427</v>
      </c>
      <c r="P64" s="198">
        <f t="shared" si="3"/>
        <v>46385</v>
      </c>
      <c r="Q64" s="35" t="str">
        <f>+IF(+_xlfn.XLOOKUP(B64,'La Calera II - RFSU 31.1.28'!B:B,'La Calera II - RFSU 31.1.28'!BX:BX,"No se encuentra",0,1)&gt;0,+_xlfn.XLOOKUP(B64,'La Calera II - RFSU 31.1.28'!B:B,'La Calera II - RFSU 31.1.28'!BX:BX,"No se encuentra",0,1),"")</f>
        <v/>
      </c>
      <c r="R64" s="302">
        <f t="shared" si="1"/>
        <v>42</v>
      </c>
      <c r="S64" s="227"/>
      <c r="T64" s="304" t="str">
        <f>+_xlfn.XLOOKUP(B64,'La Calera II - RFSU 31.1.28'!B:B,'La Calera II - RFSU 31.1.28'!BZ:BZ,"",0,1)</f>
        <v>FDI1040</v>
      </c>
      <c r="V64" s="18">
        <f>+_xlfn.XLOOKUP(B64,'La Calera II - RFSU 31.1.28'!B:B,'La Calera II - RFSU 31.1.28'!BW:BW,"No se encuentra",0,1)</f>
        <v>46385</v>
      </c>
      <c r="W64" s="193">
        <f t="shared" si="2"/>
        <v>214</v>
      </c>
      <c r="Z64" s="18">
        <f>+_xlfn.XLOOKUP(T64,'Crono LB 30.09'!B:B,'Crono LB 30.09'!E:E,"No se encuentra",0,1)</f>
        <v>46162</v>
      </c>
      <c r="AA64" s="193">
        <f t="shared" si="4"/>
        <v>-51</v>
      </c>
    </row>
    <row r="65" spans="1:27" hidden="1" x14ac:dyDescent="0.35">
      <c r="A65" s="159" t="s">
        <v>640</v>
      </c>
      <c r="B65" s="162" t="s">
        <v>2761</v>
      </c>
      <c r="C65" s="163" t="s">
        <v>2585</v>
      </c>
      <c r="D65" s="285"/>
      <c r="E65" s="201">
        <v>46153</v>
      </c>
      <c r="F65" s="198">
        <f>+_xlfn.XLOOKUP(B65,'La Calera II - RFSU 31.1.28'!B:B,'La Calera II - RFSU 31.1.28'!G:G,"No se encuentra",0,1)</f>
        <v>46153</v>
      </c>
      <c r="G65" s="289">
        <f>IF(+_xlfn.XLOOKUP(B65,'La Calera II - RFSU 31.1.28'!B:B,'La Calera II - RFSU 31.1.28'!H:H,"No se encuentra",0,1)&gt;0,+_xlfn.XLOOKUP(B65,'La Calera II - RFSU 31.1.28'!B:B,'La Calera II - RFSU 31.1.28'!H:H,"No se encuentra",0,1),"")</f>
        <v>46156</v>
      </c>
      <c r="H65" s="416">
        <v>46190</v>
      </c>
      <c r="I65" s="198">
        <f>+_xlfn.XLOOKUP(B65,'La Calera II - RFSU 31.1.28'!B:B,'La Calera II - RFSU 31.1.28'!W:W,"No se encuentra",0,1)</f>
        <v>46193</v>
      </c>
      <c r="J65" s="289">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1">
        <v>46255</v>
      </c>
      <c r="M65" s="198">
        <f>+_xlfn.XLOOKUP(B65,'La Calera II - RFSU 31.1.28'!B:B,'La Calera II - RFSU 31.1.28'!AP:AP,"No se encuentra",0,1)</f>
        <v>46249</v>
      </c>
      <c r="N65" s="289" t="str">
        <f>IF(+_xlfn.XLOOKUP(B65,'La Calera II - RFSU 31.1.28'!B:B,'La Calera II - RFSU 31.1.28'!AQ:AQ,"No se encuentra",0,1)&gt;0,+_xlfn.XLOOKUP(B65,'La Calera II - RFSU 31.1.28'!B:B,'La Calera II - RFSU 31.1.28'!AQ:AQ,"No se encuentra",0,1),"")</f>
        <v/>
      </c>
      <c r="O65" s="416">
        <f>+_xlfn.XLOOKUP(B65,'La Calera II - RFSU 31.1.28'!B:B,'La Calera II - RFSU 31.1.28'!CA:CA,"No se encuentra",0,1)</f>
        <v>46482</v>
      </c>
      <c r="P65" s="198">
        <f t="shared" si="3"/>
        <v>46416</v>
      </c>
      <c r="Q65" s="35" t="str">
        <f>+IF(+_xlfn.XLOOKUP(B65,'La Calera II - RFSU 31.1.28'!B:B,'La Calera II - RFSU 31.1.28'!BX:BX,"No se encuentra",0,1)&gt;0,+_xlfn.XLOOKUP(B65,'La Calera II - RFSU 31.1.28'!B:B,'La Calera II - RFSU 31.1.28'!BX:BX,"No se encuentra",0,1),"")</f>
        <v/>
      </c>
      <c r="R65" s="302" t="str">
        <f t="shared" si="1"/>
        <v/>
      </c>
      <c r="S65" s="227"/>
      <c r="T65" s="304" t="str">
        <f>+_xlfn.XLOOKUP(B65,'La Calera II - RFSU 31.1.28'!B:B,'La Calera II - RFSU 31.1.28'!BZ:BZ,"",0,1)</f>
        <v>FDI1040</v>
      </c>
      <c r="V65" s="18">
        <f>+_xlfn.XLOOKUP(B65,'La Calera II - RFSU 31.1.28'!B:B,'La Calera II - RFSU 31.1.28'!BW:BW,"No se encuentra",0,1)</f>
        <v>46416</v>
      </c>
      <c r="W65" s="193">
        <f t="shared" si="2"/>
        <v>227</v>
      </c>
      <c r="Z65" s="18">
        <f>+_xlfn.XLOOKUP(T65,'Crono LB 30.09'!B:B,'Crono LB 30.09'!E:E,"No se encuentra",0,1)</f>
        <v>46162</v>
      </c>
      <c r="AA65" s="193">
        <f t="shared" si="4"/>
        <v>-93</v>
      </c>
    </row>
    <row r="66" spans="1:27" hidden="1" x14ac:dyDescent="0.35">
      <c r="A66" s="159" t="s">
        <v>640</v>
      </c>
      <c r="B66" s="162" t="s">
        <v>2763</v>
      </c>
      <c r="C66" s="163" t="s">
        <v>2764</v>
      </c>
      <c r="D66" s="285"/>
      <c r="E66" s="201">
        <v>46090</v>
      </c>
      <c r="F66" s="198">
        <f>+_xlfn.XLOOKUP(B66,'La Calera II - RFSU 31.1.28'!B:B,'La Calera II - RFSU 31.1.28'!G:G,"No se encuentra",0,1)</f>
        <v>46090</v>
      </c>
      <c r="G66" s="289">
        <f>IF(+_xlfn.XLOOKUP(B66,'La Calera II - RFSU 31.1.28'!B:B,'La Calera II - RFSU 31.1.28'!H:H,"No se encuentra",0,1)&gt;0,+_xlfn.XLOOKUP(B66,'La Calera II - RFSU 31.1.28'!B:B,'La Calera II - RFSU 31.1.28'!H:H,"No se encuentra",0,1),"")</f>
        <v>46091</v>
      </c>
      <c r="H66" s="416">
        <v>46127</v>
      </c>
      <c r="I66" s="198">
        <f>+_xlfn.XLOOKUP(B66,'La Calera II - RFSU 31.1.28'!B:B,'La Calera II - RFSU 31.1.28'!W:W,"No se encuentra",0,1)</f>
        <v>46129</v>
      </c>
      <c r="J66" s="289">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1">
        <v>46192</v>
      </c>
      <c r="M66" s="198">
        <f>+_xlfn.XLOOKUP(B66,'La Calera II - RFSU 31.1.28'!B:B,'La Calera II - RFSU 31.1.28'!AP:AP,"No se encuentra",0,1)</f>
        <v>46194</v>
      </c>
      <c r="N66" s="289" t="str">
        <f>IF(+_xlfn.XLOOKUP(B66,'La Calera II - RFSU 31.1.28'!B:B,'La Calera II - RFSU 31.1.28'!AQ:AQ,"No se encuentra",0,1)&gt;0,+_xlfn.XLOOKUP(B66,'La Calera II - RFSU 31.1.28'!B:B,'La Calera II - RFSU 31.1.28'!AQ:AQ,"No se encuentra",0,1),"")</f>
        <v/>
      </c>
      <c r="O66" s="416">
        <f>+_xlfn.XLOOKUP(B66,'La Calera II - RFSU 31.1.28'!B:B,'La Calera II - RFSU 31.1.28'!CA:CA,"No se encuentra",0,1)</f>
        <v>46482</v>
      </c>
      <c r="P66" s="198">
        <f t="shared" si="3"/>
        <v>46441</v>
      </c>
      <c r="Q66" s="35" t="str">
        <f>+IF(+_xlfn.XLOOKUP(B66,'La Calera II - RFSU 31.1.28'!B:B,'La Calera II - RFSU 31.1.28'!BX:BX,"No se encuentra",0,1)&gt;0,+_xlfn.XLOOKUP(B66,'La Calera II - RFSU 31.1.28'!B:B,'La Calera II - RFSU 31.1.28'!BX:BX,"No se encuentra",0,1),"")</f>
        <v/>
      </c>
      <c r="R66" s="302" t="str">
        <f t="shared" si="1"/>
        <v/>
      </c>
      <c r="S66" s="227"/>
      <c r="T66" s="304" t="str">
        <f>+_xlfn.XLOOKUP(B66,'La Calera II - RFSU 31.1.28'!B:B,'La Calera II - RFSU 31.1.28'!BZ:BZ,"",0,1)</f>
        <v>FDI1040</v>
      </c>
      <c r="V66" s="18">
        <f>+_xlfn.XLOOKUP(B66,'La Calera II - RFSU 31.1.28'!B:B,'La Calera II - RFSU 31.1.28'!BW:BW,"No se encuentra",0,1)</f>
        <v>46441</v>
      </c>
      <c r="W66" s="193">
        <f t="shared" si="2"/>
        <v>290</v>
      </c>
      <c r="Z66" s="18">
        <f>+_xlfn.XLOOKUP(T66,'Crono LB 30.09'!B:B,'Crono LB 30.09'!E:E,"No se encuentra",0,1)</f>
        <v>46162</v>
      </c>
      <c r="AA66" s="193">
        <f t="shared" si="4"/>
        <v>-30</v>
      </c>
    </row>
    <row r="67" spans="1:27" hidden="1" x14ac:dyDescent="0.35">
      <c r="A67" s="159" t="s">
        <v>640</v>
      </c>
      <c r="B67" s="160" t="s">
        <v>2766</v>
      </c>
      <c r="C67" s="161" t="s">
        <v>2767</v>
      </c>
      <c r="D67" s="285"/>
      <c r="E67" s="201">
        <v>46090</v>
      </c>
      <c r="F67" s="198">
        <f>+_xlfn.XLOOKUP(B67,'La Calera II - RFSU 31.1.28'!B:B,'La Calera II - RFSU 31.1.28'!G:G,"No se encuentra",0,1)</f>
        <v>46090</v>
      </c>
      <c r="G67" s="289">
        <f>IF(+_xlfn.XLOOKUP(B67,'La Calera II - RFSU 31.1.28'!B:B,'La Calera II - RFSU 31.1.28'!H:H,"No se encuentra",0,1)&gt;0,+_xlfn.XLOOKUP(B67,'La Calera II - RFSU 31.1.28'!B:B,'La Calera II - RFSU 31.1.28'!H:H,"No se encuentra",0,1),"")</f>
        <v>46091</v>
      </c>
      <c r="H67" s="416">
        <v>46127</v>
      </c>
      <c r="I67" s="198">
        <f>+_xlfn.XLOOKUP(B67,'La Calera II - RFSU 31.1.28'!B:B,'La Calera II - RFSU 31.1.28'!W:W,"No se encuentra",0,1)</f>
        <v>46129</v>
      </c>
      <c r="J67" s="289">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1">
        <v>46192</v>
      </c>
      <c r="M67" s="198">
        <f>+_xlfn.XLOOKUP(B67,'La Calera II - RFSU 31.1.28'!B:B,'La Calera II - RFSU 31.1.28'!AP:AP,"No se encuentra",0,1)</f>
        <v>46194</v>
      </c>
      <c r="N67" s="289">
        <f>IF(+_xlfn.XLOOKUP(B67,'La Calera II - RFSU 31.1.28'!B:B,'La Calera II - RFSU 31.1.28'!AQ:AQ,"No se encuentra",0,1)&gt;0,+_xlfn.XLOOKUP(B67,'La Calera II - RFSU 31.1.28'!B:B,'La Calera II - RFSU 31.1.28'!AQ:AQ,"No se encuentra",0,1),"")</f>
        <v>46205</v>
      </c>
      <c r="O67" s="416">
        <f>+_xlfn.XLOOKUP(B67,'La Calera II - RFSU 31.1.28'!B:B,'La Calera II - RFSU 31.1.28'!CA:CA,"No se encuentra",0,1)</f>
        <v>46482</v>
      </c>
      <c r="P67" s="198">
        <f t="shared" si="3"/>
        <v>46452</v>
      </c>
      <c r="Q67" s="35" t="str">
        <f>+IF(+_xlfn.XLOOKUP(B67,'La Calera II - RFSU 31.1.28'!B:B,'La Calera II - RFSU 31.1.28'!BX:BX,"No se encuentra",0,1)&gt;0,+_xlfn.XLOOKUP(B67,'La Calera II - RFSU 31.1.28'!B:B,'La Calera II - RFSU 31.1.28'!BX:BX,"No se encuentra",0,1),"")</f>
        <v/>
      </c>
      <c r="R67" s="302">
        <f t="shared" si="1"/>
        <v>30</v>
      </c>
      <c r="S67" s="227"/>
      <c r="T67" s="304" t="str">
        <f>+_xlfn.XLOOKUP(B67,'La Calera II - RFSU 31.1.28'!B:B,'La Calera II - RFSU 31.1.28'!BZ:BZ,"",0,1)</f>
        <v>FDI1040</v>
      </c>
      <c r="V67" s="18">
        <f>+_xlfn.XLOOKUP(B67,'La Calera II - RFSU 31.1.28'!B:B,'La Calera II - RFSU 31.1.28'!BW:BW,"No se encuentra",0,1)</f>
        <v>46452</v>
      </c>
      <c r="W67" s="193">
        <f t="shared" si="2"/>
        <v>290</v>
      </c>
      <c r="Z67" s="18">
        <f>+_xlfn.XLOOKUP(T67,'Crono LB 30.09'!B:B,'Crono LB 30.09'!E:E,"No se encuentra",0,1)</f>
        <v>46162</v>
      </c>
      <c r="AA67" s="193">
        <f t="shared" si="4"/>
        <v>-30</v>
      </c>
    </row>
    <row r="68" spans="1:27" hidden="1" x14ac:dyDescent="0.35">
      <c r="A68" s="159" t="s">
        <v>640</v>
      </c>
      <c r="B68" s="160" t="s">
        <v>2769</v>
      </c>
      <c r="C68" s="161" t="s">
        <v>2770</v>
      </c>
      <c r="D68" s="285"/>
      <c r="E68" s="201">
        <v>46090</v>
      </c>
      <c r="F68" s="198">
        <f>+_xlfn.XLOOKUP(B68,'La Calera II - RFSU 31.1.28'!B:B,'La Calera II - RFSU 31.1.28'!G:G,"No se encuentra",0,1)</f>
        <v>46090</v>
      </c>
      <c r="G68" s="289">
        <f>IF(+_xlfn.XLOOKUP(B68,'La Calera II - RFSU 31.1.28'!B:B,'La Calera II - RFSU 31.1.28'!H:H,"No se encuentra",0,1)&gt;0,+_xlfn.XLOOKUP(B68,'La Calera II - RFSU 31.1.28'!B:B,'La Calera II - RFSU 31.1.28'!H:H,"No se encuentra",0,1),"")</f>
        <v>46091</v>
      </c>
      <c r="H68" s="416">
        <v>46127</v>
      </c>
      <c r="I68" s="198">
        <f>+_xlfn.XLOOKUP(B68,'La Calera II - RFSU 31.1.28'!B:B,'La Calera II - RFSU 31.1.28'!W:W,"No se encuentra",0,1)</f>
        <v>46129</v>
      </c>
      <c r="J68" s="289">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1">
        <v>46192</v>
      </c>
      <c r="M68" s="198">
        <f>+_xlfn.XLOOKUP(B68,'La Calera II - RFSU 31.1.28'!B:B,'La Calera II - RFSU 31.1.28'!AP:AP,"No se encuentra",0,1)</f>
        <v>46194</v>
      </c>
      <c r="N68" s="289">
        <f>IF(+_xlfn.XLOOKUP(B68,'La Calera II - RFSU 31.1.28'!B:B,'La Calera II - RFSU 31.1.28'!AQ:AQ,"No se encuentra",0,1)&gt;0,+_xlfn.XLOOKUP(B68,'La Calera II - RFSU 31.1.28'!B:B,'La Calera II - RFSU 31.1.28'!AQ:AQ,"No se encuentra",0,1),"")</f>
        <v>46185</v>
      </c>
      <c r="O68" s="416">
        <f>+_xlfn.XLOOKUP(B68,'La Calera II - RFSU 31.1.28'!B:B,'La Calera II - RFSU 31.1.28'!CA:CA,"No se encuentra",0,1)</f>
        <v>46482</v>
      </c>
      <c r="P68" s="198">
        <f t="shared" si="3"/>
        <v>46432</v>
      </c>
      <c r="Q68" s="35" t="str">
        <f>+IF(+_xlfn.XLOOKUP(B68,'La Calera II - RFSU 31.1.28'!B:B,'La Calera II - RFSU 31.1.28'!BX:BX,"No se encuentra",0,1)&gt;0,+_xlfn.XLOOKUP(B68,'La Calera II - RFSU 31.1.28'!B:B,'La Calera II - RFSU 31.1.28'!BX:BX,"No se encuentra",0,1),"")</f>
        <v/>
      </c>
      <c r="R68" s="302">
        <f t="shared" ref="R68:R102" si="5">IF(N68="","",+IF(Q68="",+O68-P68,+O68-Q68))</f>
        <v>50</v>
      </c>
      <c r="S68" s="227"/>
      <c r="T68" s="304" t="str">
        <f>+_xlfn.XLOOKUP(B68,'La Calera II - RFSU 31.1.28'!B:B,'La Calera II - RFSU 31.1.28'!BZ:BZ,"",0,1)</f>
        <v>FDI1040</v>
      </c>
      <c r="V68" s="18">
        <f>+_xlfn.XLOOKUP(B68,'La Calera II - RFSU 31.1.28'!B:B,'La Calera II - RFSU 31.1.28'!BW:BW,"No se encuentra",0,1)</f>
        <v>46432</v>
      </c>
      <c r="W68" s="193">
        <f t="shared" ref="W68:W102" si="6">+O68-L68</f>
        <v>290</v>
      </c>
      <c r="Z68" s="18">
        <f>+_xlfn.XLOOKUP(T68,'Crono LB 30.09'!B:B,'Crono LB 30.09'!E:E,"No se encuentra",0,1)</f>
        <v>46162</v>
      </c>
      <c r="AA68" s="193">
        <f t="shared" si="4"/>
        <v>-30</v>
      </c>
    </row>
    <row r="69" spans="1:27" hidden="1" x14ac:dyDescent="0.35">
      <c r="A69" s="159" t="s">
        <v>640</v>
      </c>
      <c r="B69" s="160" t="s">
        <v>2773</v>
      </c>
      <c r="C69" s="161" t="s">
        <v>2774</v>
      </c>
      <c r="D69" s="285"/>
      <c r="E69" s="201">
        <v>46090</v>
      </c>
      <c r="F69" s="198">
        <f>+_xlfn.XLOOKUP(B69,'La Calera II - RFSU 31.1.28'!B:B,'La Calera II - RFSU 31.1.28'!G:G,"No se encuentra",0,1)</f>
        <v>46090</v>
      </c>
      <c r="G69" s="289">
        <f>IF(+_xlfn.XLOOKUP(B69,'La Calera II - RFSU 31.1.28'!B:B,'La Calera II - RFSU 31.1.28'!H:H,"No se encuentra",0,1)&gt;0,+_xlfn.XLOOKUP(B69,'La Calera II - RFSU 31.1.28'!B:B,'La Calera II - RFSU 31.1.28'!H:H,"No se encuentra",0,1),"")</f>
        <v>46091</v>
      </c>
      <c r="H69" s="416">
        <v>46127</v>
      </c>
      <c r="I69" s="198">
        <f>+_xlfn.XLOOKUP(B69,'La Calera II - RFSU 31.1.28'!B:B,'La Calera II - RFSU 31.1.28'!W:W,"No se encuentra",0,1)</f>
        <v>46129</v>
      </c>
      <c r="J69" s="289">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1">
        <v>46192</v>
      </c>
      <c r="M69" s="198">
        <f>+_xlfn.XLOOKUP(B69,'La Calera II - RFSU 31.1.28'!B:B,'La Calera II - RFSU 31.1.28'!AP:AP,"No se encuentra",0,1)</f>
        <v>46194</v>
      </c>
      <c r="N69" s="289" t="str">
        <f>IF(+_xlfn.XLOOKUP(B69,'La Calera II - RFSU 31.1.28'!B:B,'La Calera II - RFSU 31.1.28'!AQ:AQ,"No se encuentra",0,1)&gt;0,+_xlfn.XLOOKUP(B69,'La Calera II - RFSU 31.1.28'!B:B,'La Calera II - RFSU 31.1.28'!AQ:AQ,"No se encuentra",0,1),"")</f>
        <v/>
      </c>
      <c r="O69" s="416">
        <f>+_xlfn.XLOOKUP(B69,'La Calera II - RFSU 31.1.28'!B:B,'La Calera II - RFSU 31.1.28'!CA:CA,"No se encuentra",0,1)</f>
        <v>46482</v>
      </c>
      <c r="P69" s="198">
        <f t="shared" si="3"/>
        <v>46441</v>
      </c>
      <c r="Q69" s="35" t="str">
        <f>+IF(+_xlfn.XLOOKUP(B69,'La Calera II - RFSU 31.1.28'!B:B,'La Calera II - RFSU 31.1.28'!BX:BX,"No se encuentra",0,1)&gt;0,+_xlfn.XLOOKUP(B69,'La Calera II - RFSU 31.1.28'!B:B,'La Calera II - RFSU 31.1.28'!BX:BX,"No se encuentra",0,1),"")</f>
        <v/>
      </c>
      <c r="R69" s="302" t="str">
        <f t="shared" si="5"/>
        <v/>
      </c>
      <c r="S69" s="227"/>
      <c r="T69" s="304" t="str">
        <f>+_xlfn.XLOOKUP(B69,'La Calera II - RFSU 31.1.28'!B:B,'La Calera II - RFSU 31.1.28'!BZ:BZ,"",0,1)</f>
        <v>FDI1040</v>
      </c>
      <c r="V69" s="18">
        <f>+_xlfn.XLOOKUP(B69,'La Calera II - RFSU 31.1.28'!B:B,'La Calera II - RFSU 31.1.28'!BW:BW,"No se encuentra",0,1)</f>
        <v>46441</v>
      </c>
      <c r="W69" s="193">
        <f t="shared" si="6"/>
        <v>290</v>
      </c>
      <c r="Z69" s="18">
        <f>+_xlfn.XLOOKUP(T69,'Crono LB 30.09'!B:B,'Crono LB 30.09'!E:E,"No se encuentra",0,1)</f>
        <v>46162</v>
      </c>
      <c r="AA69" s="193">
        <f t="shared" si="4"/>
        <v>-30</v>
      </c>
    </row>
    <row r="70" spans="1:27" hidden="1" x14ac:dyDescent="0.35">
      <c r="A70" s="159" t="s">
        <v>640</v>
      </c>
      <c r="B70" s="160" t="s">
        <v>2777</v>
      </c>
      <c r="C70" s="161" t="s">
        <v>2586</v>
      </c>
      <c r="D70" s="285"/>
      <c r="E70" s="201">
        <v>46304</v>
      </c>
      <c r="F70" s="198">
        <f>+_xlfn.XLOOKUP(B70,'La Calera II - RFSU 31.1.28'!B:B,'La Calera II - RFSU 31.1.28'!G:G,"No se encuentra",0,1)</f>
        <v>46304</v>
      </c>
      <c r="G70" s="289" t="str">
        <f>IF(+_xlfn.XLOOKUP(B70,'La Calera II - RFSU 31.1.28'!B:B,'La Calera II - RFSU 31.1.28'!H:H,"No se encuentra",0,1)&gt;0,+_xlfn.XLOOKUP(B70,'La Calera II - RFSU 31.1.28'!B:B,'La Calera II - RFSU 31.1.28'!H:H,"No se encuentra",0,1),"")</f>
        <v/>
      </c>
      <c r="H70" s="416">
        <v>46341</v>
      </c>
      <c r="I70" s="198">
        <f>+_xlfn.XLOOKUP(B70,'La Calera II - RFSU 31.1.28'!B:B,'La Calera II - RFSU 31.1.28'!W:W,"No se encuentra",0,1)</f>
        <v>46341</v>
      </c>
      <c r="J70" s="289"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1">
        <v>46406</v>
      </c>
      <c r="M70" s="198">
        <f>+_xlfn.XLOOKUP(B70,'La Calera II - RFSU 31.1.28'!B:B,'La Calera II - RFSU 31.1.28'!AP:AP,"No se encuentra",0,1)</f>
        <v>46406</v>
      </c>
      <c r="N70" s="289" t="str">
        <f>IF(+_xlfn.XLOOKUP(B70,'La Calera II - RFSU 31.1.28'!B:B,'La Calera II - RFSU 31.1.28'!AQ:AQ,"No se encuentra",0,1)&gt;0,+_xlfn.XLOOKUP(B70,'La Calera II - RFSU 31.1.28'!B:B,'La Calera II - RFSU 31.1.28'!AQ:AQ,"No se encuentra",0,1),"")</f>
        <v/>
      </c>
      <c r="O70" s="416">
        <f>+_xlfn.XLOOKUP(B70,'La Calera II - RFSU 31.1.28'!B:B,'La Calera II - RFSU 31.1.28'!CA:CA,"No se encuentra",0,1)</f>
        <v>46506</v>
      </c>
      <c r="P70" s="198">
        <f t="shared" si="3"/>
        <v>46506</v>
      </c>
      <c r="Q70" s="35" t="str">
        <f>+IF(+_xlfn.XLOOKUP(B70,'La Calera II - RFSU 31.1.28'!B:B,'La Calera II - RFSU 31.1.28'!BX:BX,"No se encuentra",0,1)&gt;0,+_xlfn.XLOOKUP(B70,'La Calera II - RFSU 31.1.28'!B:B,'La Calera II - RFSU 31.1.28'!BX:BX,"No se encuentra",0,1),"")</f>
        <v/>
      </c>
      <c r="R70" s="302" t="str">
        <f t="shared" si="5"/>
        <v/>
      </c>
      <c r="S70" s="227"/>
      <c r="T70" s="304" t="str">
        <f>+_xlfn.XLOOKUP(B70,'La Calera II - RFSU 31.1.28'!B:B,'La Calera II - RFSU 31.1.28'!BZ:BZ,"",0,1)</f>
        <v>FDI1040</v>
      </c>
      <c r="V70" s="18">
        <f>+_xlfn.XLOOKUP(B70,'La Calera II - RFSU 31.1.28'!B:B,'La Calera II - RFSU 31.1.28'!BW:BW,"No se encuentra",0,1)</f>
        <v>46593</v>
      </c>
      <c r="W70" s="193">
        <f t="shared" si="6"/>
        <v>100</v>
      </c>
      <c r="Z70" s="18">
        <f>+_xlfn.XLOOKUP(T70,'Crono LB 30.09'!B:B,'Crono LB 30.09'!E:E,"No se encuentra",0,1)</f>
        <v>46162</v>
      </c>
      <c r="AA70" s="193">
        <f t="shared" si="4"/>
        <v>-244</v>
      </c>
    </row>
    <row r="71" spans="1:27" hidden="1" x14ac:dyDescent="0.35">
      <c r="A71" s="159" t="s">
        <v>640</v>
      </c>
      <c r="B71" s="160" t="s">
        <v>2779</v>
      </c>
      <c r="C71" s="161" t="s">
        <v>2780</v>
      </c>
      <c r="D71" s="285"/>
      <c r="E71" s="201">
        <v>46056</v>
      </c>
      <c r="F71" s="198">
        <f>+_xlfn.XLOOKUP(B71,'La Calera II - RFSU 31.1.28'!B:B,'La Calera II - RFSU 31.1.28'!G:G,"No se encuentra",0,1)</f>
        <v>46056</v>
      </c>
      <c r="G71" s="289">
        <f>IF(+_xlfn.XLOOKUP(B71,'La Calera II - RFSU 31.1.28'!B:B,'La Calera II - RFSU 31.1.28'!H:H,"No se encuentra",0,1)&gt;0,+_xlfn.XLOOKUP(B71,'La Calera II - RFSU 31.1.28'!B:B,'La Calera II - RFSU 31.1.28'!H:H,"No se encuentra",0,1),"")</f>
        <v>46056</v>
      </c>
      <c r="H71" s="416">
        <v>46095</v>
      </c>
      <c r="I71" s="198">
        <f>+_xlfn.XLOOKUP(B71,'La Calera II - RFSU 31.1.28'!B:B,'La Calera II - RFSU 31.1.28'!W:W,"No se encuentra",0,1)</f>
        <v>46106</v>
      </c>
      <c r="J71" s="289">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1">
        <v>46197</v>
      </c>
      <c r="M71" s="198">
        <f>+_xlfn.XLOOKUP(B71,'La Calera II - RFSU 31.1.28'!B:B,'La Calera II - RFSU 31.1.28'!AP:AP,"No se encuentra",0,1)</f>
        <v>46206</v>
      </c>
      <c r="N71" s="289">
        <f>IF(+_xlfn.XLOOKUP(B71,'La Calera II - RFSU 31.1.28'!B:B,'La Calera II - RFSU 31.1.28'!AQ:AQ,"No se encuentra",0,1)&gt;0,+_xlfn.XLOOKUP(B71,'La Calera II - RFSU 31.1.28'!B:B,'La Calera II - RFSU 31.1.28'!AQ:AQ,"No se encuentra",0,1),"")</f>
        <v>46226</v>
      </c>
      <c r="O71" s="416">
        <f>+_xlfn.XLOOKUP(B71,'La Calera II - RFSU 31.1.28'!B:B,'La Calera II - RFSU 31.1.28'!CA:CA,"No se encuentra",0,1)</f>
        <v>46562</v>
      </c>
      <c r="P71" s="198">
        <f t="shared" ref="P71:P102" si="7">+IF(V71&gt;O71,O71,V71)</f>
        <v>46533</v>
      </c>
      <c r="Q71" s="35" t="str">
        <f>+IF(+_xlfn.XLOOKUP(B71,'La Calera II - RFSU 31.1.28'!B:B,'La Calera II - RFSU 31.1.28'!BX:BX,"No se encuentra",0,1)&gt;0,+_xlfn.XLOOKUP(B71,'La Calera II - RFSU 31.1.28'!B:B,'La Calera II - RFSU 31.1.28'!BX:BX,"No se encuentra",0,1),"")</f>
        <v/>
      </c>
      <c r="R71" s="302">
        <f t="shared" si="5"/>
        <v>29</v>
      </c>
      <c r="S71" s="227"/>
      <c r="T71" s="304" t="str">
        <f>+_xlfn.XLOOKUP(B71,'La Calera II - RFSU 31.1.28'!B:B,'La Calera II - RFSU 31.1.28'!BZ:BZ,"",0,1)</f>
        <v>FDI1080</v>
      </c>
      <c r="V71" s="18">
        <f>+_xlfn.XLOOKUP(B71,'La Calera II - RFSU 31.1.28'!B:B,'La Calera II - RFSU 31.1.28'!BW:BW,"No se encuentra",0,1)</f>
        <v>46533</v>
      </c>
      <c r="W71" s="193">
        <f t="shared" si="6"/>
        <v>365</v>
      </c>
      <c r="Z71" s="18">
        <f>+_xlfn.XLOOKUP(T71,'Crono LB 30.09'!B:B,'Crono LB 30.09'!E:E,"No se encuentra",0,1)</f>
        <v>46067</v>
      </c>
      <c r="AA71" s="193">
        <f t="shared" ref="AA71:AA102" si="8">+Z71-L71</f>
        <v>-130</v>
      </c>
    </row>
    <row r="72" spans="1:27" hidden="1" x14ac:dyDescent="0.35">
      <c r="A72" s="159" t="s">
        <v>640</v>
      </c>
      <c r="B72" s="160" t="s">
        <v>2783</v>
      </c>
      <c r="C72" s="161" t="s">
        <v>2784</v>
      </c>
      <c r="D72" s="285"/>
      <c r="E72" s="201">
        <v>46056</v>
      </c>
      <c r="F72" s="198">
        <f>+_xlfn.XLOOKUP(B72,'La Calera II - RFSU 31.1.28'!B:B,'La Calera II - RFSU 31.1.28'!G:G,"No se encuentra",0,1)</f>
        <v>46056</v>
      </c>
      <c r="G72" s="289">
        <f>IF(+_xlfn.XLOOKUP(B72,'La Calera II - RFSU 31.1.28'!B:B,'La Calera II - RFSU 31.1.28'!H:H,"No se encuentra",0,1)&gt;0,+_xlfn.XLOOKUP(B72,'La Calera II - RFSU 31.1.28'!B:B,'La Calera II - RFSU 31.1.28'!H:H,"No se encuentra",0,1),"")</f>
        <v>46056</v>
      </c>
      <c r="H72" s="416">
        <v>46095</v>
      </c>
      <c r="I72" s="198">
        <f>+_xlfn.XLOOKUP(B72,'La Calera II - RFSU 31.1.28'!B:B,'La Calera II - RFSU 31.1.28'!W:W,"No se encuentra",0,1)</f>
        <v>46095</v>
      </c>
      <c r="J72" s="289">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1">
        <v>46197</v>
      </c>
      <c r="M72" s="198">
        <f>+_xlfn.XLOOKUP(B72,'La Calera II - RFSU 31.1.28'!B:B,'La Calera II - RFSU 31.1.28'!AP:AP,"No se encuentra",0,1)</f>
        <v>46194</v>
      </c>
      <c r="N72" s="289">
        <f>IF(+_xlfn.XLOOKUP(B72,'La Calera II - RFSU 31.1.28'!B:B,'La Calera II - RFSU 31.1.28'!AQ:AQ,"No se encuentra",0,1)&gt;0,+_xlfn.XLOOKUP(B72,'La Calera II - RFSU 31.1.28'!B:B,'La Calera II - RFSU 31.1.28'!AQ:AQ,"No se encuentra",0,1),"")</f>
        <v>46210</v>
      </c>
      <c r="O72" s="416">
        <f>+_xlfn.XLOOKUP(B72,'La Calera II - RFSU 31.1.28'!B:B,'La Calera II - RFSU 31.1.28'!CA:CA,"No se encuentra",0,1)</f>
        <v>46495</v>
      </c>
      <c r="P72" s="198">
        <f t="shared" si="7"/>
        <v>46495</v>
      </c>
      <c r="Q72" s="35" t="str">
        <f>+IF(+_xlfn.XLOOKUP(B72,'La Calera II - RFSU 31.1.28'!B:B,'La Calera II - RFSU 31.1.28'!BX:BX,"No se encuentra",0,1)&gt;0,+_xlfn.XLOOKUP(B72,'La Calera II - RFSU 31.1.28'!B:B,'La Calera II - RFSU 31.1.28'!BX:BX,"No se encuentra",0,1),"")</f>
        <v/>
      </c>
      <c r="R72" s="302">
        <f t="shared" si="5"/>
        <v>0</v>
      </c>
      <c r="S72" s="227"/>
      <c r="T72" s="304" t="str">
        <f>+_xlfn.XLOOKUP(B72,'La Calera II - RFSU 31.1.28'!B:B,'La Calera II - RFSU 31.1.28'!BZ:BZ,"",0,1)</f>
        <v>FDI1070</v>
      </c>
      <c r="U72" t="s">
        <v>2968</v>
      </c>
      <c r="V72" s="18">
        <f>+_xlfn.XLOOKUP(B72,'La Calera II - RFSU 31.1.28'!B:B,'La Calera II - RFSU 31.1.28'!BW:BW,"No se encuentra",0,1)</f>
        <v>46517</v>
      </c>
      <c r="W72" s="193">
        <f t="shared" si="6"/>
        <v>298</v>
      </c>
      <c r="Z72" s="18">
        <f>+_xlfn.XLOOKUP(T72,'Crono LB 30.09'!B:B,'Crono LB 30.09'!E:E,"No se encuentra",0,1)</f>
        <v>46067</v>
      </c>
      <c r="AA72" s="193">
        <f t="shared" si="8"/>
        <v>-130</v>
      </c>
    </row>
    <row r="73" spans="1:27" hidden="1" x14ac:dyDescent="0.35">
      <c r="A73" s="159" t="s">
        <v>640</v>
      </c>
      <c r="B73" s="160" t="s">
        <v>2969</v>
      </c>
      <c r="C73" s="161" t="s">
        <v>2970</v>
      </c>
      <c r="D73" s="285"/>
      <c r="E73" s="201">
        <v>46134</v>
      </c>
      <c r="F73" s="198" t="str">
        <f>+_xlfn.XLOOKUP(B73,'La Calera II - RFSU 31.1.28'!B:B,'La Calera II - RFSU 31.1.28'!G:G,"No se encuentra",0,1)</f>
        <v>No se encuentra</v>
      </c>
      <c r="G73" s="289" t="str">
        <f>IF(+_xlfn.XLOOKUP(B73,'La Calera II - RFSU 31.1.28'!B:B,'La Calera II - RFSU 31.1.28'!H:H,"No se encuentra",0,1)&gt;0,+_xlfn.XLOOKUP(B73,'La Calera II - RFSU 31.1.28'!B:B,'La Calera II - RFSU 31.1.28'!H:H,"No se encuentra",0,1),"")</f>
        <v>No se encuentra</v>
      </c>
      <c r="H73" s="416">
        <v>46171</v>
      </c>
      <c r="I73" s="198" t="str">
        <f>+_xlfn.XLOOKUP(B73,'La Calera II - RFSU 31.1.28'!B:B,'La Calera II - RFSU 31.1.28'!W:W,"No se encuentra",0,1)</f>
        <v>No se encuentra</v>
      </c>
      <c r="J73" s="289"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1">
        <v>46236</v>
      </c>
      <c r="M73" s="198" t="str">
        <f>+_xlfn.XLOOKUP(B73,'La Calera II - RFSU 31.1.28'!B:B,'La Calera II - RFSU 31.1.28'!AP:AP,"No se encuentra",0,1)</f>
        <v>No se encuentra</v>
      </c>
      <c r="N73" s="289" t="str">
        <f>IF(+_xlfn.XLOOKUP(B73,'La Calera II - RFSU 31.1.28'!B:B,'La Calera II - RFSU 31.1.28'!AQ:AQ,"No se encuentra",0,1)&gt;0,+_xlfn.XLOOKUP(B73,'La Calera II - RFSU 31.1.28'!B:B,'La Calera II - RFSU 31.1.28'!AQ:AQ,"No se encuentra",0,1),"")</f>
        <v>No se encuentra</v>
      </c>
      <c r="O73" s="416" t="str">
        <f>+_xlfn.XLOOKUP(B73,'La Calera II - RFSU 31.1.28'!B:B,'La Calera II - RFSU 31.1.28'!CA:CA,"No se encuentra",0,1)</f>
        <v>No se encuentra</v>
      </c>
      <c r="P73" s="198" t="str">
        <f t="shared" si="7"/>
        <v>No se encuentra</v>
      </c>
      <c r="Q73" s="35" t="str">
        <f>+IF(+_xlfn.XLOOKUP(B73,'La Calera II - RFSU 31.1.28'!B:B,'La Calera II - RFSU 31.1.28'!BX:BX,"No se encuentra",0,1)&gt;0,+_xlfn.XLOOKUP(B73,'La Calera II - RFSU 31.1.28'!B:B,'La Calera II - RFSU 31.1.28'!BX:BX,"No se encuentra",0,1),"")</f>
        <v>No se encuentra</v>
      </c>
      <c r="R73" s="302" t="e">
        <f t="shared" si="5"/>
        <v>#VALUE!</v>
      </c>
      <c r="S73" s="227"/>
      <c r="T73" s="304" t="str">
        <f>+_xlfn.XLOOKUP(B73,'La Calera II - RFSU 31.1.28'!B:B,'La Calera II - RFSU 31.1.28'!BZ:BZ,"",0,1)</f>
        <v/>
      </c>
      <c r="V73" s="18" t="str">
        <f>+_xlfn.XLOOKUP(B73,'La Calera II - RFSU 31.1.28'!B:B,'La Calera II - RFSU 31.1.28'!BW:BW,"No se encuentra",0,1)</f>
        <v>No se encuentra</v>
      </c>
      <c r="W73" s="193" t="e">
        <f t="shared" si="6"/>
        <v>#VALUE!</v>
      </c>
      <c r="Z73" s="18"/>
      <c r="AA73" s="193"/>
    </row>
    <row r="74" spans="1:27" hidden="1" x14ac:dyDescent="0.35">
      <c r="A74" s="159" t="s">
        <v>640</v>
      </c>
      <c r="B74" s="160" t="s">
        <v>2971</v>
      </c>
      <c r="C74" s="161" t="s">
        <v>2972</v>
      </c>
      <c r="D74" s="285"/>
      <c r="E74" s="201">
        <v>46129</v>
      </c>
      <c r="F74" s="198" t="str">
        <f>+_xlfn.XLOOKUP(B74,'La Calera II - RFSU 31.1.28'!B:B,'La Calera II - RFSU 31.1.28'!G:G,"No se encuentra",0,1)</f>
        <v>No se encuentra</v>
      </c>
      <c r="G74" s="289" t="str">
        <f>IF(+_xlfn.XLOOKUP(B74,'La Calera II - RFSU 31.1.28'!B:B,'La Calera II - RFSU 31.1.28'!H:H,"No se encuentra",0,1)&gt;0,+_xlfn.XLOOKUP(B74,'La Calera II - RFSU 31.1.28'!B:B,'La Calera II - RFSU 31.1.28'!H:H,"No se encuentra",0,1),"")</f>
        <v>No se encuentra</v>
      </c>
      <c r="H74" s="416">
        <v>46166</v>
      </c>
      <c r="I74" s="198" t="str">
        <f>+_xlfn.XLOOKUP(B74,'La Calera II - RFSU 31.1.28'!B:B,'La Calera II - RFSU 31.1.28'!W:W,"No se encuentra",0,1)</f>
        <v>No se encuentra</v>
      </c>
      <c r="J74" s="289"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1">
        <v>46231</v>
      </c>
      <c r="M74" s="198" t="str">
        <f>+_xlfn.XLOOKUP(B74,'La Calera II - RFSU 31.1.28'!B:B,'La Calera II - RFSU 31.1.28'!AP:AP,"No se encuentra",0,1)</f>
        <v>No se encuentra</v>
      </c>
      <c r="N74" s="289" t="str">
        <f>IF(+_xlfn.XLOOKUP(B74,'La Calera II - RFSU 31.1.28'!B:B,'La Calera II - RFSU 31.1.28'!AQ:AQ,"No se encuentra",0,1)&gt;0,+_xlfn.XLOOKUP(B74,'La Calera II - RFSU 31.1.28'!B:B,'La Calera II - RFSU 31.1.28'!AQ:AQ,"No se encuentra",0,1),"")</f>
        <v>No se encuentra</v>
      </c>
      <c r="O74" s="416" t="str">
        <f>+_xlfn.XLOOKUP(B74,'La Calera II - RFSU 31.1.28'!B:B,'La Calera II - RFSU 31.1.28'!CA:CA,"No se encuentra",0,1)</f>
        <v>No se encuentra</v>
      </c>
      <c r="P74" s="198" t="str">
        <f t="shared" si="7"/>
        <v>No se encuentra</v>
      </c>
      <c r="Q74" s="35" t="str">
        <f>+IF(+_xlfn.XLOOKUP(B74,'La Calera II - RFSU 31.1.28'!B:B,'La Calera II - RFSU 31.1.28'!BX:BX,"No se encuentra",0,1)&gt;0,+_xlfn.XLOOKUP(B74,'La Calera II - RFSU 31.1.28'!B:B,'La Calera II - RFSU 31.1.28'!BX:BX,"No se encuentra",0,1),"")</f>
        <v>No se encuentra</v>
      </c>
      <c r="R74" s="302" t="e">
        <f t="shared" si="5"/>
        <v>#VALUE!</v>
      </c>
      <c r="S74" s="227"/>
      <c r="T74" s="304" t="str">
        <f>+_xlfn.XLOOKUP(B74,'La Calera II - RFSU 31.1.28'!B:B,'La Calera II - RFSU 31.1.28'!BZ:BZ,"",0,1)</f>
        <v/>
      </c>
      <c r="V74" s="18" t="str">
        <f>+_xlfn.XLOOKUP(B74,'La Calera II - RFSU 31.1.28'!B:B,'La Calera II - RFSU 31.1.28'!BW:BW,"No se encuentra",0,1)</f>
        <v>No se encuentra</v>
      </c>
      <c r="W74" s="193" t="e">
        <f t="shared" si="6"/>
        <v>#VALUE!</v>
      </c>
      <c r="Z74" s="18"/>
      <c r="AA74" s="193"/>
    </row>
    <row r="75" spans="1:27" hidden="1" x14ac:dyDescent="0.35">
      <c r="A75" s="159" t="s">
        <v>640</v>
      </c>
      <c r="B75" s="160" t="s">
        <v>2794</v>
      </c>
      <c r="C75" s="161" t="s">
        <v>2795</v>
      </c>
      <c r="D75" s="285"/>
      <c r="E75" s="201">
        <v>46163</v>
      </c>
      <c r="F75" s="198">
        <f>+_xlfn.XLOOKUP(B75,'La Calera II - RFSU 31.1.28'!B:B,'La Calera II - RFSU 31.1.28'!G:G,"No se encuentra",0,1)</f>
        <v>46177</v>
      </c>
      <c r="G75" s="289">
        <f>IF(+_xlfn.XLOOKUP(B75,'La Calera II - RFSU 31.1.28'!B:B,'La Calera II - RFSU 31.1.28'!H:H,"No se encuentra",0,1)&gt;0,+_xlfn.XLOOKUP(B75,'La Calera II - RFSU 31.1.28'!B:B,'La Calera II - RFSU 31.1.28'!H:H,"No se encuentra",0,1),"")</f>
        <v>46185</v>
      </c>
      <c r="H75" s="416">
        <v>46200</v>
      </c>
      <c r="I75" s="198">
        <f>+_xlfn.XLOOKUP(B75,'La Calera II - RFSU 31.1.28'!B:B,'La Calera II - RFSU 31.1.28'!W:W,"No se encuentra",0,1)</f>
        <v>46233</v>
      </c>
      <c r="J75" s="289" t="str">
        <f>IF(+_xlfn.XLOOKUP(B75,'La Calera II - RFSU 31.1.28'!B:B,'La Calera II - RFSU 31.1.28'!X:X,"No se encuentra",0,1)&gt;0,+_xlfn.XLOOKUP(B75,'La Calera II - RFSU 31.1.28'!B:B,'La Calera II - RFSU 31.1.28'!X:X,"No se encuentra",0,1),"")</f>
        <v/>
      </c>
      <c r="K75" s="141" t="str">
        <f>+IF(+_xlfn.XLOOKUP(B75,'La Calera II - RFSU 31.1.28'!B:B,'La Calera II - RFSU 31.1.28'!AG:AG,"No se encuentra",0,1)=0,"N/A","Sin iniciar")</f>
        <v>Sin iniciar</v>
      </c>
      <c r="L75" s="201">
        <v>46265</v>
      </c>
      <c r="M75" s="198">
        <f>+_xlfn.XLOOKUP(B75,'La Calera II - RFSU 31.1.28'!B:B,'La Calera II - RFSU 31.1.28'!AP:AP,"No se encuentra",0,1)</f>
        <v>46298</v>
      </c>
      <c r="N75" s="289" t="str">
        <f>IF(+_xlfn.XLOOKUP(B75,'La Calera II - RFSU 31.1.28'!B:B,'La Calera II - RFSU 31.1.28'!AQ:AQ,"No se encuentra",0,1)&gt;0,+_xlfn.XLOOKUP(B75,'La Calera II - RFSU 31.1.28'!B:B,'La Calera II - RFSU 31.1.28'!AQ:AQ,"No se encuentra",0,1),"")</f>
        <v/>
      </c>
      <c r="O75" s="416">
        <f>+_xlfn.XLOOKUP(B75,'La Calera II - RFSU 31.1.28'!B:B,'La Calera II - RFSU 31.1.28'!CA:CA,"No se encuentra",0,1)</f>
        <v>46482</v>
      </c>
      <c r="P75" s="198">
        <f t="shared" si="7"/>
        <v>46425</v>
      </c>
      <c r="Q75" s="35" t="str">
        <f>+IF(+_xlfn.XLOOKUP(B75,'La Calera II - RFSU 31.1.28'!B:B,'La Calera II - RFSU 31.1.28'!BX:BX,"No se encuentra",0,1)&gt;0,+_xlfn.XLOOKUP(B75,'La Calera II - RFSU 31.1.28'!B:B,'La Calera II - RFSU 31.1.28'!BX:BX,"No se encuentra",0,1),"")</f>
        <v/>
      </c>
      <c r="R75" s="302" t="str">
        <f t="shared" si="5"/>
        <v/>
      </c>
      <c r="S75" s="227"/>
      <c r="T75" s="304" t="str">
        <f>+_xlfn.XLOOKUP(B75,'La Calera II - RFSU 31.1.28'!B:B,'La Calera II - RFSU 31.1.28'!BZ:BZ,"",0,1)</f>
        <v>FDI1040</v>
      </c>
      <c r="V75" s="18">
        <f>+_xlfn.XLOOKUP(B75,'La Calera II - RFSU 31.1.28'!B:B,'La Calera II - RFSU 31.1.28'!BW:BW,"No se encuentra",0,1)</f>
        <v>46425</v>
      </c>
      <c r="W75" s="193">
        <f t="shared" si="6"/>
        <v>217</v>
      </c>
      <c r="Z75" s="18"/>
      <c r="AA75" s="193"/>
    </row>
    <row r="76" spans="1:27" hidden="1" x14ac:dyDescent="0.35">
      <c r="A76" s="159" t="s">
        <v>640</v>
      </c>
      <c r="B76" s="160" t="s">
        <v>2973</v>
      </c>
      <c r="C76" s="161" t="s">
        <v>2974</v>
      </c>
      <c r="D76" s="285"/>
      <c r="E76" s="201">
        <v>46163</v>
      </c>
      <c r="F76" s="198" t="str">
        <f>+_xlfn.XLOOKUP(B76,'La Calera II - RFSU 31.1.28'!B:B,'La Calera II - RFSU 31.1.28'!G:G,"No se encuentra",0,1)</f>
        <v>No se encuentra</v>
      </c>
      <c r="G76" s="289" t="str">
        <f>IF(+_xlfn.XLOOKUP(B76,'La Calera II - RFSU 31.1.28'!B:B,'La Calera II - RFSU 31.1.28'!H:H,"No se encuentra",0,1)&gt;0,+_xlfn.XLOOKUP(B76,'La Calera II - RFSU 31.1.28'!B:B,'La Calera II - RFSU 31.1.28'!H:H,"No se encuentra",0,1),"")</f>
        <v>No se encuentra</v>
      </c>
      <c r="H76" s="416">
        <v>46200</v>
      </c>
      <c r="I76" s="198" t="str">
        <f>+_xlfn.XLOOKUP(B76,'La Calera II - RFSU 31.1.28'!B:B,'La Calera II - RFSU 31.1.28'!W:W,"No se encuentra",0,1)</f>
        <v>No se encuentra</v>
      </c>
      <c r="J76" s="289"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1">
        <v>46265</v>
      </c>
      <c r="M76" s="198" t="str">
        <f>+_xlfn.XLOOKUP(B76,'La Calera II - RFSU 31.1.28'!B:B,'La Calera II - RFSU 31.1.28'!AP:AP,"No se encuentra",0,1)</f>
        <v>No se encuentra</v>
      </c>
      <c r="N76" s="289" t="str">
        <f>IF(+_xlfn.XLOOKUP(B76,'La Calera II - RFSU 31.1.28'!B:B,'La Calera II - RFSU 31.1.28'!AQ:AQ,"No se encuentra",0,1)&gt;0,+_xlfn.XLOOKUP(B76,'La Calera II - RFSU 31.1.28'!B:B,'La Calera II - RFSU 31.1.28'!AQ:AQ,"No se encuentra",0,1),"")</f>
        <v>No se encuentra</v>
      </c>
      <c r="O76" s="416" t="str">
        <f>+_xlfn.XLOOKUP(B76,'La Calera II - RFSU 31.1.28'!B:B,'La Calera II - RFSU 31.1.28'!CA:CA,"No se encuentra",0,1)</f>
        <v>No se encuentra</v>
      </c>
      <c r="P76" s="198" t="str">
        <f t="shared" si="7"/>
        <v>No se encuentra</v>
      </c>
      <c r="Q76" s="35" t="str">
        <f>+IF(+_xlfn.XLOOKUP(B76,'La Calera II - RFSU 31.1.28'!B:B,'La Calera II - RFSU 31.1.28'!BX:BX,"No se encuentra",0,1)&gt;0,+_xlfn.XLOOKUP(B76,'La Calera II - RFSU 31.1.28'!B:B,'La Calera II - RFSU 31.1.28'!BX:BX,"No se encuentra",0,1),"")</f>
        <v>No se encuentra</v>
      </c>
      <c r="R76" s="302" t="e">
        <f t="shared" si="5"/>
        <v>#VALUE!</v>
      </c>
      <c r="S76" s="227"/>
      <c r="T76" s="304" t="str">
        <f>+_xlfn.XLOOKUP(B76,'La Calera II - RFSU 31.1.28'!B:B,'La Calera II - RFSU 31.1.28'!BZ:BZ,"",0,1)</f>
        <v/>
      </c>
      <c r="V76" s="18" t="str">
        <f>+_xlfn.XLOOKUP(B76,'La Calera II - RFSU 31.1.28'!B:B,'La Calera II - RFSU 31.1.28'!BW:BW,"No se encuentra",0,1)</f>
        <v>No se encuentra</v>
      </c>
      <c r="W76" s="193" t="e">
        <f t="shared" si="6"/>
        <v>#VALUE!</v>
      </c>
      <c r="Z76" s="18"/>
      <c r="AA76" s="193"/>
    </row>
    <row r="77" spans="1:27" hidden="1" x14ac:dyDescent="0.35">
      <c r="A77" s="159" t="s">
        <v>640</v>
      </c>
      <c r="B77" s="160" t="s">
        <v>2798</v>
      </c>
      <c r="C77" s="161" t="s">
        <v>2799</v>
      </c>
      <c r="D77" s="285"/>
      <c r="E77" s="201">
        <v>46098</v>
      </c>
      <c r="F77" s="198">
        <f>+_xlfn.XLOOKUP(B77,'La Calera II - RFSU 31.1.28'!B:B,'La Calera II - RFSU 31.1.28'!G:G,"No se encuentra",0,1)</f>
        <v>46098</v>
      </c>
      <c r="G77" s="289">
        <f>IF(+_xlfn.XLOOKUP(B77,'La Calera II - RFSU 31.1.28'!B:B,'La Calera II - RFSU 31.1.28'!H:H,"No se encuentra",0,1)&gt;0,+_xlfn.XLOOKUP(B77,'La Calera II - RFSU 31.1.28'!B:B,'La Calera II - RFSU 31.1.28'!H:H,"No se encuentra",0,1),"")</f>
        <v>46104</v>
      </c>
      <c r="H77" s="416">
        <v>46135</v>
      </c>
      <c r="I77" s="198">
        <f>+_xlfn.XLOOKUP(B77,'La Calera II - RFSU 31.1.28'!B:B,'La Calera II - RFSU 31.1.28'!W:W,"No se encuentra",0,1)</f>
        <v>46188</v>
      </c>
      <c r="J77" s="289">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1">
        <v>46200</v>
      </c>
      <c r="M77" s="198">
        <f>+_xlfn.XLOOKUP(B77,'La Calera II - RFSU 31.1.28'!B:B,'La Calera II - RFSU 31.1.28'!AP:AP,"No se encuentra",0,1)</f>
        <v>46235</v>
      </c>
      <c r="N77" s="289" t="str">
        <f>IF(+_xlfn.XLOOKUP(B77,'La Calera II - RFSU 31.1.28'!B:B,'La Calera II - RFSU 31.1.28'!AQ:AQ,"No se encuentra",0,1)&gt;0,+_xlfn.XLOOKUP(B77,'La Calera II - RFSU 31.1.28'!B:B,'La Calera II - RFSU 31.1.28'!AQ:AQ,"No se encuentra",0,1),"")</f>
        <v/>
      </c>
      <c r="O77" s="416">
        <f>+_xlfn.XLOOKUP(B77,'La Calera II - RFSU 31.1.28'!B:B,'La Calera II - RFSU 31.1.28'!CA:CA,"No se encuentra",0,1)</f>
        <v>46427</v>
      </c>
      <c r="P77" s="198">
        <f t="shared" si="7"/>
        <v>46362</v>
      </c>
      <c r="Q77" s="35" t="str">
        <f>+IF(+_xlfn.XLOOKUP(B77,'La Calera II - RFSU 31.1.28'!B:B,'La Calera II - RFSU 31.1.28'!BX:BX,"No se encuentra",0,1)&gt;0,+_xlfn.XLOOKUP(B77,'La Calera II - RFSU 31.1.28'!B:B,'La Calera II - RFSU 31.1.28'!BX:BX,"No se encuentra",0,1),"")</f>
        <v/>
      </c>
      <c r="R77" s="302" t="str">
        <f t="shared" si="5"/>
        <v/>
      </c>
      <c r="S77" s="227"/>
      <c r="T77" s="304" t="str">
        <f>+_xlfn.XLOOKUP(B77,'La Calera II - RFSU 31.1.28'!B:B,'La Calera II - RFSU 31.1.28'!BZ:BZ,"",0,1)</f>
        <v>FDI1040</v>
      </c>
      <c r="V77" s="18">
        <f>+_xlfn.XLOOKUP(B77,'La Calera II - RFSU 31.1.28'!B:B,'La Calera II - RFSU 31.1.28'!BW:BW,"No se encuentra",0,1)</f>
        <v>46362</v>
      </c>
      <c r="W77" s="193">
        <f t="shared" si="6"/>
        <v>227</v>
      </c>
      <c r="Z77" s="18"/>
      <c r="AA77" s="193"/>
    </row>
    <row r="78" spans="1:27" ht="20" hidden="1" x14ac:dyDescent="0.35">
      <c r="A78" s="159" t="s">
        <v>640</v>
      </c>
      <c r="B78" s="160" t="s">
        <v>2800</v>
      </c>
      <c r="C78" s="161" t="s">
        <v>2975</v>
      </c>
      <c r="D78" s="285"/>
      <c r="E78" s="201">
        <v>46121</v>
      </c>
      <c r="F78" s="198">
        <f>+_xlfn.XLOOKUP(B78,'La Calera II - RFSU 31.1.28'!B:B,'La Calera II - RFSU 31.1.28'!G:G,"No se encuentra",0,1)</f>
        <v>46121</v>
      </c>
      <c r="G78" s="289">
        <f>IF(+_xlfn.XLOOKUP(B78,'La Calera II - RFSU 31.1.28'!B:B,'La Calera II - RFSU 31.1.28'!H:H,"No se encuentra",0,1)&gt;0,+_xlfn.XLOOKUP(B78,'La Calera II - RFSU 31.1.28'!B:B,'La Calera II - RFSU 31.1.28'!H:H,"No se encuentra",0,1),"")</f>
        <v>46122</v>
      </c>
      <c r="H78" s="416">
        <v>46158</v>
      </c>
      <c r="I78" s="198">
        <f>+_xlfn.XLOOKUP(B78,'La Calera II - RFSU 31.1.28'!B:B,'La Calera II - RFSU 31.1.28'!W:W,"No se encuentra",0,1)</f>
        <v>46162</v>
      </c>
      <c r="J78" s="289">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1">
        <v>46223</v>
      </c>
      <c r="M78" s="198">
        <f>+_xlfn.XLOOKUP(B78,'La Calera II - RFSU 31.1.28'!B:B,'La Calera II - RFSU 31.1.28'!AP:AP,"No se encuentra",0,1)</f>
        <v>46218</v>
      </c>
      <c r="N78" s="289" t="str">
        <f>IF(+_xlfn.XLOOKUP(B78,'La Calera II - RFSU 31.1.28'!B:B,'La Calera II - RFSU 31.1.28'!AQ:AQ,"No se encuentra",0,1)&gt;0,+_xlfn.XLOOKUP(B78,'La Calera II - RFSU 31.1.28'!B:B,'La Calera II - RFSU 31.1.28'!AQ:AQ,"No se encuentra",0,1),"")</f>
        <v/>
      </c>
      <c r="O78" s="416">
        <f>+_xlfn.XLOOKUP(B78,'La Calera II - RFSU 31.1.28'!B:B,'La Calera II - RFSU 31.1.28'!CA:CA,"No se encuentra",0,1)</f>
        <v>46427</v>
      </c>
      <c r="P78" s="198">
        <f t="shared" si="7"/>
        <v>46375</v>
      </c>
      <c r="Q78" s="35" t="str">
        <f>+IF(+_xlfn.XLOOKUP(B78,'La Calera II - RFSU 31.1.28'!B:B,'La Calera II - RFSU 31.1.28'!BX:BX,"No se encuentra",0,1)&gt;0,+_xlfn.XLOOKUP(B78,'La Calera II - RFSU 31.1.28'!B:B,'La Calera II - RFSU 31.1.28'!BX:BX,"No se encuentra",0,1),"")</f>
        <v/>
      </c>
      <c r="R78" s="302" t="str">
        <f t="shared" si="5"/>
        <v/>
      </c>
      <c r="S78" s="227"/>
      <c r="T78" s="304" t="str">
        <f>+_xlfn.XLOOKUP(B78,'La Calera II - RFSU 31.1.28'!B:B,'La Calera II - RFSU 31.1.28'!BZ:BZ,"",0,1)</f>
        <v>FDI1040</v>
      </c>
      <c r="V78" s="18">
        <f>+_xlfn.XLOOKUP(B78,'La Calera II - RFSU 31.1.28'!B:B,'La Calera II - RFSU 31.1.28'!BW:BW,"No se encuentra",0,1)</f>
        <v>46375</v>
      </c>
      <c r="W78" s="193">
        <f t="shared" si="6"/>
        <v>204</v>
      </c>
      <c r="Z78" s="18"/>
      <c r="AA78" s="193"/>
    </row>
    <row r="79" spans="1:27" ht="20" hidden="1" x14ac:dyDescent="0.35">
      <c r="A79" s="159" t="s">
        <v>640</v>
      </c>
      <c r="B79" s="160" t="s">
        <v>2803</v>
      </c>
      <c r="C79" s="161" t="s">
        <v>2804</v>
      </c>
      <c r="D79" s="285"/>
      <c r="E79" s="201">
        <v>46122</v>
      </c>
      <c r="F79" s="198">
        <f>+_xlfn.XLOOKUP(B79,'La Calera II - RFSU 31.1.28'!B:B,'La Calera II - RFSU 31.1.28'!G:G,"No se encuentra",0,1)</f>
        <v>46122</v>
      </c>
      <c r="G79" s="289">
        <f>IF(+_xlfn.XLOOKUP(B79,'La Calera II - RFSU 31.1.28'!B:B,'La Calera II - RFSU 31.1.28'!H:H,"No se encuentra",0,1)&gt;0,+_xlfn.XLOOKUP(B79,'La Calera II - RFSU 31.1.28'!B:B,'La Calera II - RFSU 31.1.28'!H:H,"No se encuentra",0,1),"")</f>
        <v>46100</v>
      </c>
      <c r="H79" s="416">
        <v>46159</v>
      </c>
      <c r="I79" s="198">
        <f>+_xlfn.XLOOKUP(B79,'La Calera II - RFSU 31.1.28'!B:B,'La Calera II - RFSU 31.1.28'!W:W,"No se encuentra",0,1)</f>
        <v>46148</v>
      </c>
      <c r="J79" s="289">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1">
        <v>46224</v>
      </c>
      <c r="M79" s="198">
        <f>+_xlfn.XLOOKUP(B79,'La Calera II - RFSU 31.1.28'!B:B,'La Calera II - RFSU 31.1.28'!AP:AP,"No se encuentra",0,1)</f>
        <v>46207</v>
      </c>
      <c r="N79" s="289" t="str">
        <f>IF(+_xlfn.XLOOKUP(B79,'La Calera II - RFSU 31.1.28'!B:B,'La Calera II - RFSU 31.1.28'!AQ:AQ,"No se encuentra",0,1)&gt;0,+_xlfn.XLOOKUP(B79,'La Calera II - RFSU 31.1.28'!B:B,'La Calera II - RFSU 31.1.28'!AQ:AQ,"No se encuentra",0,1),"")</f>
        <v/>
      </c>
      <c r="O79" s="416">
        <f>+_xlfn.XLOOKUP(B79,'La Calera II - RFSU 31.1.28'!B:B,'La Calera II - RFSU 31.1.28'!CA:CA,"No se encuentra",0,1)</f>
        <v>46507</v>
      </c>
      <c r="P79" s="198">
        <f t="shared" si="7"/>
        <v>46454</v>
      </c>
      <c r="Q79" s="35" t="str">
        <f>+IF(+_xlfn.XLOOKUP(B79,'La Calera II - RFSU 31.1.28'!B:B,'La Calera II - RFSU 31.1.28'!BX:BX,"No se encuentra",0,1)&gt;0,+_xlfn.XLOOKUP(B79,'La Calera II - RFSU 31.1.28'!B:B,'La Calera II - RFSU 31.1.28'!BX:BX,"No se encuentra",0,1),"")</f>
        <v/>
      </c>
      <c r="R79" s="302" t="str">
        <f t="shared" si="5"/>
        <v/>
      </c>
      <c r="S79" s="227"/>
      <c r="T79" s="304" t="str">
        <f>+_xlfn.XLOOKUP(B79,'La Calera II - RFSU 31.1.28'!B:B,'La Calera II - RFSU 31.1.28'!BZ:BZ,"",0,1)</f>
        <v>FDI1060</v>
      </c>
      <c r="V79" s="18">
        <f>+_xlfn.XLOOKUP(B79,'La Calera II - RFSU 31.1.28'!B:B,'La Calera II - RFSU 31.1.28'!BW:BW,"No se encuentra",0,1)</f>
        <v>46454</v>
      </c>
      <c r="W79" s="193">
        <f t="shared" si="6"/>
        <v>283</v>
      </c>
      <c r="Z79" s="18"/>
      <c r="AA79" s="193"/>
    </row>
    <row r="80" spans="1:27" ht="20" hidden="1" x14ac:dyDescent="0.35">
      <c r="A80" s="159" t="s">
        <v>640</v>
      </c>
      <c r="B80" s="160" t="s">
        <v>2805</v>
      </c>
      <c r="C80" s="161" t="s">
        <v>2806</v>
      </c>
      <c r="D80" s="285"/>
      <c r="E80" s="201">
        <v>46157</v>
      </c>
      <c r="F80" s="198">
        <f>+_xlfn.XLOOKUP(B80,'La Calera II - RFSU 31.1.28'!B:B,'La Calera II - RFSU 31.1.28'!G:G,"No se encuentra",0,1)</f>
        <v>46157</v>
      </c>
      <c r="G80" s="289">
        <f>IF(+_xlfn.XLOOKUP(B80,'La Calera II - RFSU 31.1.28'!B:B,'La Calera II - RFSU 31.1.28'!H:H,"No se encuentra",0,1)&gt;0,+_xlfn.XLOOKUP(B80,'La Calera II - RFSU 31.1.28'!B:B,'La Calera II - RFSU 31.1.28'!H:H,"No se encuentra",0,1),"")</f>
        <v>46159</v>
      </c>
      <c r="H80" s="416">
        <v>46194</v>
      </c>
      <c r="I80" s="198">
        <f>+_xlfn.XLOOKUP(B80,'La Calera II - RFSU 31.1.28'!B:B,'La Calera II - RFSU 31.1.28'!W:W,"No se encuentra",0,1)</f>
        <v>46208</v>
      </c>
      <c r="J80" s="289">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1">
        <v>46259</v>
      </c>
      <c r="M80" s="198">
        <f>+_xlfn.XLOOKUP(B80,'La Calera II - RFSU 31.1.28'!B:B,'La Calera II - RFSU 31.1.28'!AP:AP,"No se encuentra",0,1)</f>
        <v>46248</v>
      </c>
      <c r="N80" s="289" t="str">
        <f>IF(+_xlfn.XLOOKUP(B80,'La Calera II - RFSU 31.1.28'!B:B,'La Calera II - RFSU 31.1.28'!AQ:AQ,"No se encuentra",0,1)&gt;0,+_xlfn.XLOOKUP(B80,'La Calera II - RFSU 31.1.28'!B:B,'La Calera II - RFSU 31.1.28'!AQ:AQ,"No se encuentra",0,1),"")</f>
        <v/>
      </c>
      <c r="O80" s="416">
        <f>+_xlfn.XLOOKUP(B80,'La Calera II - RFSU 31.1.28'!B:B,'La Calera II - RFSU 31.1.28'!CA:CA,"No se encuentra",0,1)</f>
        <v>46427</v>
      </c>
      <c r="P80" s="198">
        <f t="shared" si="7"/>
        <v>46345</v>
      </c>
      <c r="Q80" s="35" t="str">
        <f>+IF(+_xlfn.XLOOKUP(B80,'La Calera II - RFSU 31.1.28'!B:B,'La Calera II - RFSU 31.1.28'!BX:BX,"No se encuentra",0,1)&gt;0,+_xlfn.XLOOKUP(B80,'La Calera II - RFSU 31.1.28'!B:B,'La Calera II - RFSU 31.1.28'!BX:BX,"No se encuentra",0,1),"")</f>
        <v/>
      </c>
      <c r="R80" s="302" t="str">
        <f t="shared" si="5"/>
        <v/>
      </c>
      <c r="S80" s="227"/>
      <c r="T80" s="304" t="str">
        <f>+_xlfn.XLOOKUP(B80,'La Calera II - RFSU 31.1.28'!B:B,'La Calera II - RFSU 31.1.28'!BZ:BZ,"",0,1)</f>
        <v>FDI1040</v>
      </c>
      <c r="V80" s="18">
        <f>+_xlfn.XLOOKUP(B80,'La Calera II - RFSU 31.1.28'!B:B,'La Calera II - RFSU 31.1.28'!BW:BW,"No se encuentra",0,1)</f>
        <v>46345</v>
      </c>
      <c r="W80" s="193">
        <f t="shared" si="6"/>
        <v>168</v>
      </c>
      <c r="Z80" s="18"/>
      <c r="AA80" s="193"/>
    </row>
    <row r="81" spans="1:27" x14ac:dyDescent="0.35">
      <c r="A81" s="159" t="s">
        <v>640</v>
      </c>
      <c r="B81" s="160" t="s">
        <v>2808</v>
      </c>
      <c r="C81" s="161" t="s">
        <v>2809</v>
      </c>
      <c r="D81" s="285"/>
      <c r="E81" s="201">
        <v>46156</v>
      </c>
      <c r="F81" s="198">
        <f>+_xlfn.XLOOKUP(B81,'La Calera II - RFSU 31.1.28'!B:B,'La Calera II - RFSU 31.1.28'!G:G,"No se encuentra",0,1)</f>
        <v>46156</v>
      </c>
      <c r="G81" s="289">
        <f>IF(+_xlfn.XLOOKUP(B81,'La Calera II - RFSU 31.1.28'!B:B,'La Calera II - RFSU 31.1.28'!H:H,"No se encuentra",0,1)&gt;0,+_xlfn.XLOOKUP(B81,'La Calera II - RFSU 31.1.28'!B:B,'La Calera II - RFSU 31.1.28'!H:H,"No se encuentra",0,1),"")</f>
        <v>46157</v>
      </c>
      <c r="H81" s="416">
        <v>46193</v>
      </c>
      <c r="I81" s="198">
        <f>+_xlfn.XLOOKUP(B81,'La Calera II - RFSU 31.1.28'!B:B,'La Calera II - RFSU 31.1.28'!W:W,"No se encuentra",0,1)</f>
        <v>46194</v>
      </c>
      <c r="J81" s="289">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1">
        <v>46298</v>
      </c>
      <c r="M81" s="198">
        <f>+_xlfn.XLOOKUP(B81,'La Calera II - RFSU 31.1.28'!B:B,'La Calera II - RFSU 31.1.28'!AP:AP,"No se encuentra",0,1)</f>
        <v>46248</v>
      </c>
      <c r="N81" s="289" t="str">
        <f>IF(+_xlfn.XLOOKUP(B81,'La Calera II - RFSU 31.1.28'!B:B,'La Calera II - RFSU 31.1.28'!AQ:AQ,"No se encuentra",0,1)&gt;0,+_xlfn.XLOOKUP(B81,'La Calera II - RFSU 31.1.28'!B:B,'La Calera II - RFSU 31.1.28'!AQ:AQ,"No se encuentra",0,1),"")</f>
        <v/>
      </c>
      <c r="O81" s="416">
        <f>+_xlfn.XLOOKUP(B81,'La Calera II - RFSU 31.1.28'!B:B,'La Calera II - RFSU 31.1.28'!CA:CA,"No se encuentra",0,1)</f>
        <v>46475</v>
      </c>
      <c r="P81" s="198">
        <f t="shared" si="7"/>
        <v>46405</v>
      </c>
      <c r="Q81" s="35" t="str">
        <f>+IF(+_xlfn.XLOOKUP(B81,'La Calera II - RFSU 31.1.28'!B:B,'La Calera II - RFSU 31.1.28'!BX:BX,"No se encuentra",0,1)&gt;0,+_xlfn.XLOOKUP(B81,'La Calera II - RFSU 31.1.28'!B:B,'La Calera II - RFSU 31.1.28'!BX:BX,"No se encuentra",0,1),"")</f>
        <v/>
      </c>
      <c r="R81" s="302" t="str">
        <f t="shared" si="5"/>
        <v/>
      </c>
      <c r="S81" s="227"/>
      <c r="T81" s="304" t="str">
        <f>+_xlfn.XLOOKUP(B81,'La Calera II - RFSU 31.1.28'!B:B,'La Calera II - RFSU 31.1.28'!BZ:BZ,"",0,1)</f>
        <v>FDI1040</v>
      </c>
      <c r="V81" s="18">
        <f>+_xlfn.XLOOKUP(B81,'La Calera II - RFSU 31.1.28'!B:B,'La Calera II - RFSU 31.1.28'!BW:BW,"No se encuentra",0,1)</f>
        <v>46405</v>
      </c>
      <c r="W81" s="193">
        <f t="shared" si="6"/>
        <v>177</v>
      </c>
      <c r="Z81" s="18"/>
      <c r="AA81" s="193"/>
    </row>
    <row r="82" spans="1:27" ht="20" hidden="1" x14ac:dyDescent="0.35">
      <c r="A82" s="159" t="s">
        <v>640</v>
      </c>
      <c r="B82" s="160" t="s">
        <v>2811</v>
      </c>
      <c r="C82" s="161" t="s">
        <v>2812</v>
      </c>
      <c r="D82" s="285"/>
      <c r="E82" s="201">
        <v>46107</v>
      </c>
      <c r="F82" s="198">
        <f>+_xlfn.XLOOKUP(B82,'La Calera II - RFSU 31.1.28'!B:B,'La Calera II - RFSU 31.1.28'!G:G,"No se encuentra",0,1)</f>
        <v>46107</v>
      </c>
      <c r="G82" s="289">
        <f>IF(+_xlfn.XLOOKUP(B82,'La Calera II - RFSU 31.1.28'!B:B,'La Calera II - RFSU 31.1.28'!H:H,"No se encuentra",0,1)&gt;0,+_xlfn.XLOOKUP(B82,'La Calera II - RFSU 31.1.28'!B:B,'La Calera II - RFSU 31.1.28'!H:H,"No se encuentra",0,1),"")</f>
        <v>46111</v>
      </c>
      <c r="H82" s="416">
        <v>46144</v>
      </c>
      <c r="I82" s="198">
        <f>+_xlfn.XLOOKUP(B82,'La Calera II - RFSU 31.1.28'!B:B,'La Calera II - RFSU 31.1.28'!W:W,"No se encuentra",0,1)</f>
        <v>46148</v>
      </c>
      <c r="J82" s="289">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1">
        <v>46209</v>
      </c>
      <c r="M82" s="198">
        <f>+_xlfn.XLOOKUP(B82,'La Calera II - RFSU 31.1.28'!B:B,'La Calera II - RFSU 31.1.28'!AP:AP,"No se encuentra",0,1)</f>
        <v>46207</v>
      </c>
      <c r="N82" s="289" t="str">
        <f>IF(+_xlfn.XLOOKUP(B82,'La Calera II - RFSU 31.1.28'!B:B,'La Calera II - RFSU 31.1.28'!AQ:AQ,"No se encuentra",0,1)&gt;0,+_xlfn.XLOOKUP(B82,'La Calera II - RFSU 31.1.28'!B:B,'La Calera II - RFSU 31.1.28'!AQ:AQ,"No se encuentra",0,1),"")</f>
        <v/>
      </c>
      <c r="O82" s="416">
        <f>+_xlfn.XLOOKUP(B82,'La Calera II - RFSU 31.1.28'!B:B,'La Calera II - RFSU 31.1.28'!CA:CA,"No se encuentra",0,1)</f>
        <v>46427</v>
      </c>
      <c r="P82" s="198">
        <f t="shared" si="7"/>
        <v>46364</v>
      </c>
      <c r="Q82" s="35" t="str">
        <f>+IF(+_xlfn.XLOOKUP(B82,'La Calera II - RFSU 31.1.28'!B:B,'La Calera II - RFSU 31.1.28'!BX:BX,"No se encuentra",0,1)&gt;0,+_xlfn.XLOOKUP(B82,'La Calera II - RFSU 31.1.28'!B:B,'La Calera II - RFSU 31.1.28'!BX:BX,"No se encuentra",0,1),"")</f>
        <v/>
      </c>
      <c r="R82" s="302" t="str">
        <f t="shared" si="5"/>
        <v/>
      </c>
      <c r="S82" s="227"/>
      <c r="T82" s="304" t="str">
        <f>+_xlfn.XLOOKUP(B82,'La Calera II - RFSU 31.1.28'!B:B,'La Calera II - RFSU 31.1.28'!BZ:BZ,"",0,1)</f>
        <v>FDI1040</v>
      </c>
      <c r="V82" s="18">
        <f>+_xlfn.XLOOKUP(B82,'La Calera II - RFSU 31.1.28'!B:B,'La Calera II - RFSU 31.1.28'!BW:BW,"No se encuentra",0,1)</f>
        <v>46364</v>
      </c>
      <c r="W82" s="193">
        <f t="shared" si="6"/>
        <v>218</v>
      </c>
      <c r="Z82" s="18"/>
      <c r="AA82" s="193"/>
    </row>
    <row r="83" spans="1:27" hidden="1" x14ac:dyDescent="0.35">
      <c r="A83" s="159" t="s">
        <v>640</v>
      </c>
      <c r="B83" s="160" t="s">
        <v>2813</v>
      </c>
      <c r="C83" s="161" t="s">
        <v>2814</v>
      </c>
      <c r="D83" s="285"/>
      <c r="E83" s="201">
        <v>46147</v>
      </c>
      <c r="F83" s="198">
        <f>+_xlfn.XLOOKUP(B83,'La Calera II - RFSU 31.1.28'!B:B,'La Calera II - RFSU 31.1.28'!G:G,"No se encuentra",0,1)</f>
        <v>46147</v>
      </c>
      <c r="G83" s="289">
        <f>IF(+_xlfn.XLOOKUP(B83,'La Calera II - RFSU 31.1.28'!B:B,'La Calera II - RFSU 31.1.28'!H:H,"No se encuentra",0,1)&gt;0,+_xlfn.XLOOKUP(B83,'La Calera II - RFSU 31.1.28'!B:B,'La Calera II - RFSU 31.1.28'!H:H,"No se encuentra",0,1),"")</f>
        <v>46154</v>
      </c>
      <c r="H83" s="416">
        <v>46184</v>
      </c>
      <c r="I83" s="198">
        <f>+_xlfn.XLOOKUP(B83,'La Calera II - RFSU 31.1.28'!B:B,'La Calera II - RFSU 31.1.28'!W:W,"No se encuentra",0,1)</f>
        <v>46202</v>
      </c>
      <c r="J83" s="289">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1">
        <v>46249</v>
      </c>
      <c r="M83" s="198">
        <f>+_xlfn.XLOOKUP(B83,'La Calera II - RFSU 31.1.28'!B:B,'La Calera II - RFSU 31.1.28'!AP:AP,"No se encuentra",0,1)</f>
        <v>46248</v>
      </c>
      <c r="N83" s="289" t="str">
        <f>IF(+_xlfn.XLOOKUP(B83,'La Calera II - RFSU 31.1.28'!B:B,'La Calera II - RFSU 31.1.28'!AQ:AQ,"No se encuentra",0,1)&gt;0,+_xlfn.XLOOKUP(B83,'La Calera II - RFSU 31.1.28'!B:B,'La Calera II - RFSU 31.1.28'!AQ:AQ,"No se encuentra",0,1),"")</f>
        <v/>
      </c>
      <c r="O83" s="416">
        <f>+_xlfn.XLOOKUP(B83,'La Calera II - RFSU 31.1.28'!B:B,'La Calera II - RFSU 31.1.28'!CA:CA,"No se encuentra",0,1)</f>
        <v>46408</v>
      </c>
      <c r="P83" s="198">
        <f t="shared" si="7"/>
        <v>46355</v>
      </c>
      <c r="Q83" s="35" t="str">
        <f>+IF(+_xlfn.XLOOKUP(B83,'La Calera II - RFSU 31.1.28'!B:B,'La Calera II - RFSU 31.1.28'!BX:BX,"No se encuentra",0,1)&gt;0,+_xlfn.XLOOKUP(B83,'La Calera II - RFSU 31.1.28'!B:B,'La Calera II - RFSU 31.1.28'!BX:BX,"No se encuentra",0,1),"")</f>
        <v/>
      </c>
      <c r="R83" s="302" t="str">
        <f t="shared" si="5"/>
        <v/>
      </c>
      <c r="S83" s="227"/>
      <c r="T83" s="304" t="str">
        <f>+_xlfn.XLOOKUP(B83,'La Calera II - RFSU 31.1.28'!B:B,'La Calera II - RFSU 31.1.28'!BZ:BZ,"",0,1)</f>
        <v>FDI1040</v>
      </c>
      <c r="V83" s="18">
        <f>+_xlfn.XLOOKUP(B83,'La Calera II - RFSU 31.1.28'!B:B,'La Calera II - RFSU 31.1.28'!BW:BW,"No se encuentra",0,1)</f>
        <v>46355</v>
      </c>
      <c r="W83" s="193">
        <f t="shared" si="6"/>
        <v>159</v>
      </c>
      <c r="Z83" s="18"/>
      <c r="AA83" s="193"/>
    </row>
    <row r="84" spans="1:27" hidden="1" x14ac:dyDescent="0.35">
      <c r="A84" s="159" t="s">
        <v>1578</v>
      </c>
      <c r="B84" s="160" t="s">
        <v>1586</v>
      </c>
      <c r="C84" s="161" t="s">
        <v>1587</v>
      </c>
      <c r="D84" s="285"/>
      <c r="E84" s="201">
        <v>46150</v>
      </c>
      <c r="F84" s="198">
        <f>+_xlfn.XLOOKUP(B84,'La Calera II - RFSU 31.1.28'!B:B,'La Calera II - RFSU 31.1.28'!G:G,"No se encuentra",0,1)</f>
        <v>46150</v>
      </c>
      <c r="G84" s="289">
        <f>IF(+_xlfn.XLOOKUP(B84,'La Calera II - RFSU 31.1.28'!B:B,'La Calera II - RFSU 31.1.28'!H:H,"No se encuentra",0,1)&gt;0,+_xlfn.XLOOKUP(B84,'La Calera II - RFSU 31.1.28'!B:B,'La Calera II - RFSU 31.1.28'!H:H,"No se encuentra",0,1),"")</f>
        <v>46155</v>
      </c>
      <c r="H84" s="416">
        <v>46187</v>
      </c>
      <c r="I84" s="198">
        <f>+_xlfn.XLOOKUP(B84,'La Calera II - RFSU 31.1.28'!B:B,'La Calera II - RFSU 31.1.28'!W:W,"No se encuentra",0,1)</f>
        <v>46211</v>
      </c>
      <c r="J84" s="289">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1">
        <v>46252</v>
      </c>
      <c r="M84" s="198">
        <f>+_xlfn.XLOOKUP(B84,'La Calera II - RFSU 31.1.28'!B:B,'La Calera II - RFSU 31.1.28'!AP:AP,"No se encuentra",0,1)</f>
        <v>46276</v>
      </c>
      <c r="N84" s="289" t="str">
        <f>IF(+_xlfn.XLOOKUP(B84,'La Calera II - RFSU 31.1.28'!B:B,'La Calera II - RFSU 31.1.28'!AQ:AQ,"No se encuentra",0,1)&gt;0,+_xlfn.XLOOKUP(B84,'La Calera II - RFSU 31.1.28'!B:B,'La Calera II - RFSU 31.1.28'!AQ:AQ,"No se encuentra",0,1),"")</f>
        <v/>
      </c>
      <c r="O84" s="416">
        <f>+_xlfn.XLOOKUP(B84,'La Calera II - RFSU 31.1.28'!B:B,'La Calera II - RFSU 31.1.28'!CA:CA,"No se encuentra",0,1)</f>
        <v>46532</v>
      </c>
      <c r="P84" s="198">
        <f t="shared" si="7"/>
        <v>46532</v>
      </c>
      <c r="Q84" s="35" t="str">
        <f>+IF(+_xlfn.XLOOKUP(B84,'La Calera II - RFSU 31.1.28'!B:B,'La Calera II - RFSU 31.1.28'!BX:BX,"No se encuentra",0,1)&gt;0,+_xlfn.XLOOKUP(B84,'La Calera II - RFSU 31.1.28'!B:B,'La Calera II - RFSU 31.1.28'!BX:BX,"No se encuentra",0,1),"")</f>
        <v/>
      </c>
      <c r="R84" s="302" t="str">
        <f t="shared" si="5"/>
        <v/>
      </c>
      <c r="S84" s="227"/>
      <c r="T84" s="304">
        <f>+_xlfn.XLOOKUP(B84,'La Calera II - RFSU 31.1.28'!B:B,'La Calera II - RFSU 31.1.28'!BZ:BZ,"",0,1)</f>
        <v>0</v>
      </c>
      <c r="V84" s="18">
        <f>+_xlfn.XLOOKUP(B84,'La Calera II - RFSU 31.1.28'!B:B,'La Calera II - RFSU 31.1.28'!BW:BW,"No se encuentra",0,1)</f>
        <v>46553</v>
      </c>
      <c r="W84" s="193">
        <f t="shared" si="6"/>
        <v>280</v>
      </c>
      <c r="Z84" s="18" t="str">
        <f>+_xlfn.XLOOKUP(T84,'Crono LB 30.09'!B:B,'Crono LB 30.09'!E:E,"No se encuentra",0,1)</f>
        <v>No se encuentra</v>
      </c>
      <c r="AA84" s="193" t="e">
        <f t="shared" si="8"/>
        <v>#VALUE!</v>
      </c>
    </row>
    <row r="85" spans="1:27" hidden="1" x14ac:dyDescent="0.35">
      <c r="A85" s="159" t="s">
        <v>1679</v>
      </c>
      <c r="B85" s="160" t="s">
        <v>1826</v>
      </c>
      <c r="C85" s="161" t="s">
        <v>1827</v>
      </c>
      <c r="D85" s="285" t="str">
        <f>+_xlfn.XLOOKUP(B85,'La Calera II - RFSU 31.1.28'!B:B,'La Calera II - RFSU 31.1.28'!D:D,"No se encuentra",0,1)</f>
        <v xml:space="preserve">VBD-10240 </v>
      </c>
      <c r="E85" s="201">
        <v>46045</v>
      </c>
      <c r="F85" s="198">
        <f>+_xlfn.XLOOKUP(B85,'La Calera II - RFSU 31.1.28'!B:B,'La Calera II - RFSU 31.1.28'!G:G,"No se encuentra",0,1)</f>
        <v>46045</v>
      </c>
      <c r="G85" s="289">
        <f>IF(+_xlfn.XLOOKUP(B85,'La Calera II - RFSU 31.1.28'!B:B,'La Calera II - RFSU 31.1.28'!H:H,"No se encuentra",0,1)&gt;0,+_xlfn.XLOOKUP(B85,'La Calera II - RFSU 31.1.28'!B:B,'La Calera II - RFSU 31.1.28'!H:H,"No se encuentra",0,1),"")</f>
        <v>46045</v>
      </c>
      <c r="H85" s="416">
        <v>46082</v>
      </c>
      <c r="I85" s="198">
        <f>+_xlfn.XLOOKUP(B85,'La Calera II - RFSU 31.1.28'!B:B,'La Calera II - RFSU 31.1.28'!W:W,"No se encuentra",0,1)</f>
        <v>46092</v>
      </c>
      <c r="J85" s="289">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1">
        <v>46267</v>
      </c>
      <c r="M85" s="198">
        <f>+_xlfn.XLOOKUP(B85,'La Calera II - RFSU 31.1.28'!B:B,'La Calera II - RFSU 31.1.28'!AP:AP,"No se encuentra",0,1)</f>
        <v>46188</v>
      </c>
      <c r="N85" s="289">
        <f>IF(+_xlfn.XLOOKUP(B85,'La Calera II - RFSU 31.1.28'!B:B,'La Calera II - RFSU 31.1.28'!AQ:AQ,"No se encuentra",0,1)&gt;0,+_xlfn.XLOOKUP(B85,'La Calera II - RFSU 31.1.28'!B:B,'La Calera II - RFSU 31.1.28'!AQ:AQ,"No se encuentra",0,1),"")</f>
        <v>46211</v>
      </c>
      <c r="O85" s="416">
        <f>+_xlfn.XLOOKUP(B85,'La Calera II - RFSU 31.1.28'!B:B,'La Calera II - RFSU 31.1.28'!CA:CA,"No se encuentra",0,1)</f>
        <v>46469</v>
      </c>
      <c r="P85" s="198">
        <f t="shared" si="7"/>
        <v>46458</v>
      </c>
      <c r="Q85" s="35" t="str">
        <f>+IF(+_xlfn.XLOOKUP(B85,'La Calera II - RFSU 31.1.28'!B:B,'La Calera II - RFSU 31.1.28'!BX:BX,"No se encuentra",0,1)&gt;0,+_xlfn.XLOOKUP(B85,'La Calera II - RFSU 31.1.28'!B:B,'La Calera II - RFSU 31.1.28'!BX:BX,"No se encuentra",0,1),"")</f>
        <v/>
      </c>
      <c r="R85" s="302">
        <f t="shared" si="5"/>
        <v>11</v>
      </c>
      <c r="S85" s="227"/>
      <c r="T85" s="304" t="str">
        <f>+_xlfn.XLOOKUP(B85,'La Calera II - RFSU 31.1.28'!B:B,'La Calera II - RFSU 31.1.28'!BZ:BZ,"",0,1)</f>
        <v>FDM1410</v>
      </c>
      <c r="V85" s="18">
        <f>+_xlfn.XLOOKUP(B85,'La Calera II - RFSU 31.1.28'!B:B,'La Calera II - RFSU 31.1.28'!BW:BW,"No se encuentra",0,1)</f>
        <v>46458</v>
      </c>
      <c r="W85" s="193">
        <f t="shared" si="6"/>
        <v>202</v>
      </c>
      <c r="Z85" s="18">
        <f>+_xlfn.XLOOKUP(T85,'Crono LB 30.09'!B:B,'Crono LB 30.09'!E:E,"No se encuentra",0,1)</f>
        <v>46143</v>
      </c>
      <c r="AA85" s="193">
        <f t="shared" si="8"/>
        <v>-124</v>
      </c>
    </row>
    <row r="86" spans="1:27" ht="20" hidden="1" x14ac:dyDescent="0.35">
      <c r="A86" s="159" t="s">
        <v>1679</v>
      </c>
      <c r="B86" s="160" t="s">
        <v>1828</v>
      </c>
      <c r="C86" s="161" t="s">
        <v>1829</v>
      </c>
      <c r="D86" s="285" t="str">
        <f>+_xlfn.XLOOKUP(B86,'La Calera II - RFSU 31.1.28'!B:B,'La Calera II - RFSU 31.1.28'!D:D,"No se encuentra",0,1)</f>
        <v>DMB-24310 - Desgasificador presurizado
DBM-24320 - Desgasificador atmosférico</v>
      </c>
      <c r="E86" s="201">
        <v>46195</v>
      </c>
      <c r="F86" s="198">
        <f>+_xlfn.XLOOKUP(B86,'La Calera II - RFSU 31.1.28'!B:B,'La Calera II - RFSU 31.1.28'!G:G,"No se encuentra",0,1)</f>
        <v>46195</v>
      </c>
      <c r="G86" s="289">
        <f>IF(+_xlfn.XLOOKUP(B86,'La Calera II - RFSU 31.1.28'!B:B,'La Calera II - RFSU 31.1.28'!H:H,"No se encuentra",0,1)&gt;0,+_xlfn.XLOOKUP(B86,'La Calera II - RFSU 31.1.28'!B:B,'La Calera II - RFSU 31.1.28'!H:H,"No se encuentra",0,1),"")</f>
        <v>46159</v>
      </c>
      <c r="H86" s="416">
        <v>46232</v>
      </c>
      <c r="I86" s="198">
        <f>+_xlfn.XLOOKUP(B86,'La Calera II - RFSU 31.1.28'!B:B,'La Calera II - RFSU 31.1.28'!W:W,"No se encuentra",0,1)</f>
        <v>46196</v>
      </c>
      <c r="J86" s="289">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1">
        <v>46324</v>
      </c>
      <c r="M86" s="198">
        <f>+_xlfn.XLOOKUP(B86,'La Calera II - RFSU 31.1.28'!B:B,'La Calera II - RFSU 31.1.28'!AP:AP,"No se encuentra",0,1)</f>
        <v>46265</v>
      </c>
      <c r="N86" s="289" t="str">
        <f>IF(+_xlfn.XLOOKUP(B86,'La Calera II - RFSU 31.1.28'!B:B,'La Calera II - RFSU 31.1.28'!AQ:AQ,"No se encuentra",0,1)&gt;0,+_xlfn.XLOOKUP(B86,'La Calera II - RFSU 31.1.28'!B:B,'La Calera II - RFSU 31.1.28'!AQ:AQ,"No se encuentra",0,1),"")</f>
        <v/>
      </c>
      <c r="O86" s="416">
        <f>+_xlfn.XLOOKUP(B86,'La Calera II - RFSU 31.1.28'!B:B,'La Calera II - RFSU 31.1.28'!CA:CA,"No se encuentra",0,1)</f>
        <v>46564</v>
      </c>
      <c r="P86" s="198">
        <f t="shared" si="7"/>
        <v>46512</v>
      </c>
      <c r="Q86" s="35" t="str">
        <f>+IF(+_xlfn.XLOOKUP(B86,'La Calera II - RFSU 31.1.28'!B:B,'La Calera II - RFSU 31.1.28'!BX:BX,"No se encuentra",0,1)&gt;0,+_xlfn.XLOOKUP(B86,'La Calera II - RFSU 31.1.28'!B:B,'La Calera II - RFSU 31.1.28'!BX:BX,"No se encuentra",0,1),"")</f>
        <v/>
      </c>
      <c r="R86" s="302" t="str">
        <f t="shared" si="5"/>
        <v/>
      </c>
      <c r="S86" s="227"/>
      <c r="T86" s="304" t="str">
        <f>+_xlfn.XLOOKUP(B86,'La Calera II - RFSU 31.1.28'!B:B,'La Calera II - RFSU 31.1.28'!BZ:BZ,"",0,1)</f>
        <v>FDM1420</v>
      </c>
      <c r="V86" s="18">
        <f>+_xlfn.XLOOKUP(B86,'La Calera II - RFSU 31.1.28'!B:B,'La Calera II - RFSU 31.1.28'!BW:BW,"No se encuentra",0,1)</f>
        <v>46512</v>
      </c>
      <c r="W86" s="193">
        <f t="shared" si="6"/>
        <v>240</v>
      </c>
      <c r="Z86" s="18">
        <f>+_xlfn.XLOOKUP(T86,'Crono LB 30.09'!B:B,'Crono LB 30.09'!E:E,"No se encuentra",0,1)</f>
        <v>46203</v>
      </c>
      <c r="AA86" s="193">
        <f t="shared" si="8"/>
        <v>-121</v>
      </c>
    </row>
    <row r="87" spans="1:27" ht="50" hidden="1" x14ac:dyDescent="0.35">
      <c r="A87" s="418" t="s">
        <v>1679</v>
      </c>
      <c r="B87" s="419" t="s">
        <v>1830</v>
      </c>
      <c r="C87" s="420" t="s">
        <v>1831</v>
      </c>
      <c r="D87" s="285" t="s">
        <v>2976</v>
      </c>
      <c r="E87" s="201">
        <v>46150</v>
      </c>
      <c r="F87" s="198">
        <f>+_xlfn.XLOOKUP(B87,'La Calera II - RFSU 31.1.28'!B:B,'La Calera II - RFSU 31.1.28'!G:G,"No se encuentra",0,1)</f>
        <v>46150</v>
      </c>
      <c r="G87" s="289">
        <f>IF(+_xlfn.XLOOKUP(B87,'La Calera II - RFSU 31.1.28'!B:B,'La Calera II - RFSU 31.1.28'!H:H,"No se encuentra",0,1)&gt;0,+_xlfn.XLOOKUP(B87,'La Calera II - RFSU 31.1.28'!B:B,'La Calera II - RFSU 31.1.28'!H:H,"No se encuentra",0,1),"")</f>
        <v>46133</v>
      </c>
      <c r="H87" s="416">
        <v>46187</v>
      </c>
      <c r="I87" s="198">
        <f>+_xlfn.XLOOKUP(B87,'La Calera II - RFSU 31.1.28'!B:B,'La Calera II - RFSU 31.1.28'!W:W,"No se encuentra",0,1)</f>
        <v>46170</v>
      </c>
      <c r="J87" s="289">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1">
        <v>46245</v>
      </c>
      <c r="M87" s="198">
        <f>+_xlfn.XLOOKUP(B87,'La Calera II - RFSU 31.1.28'!B:B,'La Calera II - RFSU 31.1.28'!AP:AP,"No se encuentra",0,1)</f>
        <v>46249</v>
      </c>
      <c r="N87" s="289" t="str">
        <f>IF(+_xlfn.XLOOKUP(B87,'La Calera II - RFSU 31.1.28'!B:B,'La Calera II - RFSU 31.1.28'!AQ:AQ,"No se encuentra",0,1)&gt;0,+_xlfn.XLOOKUP(B87,'La Calera II - RFSU 31.1.28'!B:B,'La Calera II - RFSU 31.1.28'!AQ:AQ,"No se encuentra",0,1),"")</f>
        <v/>
      </c>
      <c r="O87" s="416">
        <f>+_xlfn.XLOOKUP(B87,'La Calera II - RFSU 31.1.28'!B:B,'La Calera II - RFSU 31.1.28'!CA:CA,"No se encuentra",0,1)</f>
        <v>46515</v>
      </c>
      <c r="P87" s="198">
        <f t="shared" si="7"/>
        <v>46496</v>
      </c>
      <c r="Q87" s="35" t="str">
        <f>+IF(+_xlfn.XLOOKUP(B87,'La Calera II - RFSU 31.1.28'!B:B,'La Calera II - RFSU 31.1.28'!BX:BX,"No se encuentra",0,1)&gt;0,+_xlfn.XLOOKUP(B87,'La Calera II - RFSU 31.1.28'!B:B,'La Calera II - RFSU 31.1.28'!BX:BX,"No se encuentra",0,1),"")</f>
        <v/>
      </c>
      <c r="R87" s="302" t="str">
        <f t="shared" si="5"/>
        <v/>
      </c>
      <c r="S87" s="227"/>
      <c r="T87" s="304" t="str">
        <f>+_xlfn.XLOOKUP(B87,'La Calera II - RFSU 31.1.28'!B:B,'La Calera II - RFSU 31.1.28'!BZ:BZ,"",0,1)</f>
        <v>FDM1440</v>
      </c>
      <c r="V87" s="18">
        <f>+_xlfn.XLOOKUP(B87,'La Calera II - RFSU 31.1.28'!B:B,'La Calera II - RFSU 31.1.28'!BW:BW,"No se encuentra",0,1)</f>
        <v>46496</v>
      </c>
      <c r="W87" s="193">
        <f t="shared" si="6"/>
        <v>270</v>
      </c>
      <c r="Z87" s="18" t="str">
        <f>+_xlfn.XLOOKUP(T87,'Crono LB 30.09'!B:B,'Crono LB 30.09'!E:E,"No se encuentra",0,1)</f>
        <v>10-Apr-26</v>
      </c>
      <c r="AA87" s="193" t="e">
        <f t="shared" si="8"/>
        <v>#VALUE!</v>
      </c>
    </row>
    <row r="88" spans="1:27" ht="30" hidden="1" x14ac:dyDescent="0.35">
      <c r="A88" s="418" t="s">
        <v>1679</v>
      </c>
      <c r="B88" s="419" t="s">
        <v>1832</v>
      </c>
      <c r="C88" s="420" t="s">
        <v>1833</v>
      </c>
      <c r="D88" s="285" t="s">
        <v>2977</v>
      </c>
      <c r="E88" s="201">
        <v>46029</v>
      </c>
      <c r="F88" s="198">
        <f>+_xlfn.XLOOKUP(B88,'La Calera II - RFSU 31.1.28'!B:B,'La Calera II - RFSU 31.1.28'!G:G,"No se encuentra",0,1)</f>
        <v>46029</v>
      </c>
      <c r="G88" s="289">
        <f>IF(+_xlfn.XLOOKUP(B88,'La Calera II - RFSU 31.1.28'!B:B,'La Calera II - RFSU 31.1.28'!H:H,"No se encuentra",0,1)&gt;0,+_xlfn.XLOOKUP(B88,'La Calera II - RFSU 31.1.28'!B:B,'La Calera II - RFSU 31.1.28'!H:H,"No se encuentra",0,1),"")</f>
        <v>46029</v>
      </c>
      <c r="H88" s="416">
        <v>46062</v>
      </c>
      <c r="I88" s="198">
        <f>+_xlfn.XLOOKUP(B88,'La Calera II - RFSU 31.1.28'!B:B,'La Calera II - RFSU 31.1.28'!W:W,"No se encuentra",0,1)</f>
        <v>46062</v>
      </c>
      <c r="J88" s="289">
        <f>IF(+_xlfn.XLOOKUP(B88,'La Calera II - RFSU 31.1.28'!B:B,'La Calera II - RFSU 31.1.28'!X:X,"No se encuentra",0,1)&gt;0,+_xlfn.XLOOKUP(B88,'La Calera II - RFSU 31.1.28'!B:B,'La Calera II - RFSU 31.1.28'!X:X,"No se encuentra",0,1),"")</f>
        <v>46062</v>
      </c>
      <c r="K88" s="141" t="s">
        <v>2958</v>
      </c>
      <c r="L88" s="201">
        <v>46245</v>
      </c>
      <c r="M88" s="198">
        <f>+_xlfn.XLOOKUP(B88,'La Calera II - RFSU 31.1.28'!B:B,'La Calera II - RFSU 31.1.28'!AP:AP,"No se encuentra",0,1)</f>
        <v>46122</v>
      </c>
      <c r="N88" s="289">
        <f>IF(+_xlfn.XLOOKUP(B88,'La Calera II - RFSU 31.1.28'!B:B,'La Calera II - RFSU 31.1.28'!AQ:AQ,"No se encuentra",0,1)&gt;0,+_xlfn.XLOOKUP(B88,'La Calera II - RFSU 31.1.28'!B:B,'La Calera II - RFSU 31.1.28'!AQ:AQ,"No se encuentra",0,1),"")</f>
        <v>46118</v>
      </c>
      <c r="O88" s="416">
        <f>+_xlfn.XLOOKUP(B88,'La Calera II - RFSU 31.1.28'!B:B,'La Calera II - RFSU 31.1.28'!CA:CA,"No se encuentra",0,1)</f>
        <v>46449</v>
      </c>
      <c r="P88" s="198">
        <f t="shared" si="7"/>
        <v>46365</v>
      </c>
      <c r="Q88" s="35" t="str">
        <f>+IF(+_xlfn.XLOOKUP(B88,'La Calera II - RFSU 31.1.28'!B:B,'La Calera II - RFSU 31.1.28'!BX:BX,"No se encuentra",0,1)&gt;0,+_xlfn.XLOOKUP(B88,'La Calera II - RFSU 31.1.28'!B:B,'La Calera II - RFSU 31.1.28'!BX:BX,"No se encuentra",0,1),"")</f>
        <v/>
      </c>
      <c r="R88" s="302">
        <f t="shared" si="5"/>
        <v>84</v>
      </c>
      <c r="S88" s="227"/>
      <c r="T88" s="304" t="str">
        <f>+_xlfn.XLOOKUP(B88,'La Calera II - RFSU 31.1.28'!B:B,'La Calera II - RFSU 31.1.28'!BZ:BZ,"",0,1)</f>
        <v>FDM1490</v>
      </c>
      <c r="U88" t="s">
        <v>2978</v>
      </c>
      <c r="V88" s="18">
        <f>+_xlfn.XLOOKUP(B88,'La Calera II - RFSU 31.1.28'!B:B,'La Calera II - RFSU 31.1.28'!BW:BW,"No se encuentra",0,1)</f>
        <v>46365</v>
      </c>
      <c r="W88" s="193">
        <f t="shared" si="6"/>
        <v>204</v>
      </c>
      <c r="Z88" s="18" t="str">
        <f>+_xlfn.XLOOKUP(T88,'Crono LB 30.09'!B:B,'Crono LB 30.09'!E:E,"No se encuentra",0,1)</f>
        <v>10-Apr-26</v>
      </c>
      <c r="AA88" s="193" t="e">
        <f t="shared" si="8"/>
        <v>#VALUE!</v>
      </c>
    </row>
    <row r="89" spans="1:27" hidden="1" x14ac:dyDescent="0.35">
      <c r="A89" s="159" t="s">
        <v>1679</v>
      </c>
      <c r="B89" s="160" t="s">
        <v>1836</v>
      </c>
      <c r="C89" s="161" t="s">
        <v>1837</v>
      </c>
      <c r="D89" s="285" t="str">
        <f>+_xlfn.XLOOKUP(B89,'La Calera II - RFSU 31.1.28'!B:B,'La Calera II - RFSU 31.1.28'!D:D,"No se encuentra",0,1)</f>
        <v>EAL-94270 - Aeroenfriador de hot oil (trim cooler)</v>
      </c>
      <c r="E89" s="201">
        <v>46099</v>
      </c>
      <c r="F89" s="198">
        <f>+_xlfn.XLOOKUP(B89,'La Calera II - RFSU 31.1.28'!B:B,'La Calera II - RFSU 31.1.28'!G:G,"No se encuentra",0,1)</f>
        <v>46099</v>
      </c>
      <c r="G89" s="289">
        <f>IF(+_xlfn.XLOOKUP(B89,'La Calera II - RFSU 31.1.28'!B:B,'La Calera II - RFSU 31.1.28'!H:H,"No se encuentra",0,1)&gt;0,+_xlfn.XLOOKUP(B89,'La Calera II - RFSU 31.1.28'!B:B,'La Calera II - RFSU 31.1.28'!H:H,"No se encuentra",0,1),"")</f>
        <v>46058</v>
      </c>
      <c r="H89" s="416">
        <v>46136</v>
      </c>
      <c r="I89" s="198">
        <f>+_xlfn.XLOOKUP(B89,'La Calera II - RFSU 31.1.28'!B:B,'La Calera II - RFSU 31.1.28'!W:W,"No se encuentra",0,1)</f>
        <v>46118</v>
      </c>
      <c r="J89" s="289">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1">
        <v>46238</v>
      </c>
      <c r="M89" s="198">
        <f>+_xlfn.XLOOKUP(B89,'La Calera II - RFSU 31.1.28'!B:B,'La Calera II - RFSU 31.1.28'!AP:AP,"No se encuentra",0,1)</f>
        <v>46198</v>
      </c>
      <c r="N89" s="289" t="str">
        <f>IF(+_xlfn.XLOOKUP(B89,'La Calera II - RFSU 31.1.28'!B:B,'La Calera II - RFSU 31.1.28'!AQ:AQ,"No se encuentra",0,1)&gt;0,+_xlfn.XLOOKUP(B89,'La Calera II - RFSU 31.1.28'!B:B,'La Calera II - RFSU 31.1.28'!AQ:AQ,"No se encuentra",0,1),"")</f>
        <v/>
      </c>
      <c r="O89" s="416">
        <f>+_xlfn.XLOOKUP(B89,'La Calera II - RFSU 31.1.28'!B:B,'La Calera II - RFSU 31.1.28'!CA:CA,"No se encuentra",0,1)</f>
        <v>46477</v>
      </c>
      <c r="P89" s="198">
        <f t="shared" si="7"/>
        <v>46455</v>
      </c>
      <c r="Q89" s="35" t="str">
        <f>+IF(+_xlfn.XLOOKUP(B89,'La Calera II - RFSU 31.1.28'!B:B,'La Calera II - RFSU 31.1.28'!BX:BX,"No se encuentra",0,1)&gt;0,+_xlfn.XLOOKUP(B89,'La Calera II - RFSU 31.1.28'!B:B,'La Calera II - RFSU 31.1.28'!BX:BX,"No se encuentra",0,1),"")</f>
        <v/>
      </c>
      <c r="R89" s="302" t="str">
        <f t="shared" si="5"/>
        <v/>
      </c>
      <c r="S89" s="227"/>
      <c r="T89" s="304" t="str">
        <f>+_xlfn.XLOOKUP(B89,'La Calera II - RFSU 31.1.28'!B:B,'La Calera II - RFSU 31.1.28'!BZ:BZ,"",0,1)</f>
        <v>FDM1460</v>
      </c>
      <c r="V89" s="18">
        <f>+_xlfn.XLOOKUP(B89,'La Calera II - RFSU 31.1.28'!B:B,'La Calera II - RFSU 31.1.28'!BW:BW,"No se encuentra",0,1)</f>
        <v>46455</v>
      </c>
      <c r="W89" s="193">
        <f t="shared" si="6"/>
        <v>239</v>
      </c>
      <c r="Z89" s="18" t="str">
        <f>+_xlfn.XLOOKUP(T89,'Crono LB 30.09'!B:B,'Crono LB 30.09'!E:E,"No se encuentra",0,1)</f>
        <v>01-Apr-26</v>
      </c>
      <c r="AA89" s="193" t="e">
        <f t="shared" si="8"/>
        <v>#VALUE!</v>
      </c>
    </row>
    <row r="90" spans="1:27" hidden="1" x14ac:dyDescent="0.35">
      <c r="A90" s="159" t="s">
        <v>1679</v>
      </c>
      <c r="B90" s="160" t="s">
        <v>1840</v>
      </c>
      <c r="C90" s="161" t="s">
        <v>1841</v>
      </c>
      <c r="D90" s="285" t="s">
        <v>2850</v>
      </c>
      <c r="E90" s="201">
        <v>46188</v>
      </c>
      <c r="F90" s="198">
        <f>+_xlfn.XLOOKUP(B90,'La Calera II - RFSU 31.1.28'!B:B,'La Calera II - RFSU 31.1.28'!G:G,"No se encuentra",0,1)</f>
        <v>46188</v>
      </c>
      <c r="G90" s="289">
        <f>IF(+_xlfn.XLOOKUP(B90,'La Calera II - RFSU 31.1.28'!B:B,'La Calera II - RFSU 31.1.28'!H:H,"No se encuentra",0,1)&gt;0,+_xlfn.XLOOKUP(B90,'La Calera II - RFSU 31.1.28'!B:B,'La Calera II - RFSU 31.1.28'!H:H,"No se encuentra",0,1),"")</f>
        <v>46139</v>
      </c>
      <c r="H90" s="416">
        <v>46225</v>
      </c>
      <c r="I90" s="198">
        <f>+_xlfn.XLOOKUP(B90,'La Calera II - RFSU 31.1.28'!B:B,'La Calera II - RFSU 31.1.28'!W:W,"No se encuentra",0,1)</f>
        <v>46193</v>
      </c>
      <c r="J90" s="289">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1">
        <v>46317</v>
      </c>
      <c r="M90" s="198">
        <f>+_xlfn.XLOOKUP(B90,'La Calera II - RFSU 31.1.28'!B:B,'La Calera II - RFSU 31.1.28'!AP:AP,"No se encuentra",0,1)</f>
        <v>46269</v>
      </c>
      <c r="N90" s="289" t="str">
        <f>IF(+_xlfn.XLOOKUP(B90,'La Calera II - RFSU 31.1.28'!B:B,'La Calera II - RFSU 31.1.28'!AQ:AQ,"No se encuentra",0,1)&gt;0,+_xlfn.XLOOKUP(B90,'La Calera II - RFSU 31.1.28'!B:B,'La Calera II - RFSU 31.1.28'!AQ:AQ,"No se encuentra",0,1),"")</f>
        <v/>
      </c>
      <c r="O90" s="416">
        <f>+_xlfn.XLOOKUP(B90,'La Calera II - RFSU 31.1.28'!B:B,'La Calera II - RFSU 31.1.28'!CA:CA,"No se encuentra",0,1)</f>
        <v>46567</v>
      </c>
      <c r="P90" s="198">
        <f t="shared" si="7"/>
        <v>46526</v>
      </c>
      <c r="Q90" s="35" t="str">
        <f>+IF(+_xlfn.XLOOKUP(B90,'La Calera II - RFSU 31.1.28'!B:B,'La Calera II - RFSU 31.1.28'!BX:BX,"No se encuentra",0,1)&gt;0,+_xlfn.XLOOKUP(B90,'La Calera II - RFSU 31.1.28'!B:B,'La Calera II - RFSU 31.1.28'!BX:BX,"No se encuentra",0,1),"")</f>
        <v/>
      </c>
      <c r="R90" s="302" t="str">
        <f t="shared" si="5"/>
        <v/>
      </c>
      <c r="S90" s="227"/>
      <c r="T90" s="304" t="str">
        <f>+_xlfn.XLOOKUP(B90,'La Calera II - RFSU 31.1.28'!B:B,'La Calera II - RFSU 31.1.28'!BZ:BZ,"",0,1)</f>
        <v>FDM1430</v>
      </c>
      <c r="V90" s="18">
        <f>+_xlfn.XLOOKUP(B90,'La Calera II - RFSU 31.1.28'!B:B,'La Calera II - RFSU 31.1.28'!BW:BW,"No se encuentra",0,1)</f>
        <v>46526</v>
      </c>
      <c r="W90" s="193">
        <f t="shared" si="6"/>
        <v>250</v>
      </c>
      <c r="Z90" s="18">
        <f>+_xlfn.XLOOKUP(T90,'Crono LB 30.09'!B:B,'Crono LB 30.09'!E:E,"No se encuentra",0,1)</f>
        <v>46196</v>
      </c>
      <c r="AA90" s="193">
        <f t="shared" si="8"/>
        <v>-121</v>
      </c>
    </row>
    <row r="91" spans="1:27" hidden="1" x14ac:dyDescent="0.35">
      <c r="A91" s="159" t="s">
        <v>1679</v>
      </c>
      <c r="B91" s="160" t="s">
        <v>1842</v>
      </c>
      <c r="C91" s="161" t="s">
        <v>1843</v>
      </c>
      <c r="D91" s="285" t="str">
        <f>+_xlfn.XLOOKUP(B91,'La Calera II - RFSU 31.1.28'!B:B,'La Calera II - RFSU 31.1.28'!D:D,"No se encuentra",0,1)</f>
        <v>FAJ-94260 - FILTRO DE BOMBA DE HOT OIL</v>
      </c>
      <c r="E91" s="201">
        <v>46209</v>
      </c>
      <c r="F91" s="198">
        <f>+_xlfn.XLOOKUP(B91,'La Calera II - RFSU 31.1.28'!B:B,'La Calera II - RFSU 31.1.28'!G:G,"No se encuentra",0,1)</f>
        <v>46209</v>
      </c>
      <c r="G91" s="289">
        <f>IF(+_xlfn.XLOOKUP(B91,'La Calera II - RFSU 31.1.28'!B:B,'La Calera II - RFSU 31.1.28'!H:H,"No se encuentra",0,1)&gt;0,+_xlfn.XLOOKUP(B91,'La Calera II - RFSU 31.1.28'!B:B,'La Calera II - RFSU 31.1.28'!H:H,"No se encuentra",0,1),"")</f>
        <v>46048</v>
      </c>
      <c r="H91" s="416">
        <v>46246</v>
      </c>
      <c r="I91" s="198">
        <f>+_xlfn.XLOOKUP(B91,'La Calera II - RFSU 31.1.28'!B:B,'La Calera II - RFSU 31.1.28'!W:W,"No se encuentra",0,1)</f>
        <v>46085</v>
      </c>
      <c r="J91" s="289">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1">
        <v>46338</v>
      </c>
      <c r="M91" s="198">
        <f>+_xlfn.XLOOKUP(B91,'La Calera II - RFSU 31.1.28'!B:B,'La Calera II - RFSU 31.1.28'!AP:AP,"No se encuentra",0,1)</f>
        <v>46165</v>
      </c>
      <c r="N91" s="289">
        <f>IF(+_xlfn.XLOOKUP(B91,'La Calera II - RFSU 31.1.28'!B:B,'La Calera II - RFSU 31.1.28'!AQ:AQ,"No se encuentra",0,1)&gt;0,+_xlfn.XLOOKUP(B91,'La Calera II - RFSU 31.1.28'!B:B,'La Calera II - RFSU 31.1.28'!AQ:AQ,"No se encuentra",0,1),"")</f>
        <v>46122</v>
      </c>
      <c r="O91" s="416">
        <f>+_xlfn.XLOOKUP(B91,'La Calera II - RFSU 31.1.28'!B:B,'La Calera II - RFSU 31.1.28'!CA:CA,"No se encuentra",0,1)</f>
        <v>46442</v>
      </c>
      <c r="P91" s="198">
        <f t="shared" si="7"/>
        <v>46339</v>
      </c>
      <c r="Q91" s="35" t="str">
        <f>+IF(+_xlfn.XLOOKUP(B91,'La Calera II - RFSU 31.1.28'!B:B,'La Calera II - RFSU 31.1.28'!BX:BX,"No se encuentra",0,1)&gt;0,+_xlfn.XLOOKUP(B91,'La Calera II - RFSU 31.1.28'!B:B,'La Calera II - RFSU 31.1.28'!BX:BX,"No se encuentra",0,1),"")</f>
        <v/>
      </c>
      <c r="R91" s="302">
        <f t="shared" si="5"/>
        <v>103</v>
      </c>
      <c r="S91" s="227"/>
      <c r="T91" s="304" t="str">
        <f>+_xlfn.XLOOKUP(B91,'La Calera II - RFSU 31.1.28'!B:B,'La Calera II - RFSU 31.1.28'!BZ:BZ,"",0,1)</f>
        <v>FDM1320</v>
      </c>
      <c r="V91" s="18">
        <f>+_xlfn.XLOOKUP(B91,'La Calera II - RFSU 31.1.28'!B:B,'La Calera II - RFSU 31.1.28'!BW:BW,"No se encuentra",0,1)</f>
        <v>46339</v>
      </c>
      <c r="W91" s="193">
        <f t="shared" si="6"/>
        <v>104</v>
      </c>
      <c r="Z91" s="18">
        <f>+_xlfn.XLOOKUP(T91,'Crono LB 30.09'!B:B,'Crono LB 30.09'!E:E,"No se encuentra",0,1)</f>
        <v>46218</v>
      </c>
      <c r="AA91" s="193">
        <f t="shared" si="8"/>
        <v>-120</v>
      </c>
    </row>
    <row r="92" spans="1:27" ht="20" hidden="1" x14ac:dyDescent="0.35">
      <c r="A92" s="159" t="s">
        <v>1679</v>
      </c>
      <c r="B92" s="160" t="s">
        <v>1846</v>
      </c>
      <c r="C92" s="161" t="s">
        <v>1847</v>
      </c>
      <c r="D92" s="285" t="str">
        <f>+_xlfn.XLOOKUP(B92,'La Calera II - RFSU 31.1.28'!B:B,'La Calera II - RFSU 31.1.28'!D:D,"No se encuentra",0,1)</f>
        <v xml:space="preserve">TKBA-24410 A/B - Tanque cónico de efluentes
</v>
      </c>
      <c r="E92" s="201">
        <v>45931</v>
      </c>
      <c r="F92" s="198">
        <f>+_xlfn.XLOOKUP(B92,'La Calera II - RFSU 31.1.28'!B:B,'La Calera II - RFSU 31.1.28'!G:G,"No se encuentra",0,1)</f>
        <v>45931</v>
      </c>
      <c r="G92" s="289">
        <f>IF(+_xlfn.XLOOKUP(B92,'La Calera II - RFSU 31.1.28'!B:B,'La Calera II - RFSU 31.1.28'!H:H,"No se encuentra",0,1)&gt;0,+_xlfn.XLOOKUP(B92,'La Calera II - RFSU 31.1.28'!B:B,'La Calera II - RFSU 31.1.28'!H:H,"No se encuentra",0,1),"")</f>
        <v>45933</v>
      </c>
      <c r="H92" s="416">
        <v>45980</v>
      </c>
      <c r="I92" s="198">
        <f>+_xlfn.XLOOKUP(B92,'La Calera II - RFSU 31.1.28'!B:B,'La Calera II - RFSU 31.1.28'!W:W,"No se encuentra",0,1)</f>
        <v>45980</v>
      </c>
      <c r="J92" s="289">
        <f>IF(+_xlfn.XLOOKUP(B92,'La Calera II - RFSU 31.1.28'!B:B,'La Calera II - RFSU 31.1.28'!X:X,"No se encuentra",0,1)&gt;0,+_xlfn.XLOOKUP(B92,'La Calera II - RFSU 31.1.28'!B:B,'La Calera II - RFSU 31.1.28'!X:X,"No se encuentra",0,1),"")</f>
        <v>45995</v>
      </c>
      <c r="K92" s="141" t="s">
        <v>2958</v>
      </c>
      <c r="L92" s="201">
        <v>46146</v>
      </c>
      <c r="M92" s="198">
        <f>+_xlfn.XLOOKUP(B92,'La Calera II - RFSU 31.1.28'!B:B,'La Calera II - RFSU 31.1.28'!AP:AP,"No se encuentra",0,1)</f>
        <v>46179</v>
      </c>
      <c r="N92" s="289">
        <f>IF(+_xlfn.XLOOKUP(B92,'La Calera II - RFSU 31.1.28'!B:B,'La Calera II - RFSU 31.1.28'!AQ:AQ,"No se encuentra",0,1)&gt;0,+_xlfn.XLOOKUP(B92,'La Calera II - RFSU 31.1.28'!B:B,'La Calera II - RFSU 31.1.28'!AQ:AQ,"No se encuentra",0,1),"")</f>
        <v>46184</v>
      </c>
      <c r="O92" s="416">
        <f>+_xlfn.XLOOKUP(B92,'La Calera II - RFSU 31.1.28'!B:B,'La Calera II - RFSU 31.1.28'!CA:CA,"No se encuentra",0,1)</f>
        <v>46448</v>
      </c>
      <c r="P92" s="198">
        <f t="shared" si="7"/>
        <v>46448</v>
      </c>
      <c r="Q92" s="35" t="str">
        <f>+IF(+_xlfn.XLOOKUP(B92,'La Calera II - RFSU 31.1.28'!B:B,'La Calera II - RFSU 31.1.28'!BX:BX,"No se encuentra",0,1)&gt;0,+_xlfn.XLOOKUP(B92,'La Calera II - RFSU 31.1.28'!B:B,'La Calera II - RFSU 31.1.28'!BX:BX,"No se encuentra",0,1),"")</f>
        <v/>
      </c>
      <c r="R92" s="302">
        <f t="shared" si="5"/>
        <v>0</v>
      </c>
      <c r="S92" s="227"/>
      <c r="T92" s="304" t="str">
        <f>+_xlfn.XLOOKUP(B92,'La Calera II - RFSU 31.1.28'!B:B,'La Calera II - RFSU 31.1.28'!BZ:BZ,"",0,1)</f>
        <v>FDM1040</v>
      </c>
      <c r="V92" s="18">
        <f>+_xlfn.XLOOKUP(B92,'La Calera II - RFSU 31.1.28'!B:B,'La Calera II - RFSU 31.1.28'!BW:BW,"No se encuentra",0,1)</f>
        <v>46464</v>
      </c>
      <c r="W92" s="193">
        <f t="shared" si="6"/>
        <v>302</v>
      </c>
      <c r="Z92" s="18" t="str">
        <f>+_xlfn.XLOOKUP(T92,'Crono LB 30.09'!B:B,'Crono LB 30.09'!E:E,"No se encuentra",0,1)</f>
        <v>23-Dec-25</v>
      </c>
      <c r="AA92" s="193" t="e">
        <f t="shared" si="8"/>
        <v>#VALUE!</v>
      </c>
    </row>
    <row r="93" spans="1:27" hidden="1" x14ac:dyDescent="0.35">
      <c r="A93" s="159" t="s">
        <v>1679</v>
      </c>
      <c r="B93" s="164" t="s">
        <v>1852</v>
      </c>
      <c r="C93" s="163" t="s">
        <v>1853</v>
      </c>
      <c r="D93" s="285" t="str">
        <f>+_xlfn.XLOOKUP(B93,'La Calera II - RFSU 31.1.28'!B:B,'La Calera II - RFSU 31.1.28'!D:D,"No se encuentra",0,1)</f>
        <v>T-29181/29281/29381</v>
      </c>
      <c r="E93" s="201">
        <v>46167</v>
      </c>
      <c r="F93" s="198">
        <f>+_xlfn.XLOOKUP(B93,'La Calera II - RFSU 31.1.28'!B:B,'La Calera II - RFSU 31.1.28'!G:G,"No se encuentra",0,1)</f>
        <v>46167</v>
      </c>
      <c r="G93" s="289">
        <f>IF(+_xlfn.XLOOKUP(B93,'La Calera II - RFSU 31.1.28'!B:B,'La Calera II - RFSU 31.1.28'!H:H,"No se encuentra",0,1)&gt;0,+_xlfn.XLOOKUP(B93,'La Calera II - RFSU 31.1.28'!B:B,'La Calera II - RFSU 31.1.28'!H:H,"No se encuentra",0,1),"")</f>
        <v>46164</v>
      </c>
      <c r="H93" s="416">
        <v>46204</v>
      </c>
      <c r="I93" s="198">
        <f>+_xlfn.XLOOKUP(B93,'La Calera II - RFSU 31.1.28'!B:B,'La Calera II - RFSU 31.1.28'!W:W,"No se encuentra",0,1)</f>
        <v>46208</v>
      </c>
      <c r="J93" s="289">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201">
        <v>46146</v>
      </c>
      <c r="M93" s="198">
        <f>+_xlfn.XLOOKUP(B93,'La Calera II - RFSU 31.1.28'!B:B,'La Calera II - RFSU 31.1.28'!AP:AP,"No se encuentra",0,1)</f>
        <v>46288</v>
      </c>
      <c r="N93" s="289" t="str">
        <f>IF(+_xlfn.XLOOKUP(B93,'La Calera II - RFSU 31.1.28'!B:B,'La Calera II - RFSU 31.1.28'!AQ:AQ,"No se encuentra",0,1)&gt;0,+_xlfn.XLOOKUP(B93,'La Calera II - RFSU 31.1.28'!B:B,'La Calera II - RFSU 31.1.28'!AQ:AQ,"No se encuentra",0,1),"")</f>
        <v/>
      </c>
      <c r="O93" s="416">
        <f>+_xlfn.XLOOKUP(B93,'La Calera II - RFSU 31.1.28'!B:B,'La Calera II - RFSU 31.1.28'!CA:CA,"No se encuentra",0,1)</f>
        <v>46447</v>
      </c>
      <c r="P93" s="198">
        <f t="shared" si="7"/>
        <v>46447</v>
      </c>
      <c r="Q93" s="35" t="str">
        <f>+IF(+_xlfn.XLOOKUP(B93,'La Calera II - RFSU 31.1.28'!B:B,'La Calera II - RFSU 31.1.28'!BX:BX,"No se encuentra",0,1)&gt;0,+_xlfn.XLOOKUP(B93,'La Calera II - RFSU 31.1.28'!B:B,'La Calera II - RFSU 31.1.28'!BX:BX,"No se encuentra",0,1),"")</f>
        <v/>
      </c>
      <c r="R93" s="302" t="str">
        <f t="shared" si="5"/>
        <v/>
      </c>
      <c r="S93" s="227"/>
      <c r="T93" s="304" t="str">
        <f>+_xlfn.XLOOKUP(B93,'La Calera II - RFSU 31.1.28'!B:B,'La Calera II - RFSU 31.1.28'!BZ:BZ,"",0,1)</f>
        <v>FDM1040</v>
      </c>
      <c r="V93" s="18">
        <f>+_xlfn.XLOOKUP(B93,'La Calera II - RFSU 31.1.28'!B:B,'La Calera II - RFSU 31.1.28'!BW:BW,"No se encuentra",0,1)</f>
        <v>46475</v>
      </c>
      <c r="W93" s="193">
        <f t="shared" si="6"/>
        <v>301</v>
      </c>
      <c r="Z93" s="18" t="str">
        <f>+_xlfn.XLOOKUP(T93,'Crono LB 30.09'!B:B,'Crono LB 30.09'!E:E,"No se encuentra",0,1)</f>
        <v>23-Dec-25</v>
      </c>
      <c r="AA93" s="193" t="e">
        <f t="shared" si="8"/>
        <v>#VALUE!</v>
      </c>
    </row>
    <row r="94" spans="1:27" hidden="1" x14ac:dyDescent="0.35">
      <c r="A94" s="159" t="s">
        <v>1679</v>
      </c>
      <c r="B94" s="164" t="s">
        <v>2865</v>
      </c>
      <c r="C94" s="163" t="s">
        <v>1855</v>
      </c>
      <c r="D94" s="285" t="s">
        <v>2866</v>
      </c>
      <c r="E94" s="201">
        <v>46181</v>
      </c>
      <c r="F94" s="198">
        <f>+_xlfn.XLOOKUP(B94,'La Calera II - RFSU 31.1.28'!B:B,'La Calera II - RFSU 31.1.28'!G:G,"No se encuentra",0,1)</f>
        <v>46181</v>
      </c>
      <c r="G94" s="289">
        <f>IF(+_xlfn.XLOOKUP(B94,'La Calera II - RFSU 31.1.28'!B:B,'La Calera II - RFSU 31.1.28'!H:H,"No se encuentra",0,1)&gt;0,+_xlfn.XLOOKUP(B94,'La Calera II - RFSU 31.1.28'!B:B,'La Calera II - RFSU 31.1.28'!H:H,"No se encuentra",0,1),"")</f>
        <v>46121</v>
      </c>
      <c r="H94" s="416">
        <v>46218</v>
      </c>
      <c r="I94" s="198">
        <f>+_xlfn.XLOOKUP(B94,'La Calera II - RFSU 31.1.28'!B:B,'La Calera II - RFSU 31.1.28'!W:W,"No se encuentra",0,1)</f>
        <v>46158</v>
      </c>
      <c r="J94" s="289">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1">
        <v>46298</v>
      </c>
      <c r="M94" s="198">
        <f>+_xlfn.XLOOKUP(B94,'La Calera II - RFSU 31.1.28'!B:B,'La Calera II - RFSU 31.1.28'!AP:AP,"No se encuentra",0,1)</f>
        <v>46238</v>
      </c>
      <c r="N94" s="289" t="str">
        <f>IF(+_xlfn.XLOOKUP(B94,'La Calera II - RFSU 31.1.28'!B:B,'La Calera II - RFSU 31.1.28'!AQ:AQ,"No se encuentra",0,1)&gt;0,+_xlfn.XLOOKUP(B94,'La Calera II - RFSU 31.1.28'!B:B,'La Calera II - RFSU 31.1.28'!AQ:AQ,"No se encuentra",0,1),"")</f>
        <v/>
      </c>
      <c r="O94" s="416">
        <f>+_xlfn.XLOOKUP(B94,'La Calera II - RFSU 31.1.28'!B:B,'La Calera II - RFSU 31.1.28'!CA:CA,"No se encuentra",0,1)</f>
        <v>46395</v>
      </c>
      <c r="P94" s="198">
        <f>+_xlfn.XLOOKUP(B94,'La Calera II - RFSU 31.1.28'!B:B,'La Calera II - RFSU 31.1.28'!BW:BW,"No se encuentra",0,1)</f>
        <v>46335</v>
      </c>
      <c r="Q94" s="35" t="str">
        <f>+IF(+_xlfn.XLOOKUP(B94,'La Calera II - RFSU 31.1.28'!B:B,'La Calera II - RFSU 31.1.28'!BX:BX,"No se encuentra",0,1)&gt;0,+_xlfn.XLOOKUP(B94,'La Calera II - RFSU 31.1.28'!B:B,'La Calera II - RFSU 31.1.28'!BX:BX,"No se encuentra",0,1),"")</f>
        <v/>
      </c>
      <c r="R94" s="302" t="str">
        <f t="shared" si="5"/>
        <v/>
      </c>
      <c r="S94" s="227"/>
      <c r="T94" s="304" t="str">
        <f>+_xlfn.XLOOKUP(B94,'La Calera II - RFSU 31.1.28'!B:B,'La Calera II - RFSU 31.1.28'!BZ:BZ,"",0,1)</f>
        <v>CM018380</v>
      </c>
      <c r="V94" s="18">
        <f>+_xlfn.XLOOKUP(B94,'La Calera II - RFSU 31.1.28'!B:B,'La Calera II - RFSU 31.1.28'!BW:BW,"No se encuentra",0,1)</f>
        <v>46335</v>
      </c>
      <c r="W94" s="193">
        <f t="shared" si="6"/>
        <v>97</v>
      </c>
      <c r="Z94" s="18"/>
      <c r="AA94" s="193"/>
    </row>
    <row r="95" spans="1:27" ht="30" hidden="1" x14ac:dyDescent="0.35">
      <c r="A95" s="159" t="s">
        <v>1679</v>
      </c>
      <c r="B95" s="164" t="s">
        <v>1858</v>
      </c>
      <c r="C95" s="163" t="s">
        <v>1859</v>
      </c>
      <c r="D95" s="285" t="s">
        <v>2979</v>
      </c>
      <c r="E95" s="201">
        <v>46132</v>
      </c>
      <c r="F95" s="198">
        <f>+_xlfn.XLOOKUP(B95,'La Calera II - RFSU 31.1.28'!B:B,'La Calera II - RFSU 31.1.28'!G:G,"No se encuentra",0,1)</f>
        <v>46132</v>
      </c>
      <c r="G95" s="289">
        <f>IF(+_xlfn.XLOOKUP(B95,'La Calera II - RFSU 31.1.28'!B:B,'La Calera II - RFSU 31.1.28'!H:H,"No se encuentra",0,1)&gt;0,+_xlfn.XLOOKUP(B95,'La Calera II - RFSU 31.1.28'!B:B,'La Calera II - RFSU 31.1.28'!H:H,"No se encuentra",0,1),"")</f>
        <v>46132</v>
      </c>
      <c r="H95" s="416">
        <v>46169</v>
      </c>
      <c r="I95" s="198">
        <f>+_xlfn.XLOOKUP(B95,'La Calera II - RFSU 31.1.28'!B:B,'La Calera II - RFSU 31.1.28'!W:W,"No se encuentra",0,1)</f>
        <v>46170</v>
      </c>
      <c r="J95" s="289">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1">
        <v>46260</v>
      </c>
      <c r="M95" s="198">
        <f>+_xlfn.XLOOKUP(B95,'La Calera II - RFSU 31.1.28'!B:B,'La Calera II - RFSU 31.1.28'!AP:AP,"No se encuentra",0,1)</f>
        <v>46263</v>
      </c>
      <c r="N95" s="289" t="str">
        <f>IF(+_xlfn.XLOOKUP(B95,'La Calera II - RFSU 31.1.28'!B:B,'La Calera II - RFSU 31.1.28'!AQ:AQ,"No se encuentra",0,1)&gt;0,+_xlfn.XLOOKUP(B95,'La Calera II - RFSU 31.1.28'!B:B,'La Calera II - RFSU 31.1.28'!AQ:AQ,"No se encuentra",0,1),"")</f>
        <v/>
      </c>
      <c r="O95" s="416">
        <f>+_xlfn.XLOOKUP(B95,'La Calera II - RFSU 31.1.28'!B:B,'La Calera II - RFSU 31.1.28'!CA:CA,"No se encuentra",0,1)</f>
        <v>46510</v>
      </c>
      <c r="P95" s="198">
        <f t="shared" si="7"/>
        <v>46510</v>
      </c>
      <c r="Q95" s="35" t="str">
        <f>+IF(+_xlfn.XLOOKUP(B95,'La Calera II - RFSU 31.1.28'!B:B,'La Calera II - RFSU 31.1.28'!BX:BX,"No se encuentra",0,1)&gt;0,+_xlfn.XLOOKUP(B95,'La Calera II - RFSU 31.1.28'!B:B,'La Calera II - RFSU 31.1.28'!BX:BX,"No se encuentra",0,1),"")</f>
        <v/>
      </c>
      <c r="R95" s="302" t="str">
        <f t="shared" si="5"/>
        <v/>
      </c>
      <c r="S95" s="305"/>
      <c r="T95" s="304" t="str">
        <f>+_xlfn.XLOOKUP(B95,'La Calera II - RFSU 31.1.28'!B:B,'La Calera II - RFSU 31.1.28'!BZ:BZ,"",0,1)</f>
        <v>FDM1220</v>
      </c>
      <c r="V95" s="18">
        <f>+_xlfn.XLOOKUP(B95,'La Calera II - RFSU 31.1.28'!B:B,'La Calera II - RFSU 31.1.28'!BW:BW,"No se encuentra",0,1)</f>
        <v>46520</v>
      </c>
      <c r="W95" s="193">
        <f t="shared" si="6"/>
        <v>250</v>
      </c>
      <c r="Z95" s="18" t="str">
        <f>+_xlfn.XLOOKUP(T95,'Crono LB 30.09'!B:B,'Crono LB 30.09'!E:E,"No se encuentra",0,1)</f>
        <v>24-Apr-26</v>
      </c>
      <c r="AA95" s="193" t="e">
        <f t="shared" si="8"/>
        <v>#VALUE!</v>
      </c>
    </row>
    <row r="96" spans="1:27" ht="39" customHeight="1" x14ac:dyDescent="0.35">
      <c r="A96" s="159" t="s">
        <v>1679</v>
      </c>
      <c r="B96" s="164" t="s">
        <v>1860</v>
      </c>
      <c r="C96" s="163" t="s">
        <v>1861</v>
      </c>
      <c r="D96" s="285" t="str">
        <f>+_xlfn.XLOOKUP(B96,'La Calera II - RFSU 31.1.28'!B:B,'La Calera II - RFSU 31.1.28'!D:D,"No se encuentra",0,1)</f>
        <v>PAY-97110 A/B-BBAS SUMIDERO DE DRENAJES ABIERTOS VBH-97110</v>
      </c>
      <c r="E96" s="201">
        <v>46077</v>
      </c>
      <c r="F96" s="198">
        <f>+_xlfn.XLOOKUP(B96,'La Calera II - RFSU 31.1.28'!B:B,'La Calera II - RFSU 31.1.28'!G:G,"No se encuentra",0,1)</f>
        <v>46056</v>
      </c>
      <c r="G96" s="289">
        <f>IF(+_xlfn.XLOOKUP(B96,'La Calera II - RFSU 31.1.28'!B:B,'La Calera II - RFSU 31.1.28'!H:H,"No se encuentra",0,1)&gt;0,+_xlfn.XLOOKUP(B96,'La Calera II - RFSU 31.1.28'!B:B,'La Calera II - RFSU 31.1.28'!H:H,"No se encuentra",0,1),"")</f>
        <v>46056</v>
      </c>
      <c r="H96" s="416">
        <v>46095</v>
      </c>
      <c r="I96" s="198">
        <f>+_xlfn.XLOOKUP(B96,'La Calera II - RFSU 31.1.28'!B:B,'La Calera II - RFSU 31.1.28'!W:W,"No se encuentra",0,1)</f>
        <v>46095</v>
      </c>
      <c r="J96" s="289">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1">
        <v>46267</v>
      </c>
      <c r="M96" s="198">
        <f>+_xlfn.XLOOKUP(B96,'La Calera II - RFSU 31.1.28'!B:B,'La Calera II - RFSU 31.1.28'!AP:AP,"No se encuentra",0,1)</f>
        <v>46177</v>
      </c>
      <c r="N96" s="289">
        <f>IF(+_xlfn.XLOOKUP(B96,'La Calera II - RFSU 31.1.28'!B:B,'La Calera II - RFSU 31.1.28'!AQ:AQ,"No se encuentra",0,1)&gt;0,+_xlfn.XLOOKUP(B96,'La Calera II - RFSU 31.1.28'!B:B,'La Calera II - RFSU 31.1.28'!AQ:AQ,"No se encuentra",0,1),"")</f>
        <v>46234</v>
      </c>
      <c r="O96" s="416">
        <f>+_xlfn.XLOOKUP(B96,'La Calera II - RFSU 31.1.28'!B:B,'La Calera II - RFSU 31.1.28'!CA:CA,"No se encuentra",0,1)</f>
        <v>46566</v>
      </c>
      <c r="P96" s="198">
        <f t="shared" si="7"/>
        <v>46566</v>
      </c>
      <c r="Q96" s="35" t="str">
        <f>+IF(+_xlfn.XLOOKUP(B96,'La Calera II - RFSU 31.1.28'!B:B,'La Calera II - RFSU 31.1.28'!BX:BX,"No se encuentra",0,1)&gt;0,+_xlfn.XLOOKUP(B96,'La Calera II - RFSU 31.1.28'!B:B,'La Calera II - RFSU 31.1.28'!BX:BX,"No se encuentra",0,1),"")</f>
        <v/>
      </c>
      <c r="R96" s="302">
        <f t="shared" si="5"/>
        <v>0</v>
      </c>
      <c r="S96" s="227"/>
      <c r="T96" s="304" t="str">
        <f>+_xlfn.XLOOKUP(B96,'La Calera II - RFSU 31.1.28'!B:B,'La Calera II - RFSU 31.1.28'!BZ:BZ,"",0,1)</f>
        <v>FDM1280</v>
      </c>
      <c r="V96" s="18">
        <f>+_xlfn.XLOOKUP(B96,'La Calera II - RFSU 31.1.28'!B:B,'La Calera II - RFSU 31.1.28'!BW:BW,"No se encuentra",0,1)</f>
        <v>46601</v>
      </c>
      <c r="W96" s="193">
        <f t="shared" si="6"/>
        <v>299</v>
      </c>
      <c r="Z96" s="18">
        <f>+_xlfn.XLOOKUP(T96,'Crono LB 30.09'!B:B,'Crono LB 30.09'!E:E,"No se encuentra",0,1)</f>
        <v>46143</v>
      </c>
      <c r="AA96" s="193">
        <f t="shared" si="8"/>
        <v>-124</v>
      </c>
    </row>
    <row r="97" spans="1:27" ht="20" hidden="1" x14ac:dyDescent="0.35">
      <c r="A97" s="159" t="s">
        <v>1679</v>
      </c>
      <c r="B97" s="164" t="s">
        <v>1864</v>
      </c>
      <c r="C97" s="163" t="s">
        <v>1865</v>
      </c>
      <c r="D97" s="285" t="str">
        <f>+_xlfn.XLOOKUP(B97,'La Calera II - RFSU 31.1.28'!B:B,'La Calera II - RFSU 31.1.28'!D:D,"No se encuentra",0,1)</f>
        <v>PBE-94250-BOMBA DE TANQUE SUMIDERO DE HOT OIL
PBE-98130 -BOMBA DE TANQUE DE DRENAJE DE GLICOL</v>
      </c>
      <c r="E97" s="201">
        <v>46034</v>
      </c>
      <c r="F97" s="198">
        <f>+_xlfn.XLOOKUP(B97,'La Calera II - RFSU 31.1.28'!B:B,'La Calera II - RFSU 31.1.28'!G:G,"No se encuentra",0,1)</f>
        <v>46034</v>
      </c>
      <c r="G97" s="289">
        <f>IF(+_xlfn.XLOOKUP(B97,'La Calera II - RFSU 31.1.28'!B:B,'La Calera II - RFSU 31.1.28'!H:H,"No se encuentra",0,1)&gt;0,+_xlfn.XLOOKUP(B97,'La Calera II - RFSU 31.1.28'!B:B,'La Calera II - RFSU 31.1.28'!H:H,"No se encuentra",0,1),"")</f>
        <v>46037</v>
      </c>
      <c r="H97" s="416">
        <v>46063</v>
      </c>
      <c r="I97" s="198">
        <f>+_xlfn.XLOOKUP(B97,'La Calera II - RFSU 31.1.28'!B:B,'La Calera II - RFSU 31.1.28'!W:W,"No se encuentra",0,1)</f>
        <v>46063</v>
      </c>
      <c r="J97" s="289">
        <f>IF(+_xlfn.XLOOKUP(B97,'La Calera II - RFSU 31.1.28'!B:B,'La Calera II - RFSU 31.1.28'!X:X,"No se encuentra",0,1)&gt;0,+_xlfn.XLOOKUP(B97,'La Calera II - RFSU 31.1.28'!B:B,'La Calera II - RFSU 31.1.28'!X:X,"No se encuentra",0,1),"")</f>
        <v>46063</v>
      </c>
      <c r="K97" s="141" t="s">
        <v>2958</v>
      </c>
      <c r="L97" s="201">
        <v>46260</v>
      </c>
      <c r="M97" s="198">
        <f>+_xlfn.XLOOKUP(B97,'La Calera II - RFSU 31.1.28'!B:B,'La Calera II - RFSU 31.1.28'!AP:AP,"No se encuentra",0,1)</f>
        <v>46171</v>
      </c>
      <c r="N97" s="289">
        <f>IF(+_xlfn.XLOOKUP(B97,'La Calera II - RFSU 31.1.28'!B:B,'La Calera II - RFSU 31.1.28'!AQ:AQ,"No se encuentra",0,1)&gt;0,+_xlfn.XLOOKUP(B97,'La Calera II - RFSU 31.1.28'!B:B,'La Calera II - RFSU 31.1.28'!AQ:AQ,"No se encuentra",0,1),"")</f>
        <v>46176</v>
      </c>
      <c r="O97" s="416">
        <f>+_xlfn.XLOOKUP(B97,'La Calera II - RFSU 31.1.28'!B:B,'La Calera II - RFSU 31.1.28'!CA:CA,"No se encuentra",0,1)</f>
        <v>46420</v>
      </c>
      <c r="P97" s="198">
        <f t="shared" si="7"/>
        <v>46393</v>
      </c>
      <c r="Q97" s="35" t="str">
        <f>+IF(+_xlfn.XLOOKUP(B97,'La Calera II - RFSU 31.1.28'!B:B,'La Calera II - RFSU 31.1.28'!BX:BX,"No se encuentra",0,1)&gt;0,+_xlfn.XLOOKUP(B97,'La Calera II - RFSU 31.1.28'!B:B,'La Calera II - RFSU 31.1.28'!BX:BX,"No se encuentra",0,1),"")</f>
        <v/>
      </c>
      <c r="R97" s="302">
        <f t="shared" si="5"/>
        <v>27</v>
      </c>
      <c r="S97" s="227"/>
      <c r="T97" s="304" t="str">
        <f>+_xlfn.XLOOKUP(B97,'La Calera II - RFSU 31.1.28'!B:B,'La Calera II - RFSU 31.1.28'!BZ:BZ,"",0,1)</f>
        <v>FDM1210</v>
      </c>
      <c r="V97" s="18">
        <f>+_xlfn.XLOOKUP(B97,'La Calera II - RFSU 31.1.28'!B:B,'La Calera II - RFSU 31.1.28'!BW:BW,"No se encuentra",0,1)</f>
        <v>46393</v>
      </c>
      <c r="W97" s="193">
        <f t="shared" si="6"/>
        <v>160</v>
      </c>
      <c r="Z97" s="18" t="str">
        <f>+_xlfn.XLOOKUP(T97,'Crono LB 30.09'!B:B,'Crono LB 30.09'!E:E,"No se encuentra",0,1)</f>
        <v>24-Apr-26</v>
      </c>
      <c r="AA97" s="193" t="e">
        <f t="shared" si="8"/>
        <v>#VALUE!</v>
      </c>
    </row>
    <row r="98" spans="1:27" ht="20" hidden="1" x14ac:dyDescent="0.35">
      <c r="A98" s="159" t="s">
        <v>1679</v>
      </c>
      <c r="B98" s="164" t="s">
        <v>1866</v>
      </c>
      <c r="C98" s="163" t="s">
        <v>1867</v>
      </c>
      <c r="D98" s="285" t="str">
        <f>+_xlfn.XLOOKUP(B98,'La Calera II - RFSU 31.1.28'!B:B,'La Calera II - RFSU 31.1.28'!D:D,"No se encuentra",0,1)</f>
        <v>PBM-24340 A/B-BOMBA DE TRANSFERENCIA
PAZ-24390 A/B/C- BOMBA DE AGUA TRATADA A TANQUES</v>
      </c>
      <c r="E98" s="201">
        <v>46063</v>
      </c>
      <c r="F98" s="198">
        <f>+_xlfn.XLOOKUP(B98,'La Calera II - RFSU 31.1.28'!B:B,'La Calera II - RFSU 31.1.28'!G:G,"No se encuentra",0,1)</f>
        <v>46063</v>
      </c>
      <c r="G98" s="289">
        <f>IF(+_xlfn.XLOOKUP(B98,'La Calera II - RFSU 31.1.28'!B:B,'La Calera II - RFSU 31.1.28'!H:H,"No se encuentra",0,1)&gt;0,+_xlfn.XLOOKUP(B98,'La Calera II - RFSU 31.1.28'!B:B,'La Calera II - RFSU 31.1.28'!H:H,"No se encuentra",0,1),"")</f>
        <v>46063</v>
      </c>
      <c r="H98" s="416">
        <v>46100</v>
      </c>
      <c r="I98" s="198">
        <f>+_xlfn.XLOOKUP(B98,'La Calera II - RFSU 31.1.28'!B:B,'La Calera II - RFSU 31.1.28'!W:W,"No se encuentra",0,1)</f>
        <v>46119</v>
      </c>
      <c r="J98" s="289">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1">
        <v>46202</v>
      </c>
      <c r="M98" s="198">
        <f>+_xlfn.XLOOKUP(B98,'La Calera II - RFSU 31.1.28'!B:B,'La Calera II - RFSU 31.1.28'!AP:AP,"No se encuentra",0,1)</f>
        <v>46205</v>
      </c>
      <c r="N98" s="289">
        <f>IF(+_xlfn.XLOOKUP(B98,'La Calera II - RFSU 31.1.28'!B:B,'La Calera II - RFSU 31.1.28'!AQ:AQ,"No se encuentra",0,1)&gt;0,+_xlfn.XLOOKUP(B98,'La Calera II - RFSU 31.1.28'!B:B,'La Calera II - RFSU 31.1.28'!AQ:AQ,"No se encuentra",0,1),"")</f>
        <v>46218</v>
      </c>
      <c r="O98" s="416">
        <f>+_xlfn.XLOOKUP(B98,'La Calera II - RFSU 31.1.28'!B:B,'La Calera II - RFSU 31.1.28'!CA:CA,"No se encuentra",0,1)</f>
        <v>46507</v>
      </c>
      <c r="P98" s="198">
        <f t="shared" si="7"/>
        <v>46507</v>
      </c>
      <c r="Q98" s="35" t="str">
        <f>+IF(+_xlfn.XLOOKUP(B98,'La Calera II - RFSU 31.1.28'!B:B,'La Calera II - RFSU 31.1.28'!BX:BX,"No se encuentra",0,1)&gt;0,+_xlfn.XLOOKUP(B98,'La Calera II - RFSU 31.1.28'!B:B,'La Calera II - RFSU 31.1.28'!BX:BX,"No se encuentra",0,1),"")</f>
        <v/>
      </c>
      <c r="R98" s="302">
        <f t="shared" si="5"/>
        <v>0</v>
      </c>
      <c r="S98" s="305"/>
      <c r="T98" s="304" t="str">
        <f>+_xlfn.XLOOKUP(B98,'La Calera II - RFSU 31.1.28'!B:B,'La Calera II - RFSU 31.1.28'!BZ:BZ,"",0,1)</f>
        <v>FDM1150</v>
      </c>
      <c r="V98" s="18">
        <f>+_xlfn.XLOOKUP(B98,'La Calera II - RFSU 31.1.28'!B:B,'La Calera II - RFSU 31.1.28'!BW:BW,"No se encuentra",0,1)</f>
        <v>46585</v>
      </c>
      <c r="W98" s="193">
        <f t="shared" si="6"/>
        <v>305</v>
      </c>
      <c r="Z98" s="18">
        <f>+_xlfn.XLOOKUP(T98,'Crono LB 30.09'!B:B,'Crono LB 30.09'!E:E,"No se encuentra",0,1)</f>
        <v>46077</v>
      </c>
      <c r="AA98" s="193">
        <f t="shared" si="8"/>
        <v>-125</v>
      </c>
    </row>
    <row r="99" spans="1:27" ht="20" hidden="1" x14ac:dyDescent="0.35">
      <c r="A99" s="159" t="s">
        <v>1679</v>
      </c>
      <c r="B99" s="164" t="s">
        <v>1868</v>
      </c>
      <c r="C99" s="163" t="s">
        <v>1869</v>
      </c>
      <c r="D99" s="285" t="str">
        <f>+_xlfn.XLOOKUP(B99,'La Calera II - RFSU 31.1.28'!B:B,'La Calera II - RFSU 31.1.28'!D:D,"No se encuentra",0,1)</f>
        <v>SKZZ-93110 - SKID DE GAS COMBUSTIBLE CPF2
SKZZ-67040-SKID DE GAS COMBUSTIBLE GENERACIÓN</v>
      </c>
      <c r="E99" s="201">
        <v>46120</v>
      </c>
      <c r="F99" s="198">
        <f>+_xlfn.XLOOKUP(B99,'La Calera II - RFSU 31.1.28'!B:B,'La Calera II - RFSU 31.1.28'!G:G,"No se encuentra",0,1)</f>
        <v>46120</v>
      </c>
      <c r="G99" s="289">
        <f>IF(+_xlfn.XLOOKUP(B99,'La Calera II - RFSU 31.1.28'!B:B,'La Calera II - RFSU 31.1.28'!H:H,"No se encuentra",0,1)&gt;0,+_xlfn.XLOOKUP(B99,'La Calera II - RFSU 31.1.28'!B:B,'La Calera II - RFSU 31.1.28'!H:H,"No se encuentra",0,1),"")</f>
        <v>46092</v>
      </c>
      <c r="H99" s="416">
        <v>46157</v>
      </c>
      <c r="I99" s="198">
        <f>+_xlfn.XLOOKUP(B99,'La Calera II - RFSU 31.1.28'!B:B,'La Calera II - RFSU 31.1.28'!W:W,"No se encuentra",0,1)</f>
        <v>46142</v>
      </c>
      <c r="J99" s="289">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1">
        <v>46324</v>
      </c>
      <c r="M99" s="198">
        <f>+_xlfn.XLOOKUP(B99,'La Calera II - RFSU 31.1.28'!B:B,'La Calera II - RFSU 31.1.28'!AP:AP,"No se encuentra",0,1)</f>
        <v>46223</v>
      </c>
      <c r="N99" s="289" t="str">
        <f>IF(+_xlfn.XLOOKUP(B99,'La Calera II - RFSU 31.1.28'!B:B,'La Calera II - RFSU 31.1.28'!AQ:AQ,"No se encuentra",0,1)&gt;0,+_xlfn.XLOOKUP(B99,'La Calera II - RFSU 31.1.28'!B:B,'La Calera II - RFSU 31.1.28'!AQ:AQ,"No se encuentra",0,1),"")</f>
        <v/>
      </c>
      <c r="O99" s="416">
        <f>+_xlfn.XLOOKUP(B99,'La Calera II - RFSU 31.1.28'!B:B,'La Calera II - RFSU 31.1.28'!CA:CA,"No se encuentra",0,1)</f>
        <v>46493</v>
      </c>
      <c r="P99" s="198">
        <f t="shared" si="7"/>
        <v>46480</v>
      </c>
      <c r="Q99" s="35" t="str">
        <f>+IF(+_xlfn.XLOOKUP(B99,'La Calera II - RFSU 31.1.28'!B:B,'La Calera II - RFSU 31.1.28'!BX:BX,"No se encuentra",0,1)&gt;0,+_xlfn.XLOOKUP(B99,'La Calera II - RFSU 31.1.28'!B:B,'La Calera II - RFSU 31.1.28'!BX:BX,"No se encuentra",0,1),"")</f>
        <v/>
      </c>
      <c r="R99" s="302" t="str">
        <f t="shared" si="5"/>
        <v/>
      </c>
      <c r="S99" s="227"/>
      <c r="T99" s="304" t="str">
        <f>+_xlfn.XLOOKUP(B99,'La Calera II - RFSU 31.1.28'!B:B,'La Calera II - RFSU 31.1.28'!BZ:BZ,"",0,1)</f>
        <v>FDM1420</v>
      </c>
      <c r="V99" s="18">
        <f>+_xlfn.XLOOKUP(B99,'La Calera II - RFSU 31.1.28'!B:B,'La Calera II - RFSU 31.1.28'!BW:BW,"No se encuentra",0,1)</f>
        <v>46480</v>
      </c>
      <c r="W99" s="193">
        <f t="shared" si="6"/>
        <v>169</v>
      </c>
      <c r="Z99" s="18">
        <f>+_xlfn.XLOOKUP(T99,'Crono LB 30.09'!B:B,'Crono LB 30.09'!E:E,"No se encuentra",0,1)</f>
        <v>46203</v>
      </c>
      <c r="AA99" s="193">
        <f t="shared" si="8"/>
        <v>-121</v>
      </c>
    </row>
    <row r="100" spans="1:27" ht="158.25" hidden="1" customHeight="1" x14ac:dyDescent="0.35">
      <c r="A100" s="159" t="s">
        <v>1679</v>
      </c>
      <c r="B100" s="164" t="s">
        <v>1870</v>
      </c>
      <c r="C100" s="163" t="s">
        <v>1871</v>
      </c>
      <c r="D100" s="285"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1">
        <v>46136</v>
      </c>
      <c r="F100" s="198">
        <f>+_xlfn.XLOOKUP(B100,'La Calera II - RFSU 31.1.28'!B:B,'La Calera II - RFSU 31.1.28'!G:G,"No se encuentra",0,1)</f>
        <v>46136</v>
      </c>
      <c r="G100" s="289">
        <f>IF(+_xlfn.XLOOKUP(B100,'La Calera II - RFSU 31.1.28'!B:B,'La Calera II - RFSU 31.1.28'!H:H,"No se encuentra",0,1)&gt;0,+_xlfn.XLOOKUP(B100,'La Calera II - RFSU 31.1.28'!B:B,'La Calera II - RFSU 31.1.28'!H:H,"No se encuentra",0,1),"")</f>
        <v>46140</v>
      </c>
      <c r="H100" s="416">
        <v>46173</v>
      </c>
      <c r="I100" s="198">
        <f>+_xlfn.XLOOKUP(B100,'La Calera II - RFSU 31.1.28'!B:B,'La Calera II - RFSU 31.1.28'!W:W,"No se encuentra",0,1)</f>
        <v>46185</v>
      </c>
      <c r="J100" s="289">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1">
        <v>46231</v>
      </c>
      <c r="M100" s="198">
        <f>+_xlfn.XLOOKUP(B100,'La Calera II - RFSU 31.1.28'!B:B,'La Calera II - RFSU 31.1.28'!AP:AP,"No se encuentra",0,1)</f>
        <v>46265</v>
      </c>
      <c r="N100" s="289" t="str">
        <f>IF(+_xlfn.XLOOKUP(B100,'La Calera II - RFSU 31.1.28'!B:B,'La Calera II - RFSU 31.1.28'!AQ:AQ,"No se encuentra",0,1)&gt;0,+_xlfn.XLOOKUP(B100,'La Calera II - RFSU 31.1.28'!B:B,'La Calera II - RFSU 31.1.28'!AQ:AQ,"No se encuentra",0,1),"")</f>
        <v/>
      </c>
      <c r="O100" s="416">
        <f>+_xlfn.XLOOKUP(B100,'La Calera II - RFSU 31.1.28'!B:B,'La Calera II - RFSU 31.1.28'!CA:CA,"No se encuentra",0,1)</f>
        <v>46442</v>
      </c>
      <c r="P100" s="198">
        <f t="shared" si="7"/>
        <v>46442</v>
      </c>
      <c r="Q100" s="35" t="str">
        <f>+IF(+_xlfn.XLOOKUP(B100,'La Calera II - RFSU 31.1.28'!B:B,'La Calera II - RFSU 31.1.28'!BX:BX,"No se encuentra",0,1)&gt;0,+_xlfn.XLOOKUP(B100,'La Calera II - RFSU 31.1.28'!B:B,'La Calera II - RFSU 31.1.28'!BX:BX,"No se encuentra",0,1),"")</f>
        <v/>
      </c>
      <c r="R100" s="302" t="str">
        <f t="shared" si="5"/>
        <v/>
      </c>
      <c r="S100" s="227"/>
      <c r="T100" s="304" t="str">
        <f>+_xlfn.XLOOKUP(B100,'La Calera II - RFSU 31.1.28'!B:B,'La Calera II - RFSU 31.1.28'!BZ:BZ,"",0,1)</f>
        <v>FDM1400</v>
      </c>
      <c r="V100" s="18">
        <f>+_xlfn.XLOOKUP(B100,'La Calera II - RFSU 31.1.28'!B:B,'La Calera II - RFSU 31.1.28'!BW:BW,"No se encuentra",0,1)</f>
        <v>46452</v>
      </c>
      <c r="W100" s="193">
        <f t="shared" si="6"/>
        <v>211</v>
      </c>
      <c r="Z100" s="18">
        <f>+_xlfn.XLOOKUP(T100,'Crono LB 30.09'!B:B,'Crono LB 30.09'!E:E,"No se encuentra",0,1)</f>
        <v>46105</v>
      </c>
      <c r="AA100" s="193">
        <f t="shared" si="8"/>
        <v>-126</v>
      </c>
    </row>
    <row r="101" spans="1:27" hidden="1" x14ac:dyDescent="0.35">
      <c r="A101" s="159" t="s">
        <v>1679</v>
      </c>
      <c r="B101" s="164" t="s">
        <v>1872</v>
      </c>
      <c r="C101" s="163" t="s">
        <v>1873</v>
      </c>
      <c r="D101" s="285" t="str">
        <f>+_xlfn.XLOOKUP(B101,'La Calera II - RFSU 31.1.28'!B:B,'La Calera II - RFSU 31.1.28'!D:D,"No se encuentra",0,1)</f>
        <v>SKZZ-91040/91050-SKID DE COMPRESIÓN Y SECADO DE AIRE</v>
      </c>
      <c r="E101" s="201">
        <v>46120</v>
      </c>
      <c r="F101" s="198">
        <f>+_xlfn.XLOOKUP(B101,'La Calera II - RFSU 31.1.28'!B:B,'La Calera II - RFSU 31.1.28'!G:G,"No se encuentra",0,1)</f>
        <v>46120</v>
      </c>
      <c r="G101" s="289">
        <f>IF(+_xlfn.XLOOKUP(B101,'La Calera II - RFSU 31.1.28'!B:B,'La Calera II - RFSU 31.1.28'!H:H,"No se encuentra",0,1)&gt;0,+_xlfn.XLOOKUP(B101,'La Calera II - RFSU 31.1.28'!B:B,'La Calera II - RFSU 31.1.28'!H:H,"No se encuentra",0,1),"")</f>
        <v>46098</v>
      </c>
      <c r="H101" s="416">
        <v>46157</v>
      </c>
      <c r="I101" s="198">
        <f>+_xlfn.XLOOKUP(B101,'La Calera II - RFSU 31.1.28'!B:B,'La Calera II - RFSU 31.1.28'!W:W,"No se encuentra",0,1)</f>
        <v>46141</v>
      </c>
      <c r="J101" s="289">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1">
        <v>46245</v>
      </c>
      <c r="M101" s="198">
        <f>+_xlfn.XLOOKUP(B101,'La Calera II - RFSU 31.1.28'!B:B,'La Calera II - RFSU 31.1.28'!AP:AP,"No se encuentra",0,1)</f>
        <v>46215</v>
      </c>
      <c r="N101" s="289" t="str">
        <f>IF(+_xlfn.XLOOKUP(B101,'La Calera II - RFSU 31.1.28'!B:B,'La Calera II - RFSU 31.1.28'!AQ:AQ,"No se encuentra",0,1)&gt;0,+_xlfn.XLOOKUP(B101,'La Calera II - RFSU 31.1.28'!B:B,'La Calera II - RFSU 31.1.28'!AQ:AQ,"No se encuentra",0,1),"")</f>
        <v/>
      </c>
      <c r="O101" s="416">
        <f>+_xlfn.XLOOKUP(B101,'La Calera II - RFSU 31.1.28'!B:B,'La Calera II - RFSU 31.1.28'!CA:CA,"No se encuentra",0,1)</f>
        <v>46515</v>
      </c>
      <c r="P101" s="198">
        <f t="shared" si="7"/>
        <v>46472</v>
      </c>
      <c r="Q101" s="35" t="str">
        <f>+IF(+_xlfn.XLOOKUP(B101,'La Calera II - RFSU 31.1.28'!B:B,'La Calera II - RFSU 31.1.28'!BX:BX,"No se encuentra",0,1)&gt;0,+_xlfn.XLOOKUP(B101,'La Calera II - RFSU 31.1.28'!B:B,'La Calera II - RFSU 31.1.28'!BX:BX,"No se encuentra",0,1),"")</f>
        <v/>
      </c>
      <c r="R101" s="302" t="str">
        <f t="shared" si="5"/>
        <v/>
      </c>
      <c r="S101" s="227"/>
      <c r="T101" s="304" t="str">
        <f>+_xlfn.XLOOKUP(B101,'La Calera II - RFSU 31.1.28'!B:B,'La Calera II - RFSU 31.1.28'!BZ:BZ,"",0,1)</f>
        <v>FDM1440</v>
      </c>
      <c r="V101" s="18">
        <f>+_xlfn.XLOOKUP(B101,'La Calera II - RFSU 31.1.28'!B:B,'La Calera II - RFSU 31.1.28'!BW:BW,"No se encuentra",0,1)</f>
        <v>46472</v>
      </c>
      <c r="W101" s="193">
        <f t="shared" si="6"/>
        <v>270</v>
      </c>
      <c r="Z101" s="18" t="str">
        <f>+_xlfn.XLOOKUP(T101,'Crono LB 30.09'!B:B,'Crono LB 30.09'!E:E,"No se encuentra",0,1)</f>
        <v>10-Apr-26</v>
      </c>
      <c r="AA101" s="193" t="e">
        <f t="shared" si="8"/>
        <v>#VALUE!</v>
      </c>
    </row>
    <row r="102" spans="1:27" ht="15" hidden="1" thickBot="1" x14ac:dyDescent="0.4">
      <c r="A102" s="159" t="s">
        <v>1679</v>
      </c>
      <c r="B102" s="164" t="s">
        <v>1874</v>
      </c>
      <c r="C102" s="163" t="s">
        <v>1875</v>
      </c>
      <c r="D102" s="285" t="str">
        <f>+_xlfn.XLOOKUP(B102,'La Calera II - RFSU 31.1.28'!B:B,'La Calera II - RFSU 31.1.28'!D:D,"No se encuentra",0,1)</f>
        <v>SKZZ-92020/SKZZ-92030 - UNIDAD DE GENERACIÓN DE NITRÓGENO</v>
      </c>
      <c r="E102" s="203">
        <v>46086</v>
      </c>
      <c r="F102" s="230">
        <f>+_xlfn.XLOOKUP(B102,'La Calera II - RFSU 31.1.28'!B:B,'La Calera II - RFSU 31.1.28'!G:G,"No se encuentra",0,1)</f>
        <v>46086</v>
      </c>
      <c r="G102" s="290">
        <f>IF(+_xlfn.XLOOKUP(B102,'La Calera II - RFSU 31.1.28'!B:B,'La Calera II - RFSU 31.1.28'!H:H,"No se encuentra",0,1)&gt;0,+_xlfn.XLOOKUP(B102,'La Calera II - RFSU 31.1.28'!B:B,'La Calera II - RFSU 31.1.28'!H:H,"No se encuentra",0,1),"")</f>
        <v>46065</v>
      </c>
      <c r="H102" s="417">
        <v>46123</v>
      </c>
      <c r="I102" s="230">
        <f>+_xlfn.XLOOKUP(B102,'La Calera II - RFSU 31.1.28'!B:B,'La Calera II - RFSU 31.1.28'!W:W,"No se encuentra",0,1)</f>
        <v>46119</v>
      </c>
      <c r="J102" s="290">
        <f>IF(+_xlfn.XLOOKUP(B102,'La Calera II - RFSU 31.1.28'!B:B,'La Calera II - RFSU 31.1.28'!X:X,"No se encuentra",0,1)&gt;0,+_xlfn.XLOOKUP(B102,'La Calera II - RFSU 31.1.28'!B:B,'La Calera II - RFSU 31.1.28'!X:X,"No se encuentra",0,1),"")</f>
        <v>46120</v>
      </c>
      <c r="K102" s="240" t="str">
        <f>+IF(+_xlfn.XLOOKUP(B102,'La Calera II - RFSU 31.1.28'!B:B,'La Calera II - RFSU 31.1.28'!AG:AG,"No se encuentra",0,1)=0,"N/A","Sin iniciar")</f>
        <v>Sin iniciar</v>
      </c>
      <c r="L102" s="203">
        <v>46201</v>
      </c>
      <c r="M102" s="230">
        <f>+_xlfn.XLOOKUP(B102,'La Calera II - RFSU 31.1.28'!B:B,'La Calera II - RFSU 31.1.28'!AP:AP,"No se encuentra",0,1)</f>
        <v>46200</v>
      </c>
      <c r="N102" s="290" t="str">
        <f>IF(+_xlfn.XLOOKUP(B102,'La Calera II - RFSU 31.1.28'!B:B,'La Calera II - RFSU 31.1.28'!AQ:AQ,"No se encuentra",0,1)&gt;0,+_xlfn.XLOOKUP(B102,'La Calera II - RFSU 31.1.28'!B:B,'La Calera II - RFSU 31.1.28'!AQ:AQ,"No se encuentra",0,1),"")</f>
        <v/>
      </c>
      <c r="O102" s="416">
        <f>+_xlfn.XLOOKUP(B102,'La Calera II - RFSU 31.1.28'!B:B,'La Calera II - RFSU 31.1.28'!CA:CA,"No se encuentra",0,1)</f>
        <v>46412</v>
      </c>
      <c r="P102" s="230">
        <f t="shared" si="7"/>
        <v>46412</v>
      </c>
      <c r="Q102" s="139" t="str">
        <f>+IF(+_xlfn.XLOOKUP(B102,'La Calera II - RFSU 31.1.28'!B:B,'La Calera II - RFSU 31.1.28'!BX:BX,"No se encuentra",0,1)&gt;0,+_xlfn.XLOOKUP(B102,'La Calera II - RFSU 31.1.28'!B:B,'La Calera II - RFSU 31.1.28'!BX:BX,"No se encuentra",0,1),"")</f>
        <v/>
      </c>
      <c r="R102" s="303" t="str">
        <f t="shared" si="5"/>
        <v/>
      </c>
      <c r="S102" s="229"/>
      <c r="T102" s="306" t="str">
        <f>+_xlfn.XLOOKUP(B102,'La Calera II - RFSU 31.1.28'!B:B,'La Calera II - RFSU 31.1.28'!BZ:BZ,"",0,1)</f>
        <v>FDM1380</v>
      </c>
      <c r="V102" s="18">
        <f>+_xlfn.XLOOKUP(B102,'La Calera II - RFSU 31.1.28'!B:B,'La Calera II - RFSU 31.1.28'!BW:BW,"No se encuentra",0,1)</f>
        <v>46457</v>
      </c>
      <c r="W102" s="193">
        <f t="shared" si="6"/>
        <v>211</v>
      </c>
      <c r="Z102" s="18">
        <f>+_xlfn.XLOOKUP(T102,'Crono LB 30.09'!B:B,'Crono LB 30.09'!E:E,"No se encuentra",0,1)</f>
        <v>46105</v>
      </c>
      <c r="AA102" s="193">
        <f t="shared" si="8"/>
        <v>-96</v>
      </c>
    </row>
    <row r="108" spans="1:27" ht="15" thickBot="1" x14ac:dyDescent="0.4"/>
    <row r="109" spans="1:27" x14ac:dyDescent="0.35">
      <c r="D109" t="s">
        <v>2980</v>
      </c>
      <c r="E109" s="286">
        <f>+_xlfn.XLOOKUP(B109,'La Calera II - RFSU 31.1.28'!B:B,'La Calera II - RFSU 31.1.28'!G:G,"No se encuentra",0,1)</f>
        <v>0</v>
      </c>
      <c r="F109" s="198">
        <f>+_xlfn.XLOOKUP(B109,'La Calera II - RFSU 31.1.28'!B:B,'La Calera II - RFSU 31.1.28'!G:G,"No se encuentra",0,1)</f>
        <v>0</v>
      </c>
      <c r="G109" s="293" t="str">
        <f>IF(+_xlfn.XLOOKUP(B109,'La Calera II - RFSU 31.1.28'!B:B,'La Calera II - RFSU 31.1.28'!H:H,"No se encuentra",0,1)&gt;0,+_xlfn.XLOOKUP(B109,'La Calera II - RFSU 31.1.28'!B:B,'La Calera II - RFSU 31.1.28'!H:H,"No se encuentra",0,1),"")</f>
        <v/>
      </c>
      <c r="H109" s="201">
        <v>46025</v>
      </c>
      <c r="I109" s="198">
        <f>+_xlfn.XLOOKUP(B109,'La Calera II - RFSU 31.1.28'!B:B,'La Calera II - RFSU 31.1.28'!W:W,"No se encuentra",0,1)</f>
        <v>0</v>
      </c>
      <c r="J109" s="289"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1">
        <f>+_xlfn.XLOOKUP(B109,'La Calera II - RFSU 31.1.28'!B:B,'La Calera II - RFSU 31.1.28'!AP:AP,"No se encuentra",0,1)</f>
        <v>0</v>
      </c>
      <c r="M109" s="198">
        <f>+_xlfn.XLOOKUP(B109,'La Calera II - RFSU 31.1.28'!B:B,'La Calera II - RFSU 31.1.28'!AP:AP,"No se encuentra",0,1)</f>
        <v>0</v>
      </c>
      <c r="N109" s="293" t="str">
        <f>IF(+_xlfn.XLOOKUP(B109,'La Calera II - RFSU 31.1.28'!B:B,'La Calera II - RFSU 31.1.28'!AQ:AQ,"No se encuentra",0,1)&gt;0,+_xlfn.XLOOKUP(B109,'La Calera II - RFSU 31.1.28'!B:B,'La Calera II - RFSU 31.1.28'!AQ:AQ,"No se encuentra",0,1),"")</f>
        <v/>
      </c>
      <c r="O109" s="201">
        <v>46362</v>
      </c>
      <c r="P109" s="198">
        <f t="shared" ref="P109" si="9">+IF(V109&gt;O109,O109,V109)</f>
        <v>0</v>
      </c>
      <c r="Q109" s="35" t="str">
        <f>+IF(+_xlfn.XLOOKUP(B109,'La Calera II - RFSU 31.1.28'!B:B,'La Calera II - RFSU 31.1.28'!BX:BX,"No se encuentra",0,1)&gt;0,+_xlfn.XLOOKUP(B109,'La Calera II - RFSU 31.1.28'!B:B,'La Calera II - RFSU 31.1.28'!BX:BX,"No se encuentra",0,1),"")</f>
        <v/>
      </c>
      <c r="R109" s="302" t="str">
        <f t="shared" ref="R109" si="10">IF(N109="","",+IF(Q109="",+O109-P109,+O109-Q109))</f>
        <v/>
      </c>
      <c r="S109" s="227"/>
    </row>
  </sheetData>
  <autoFilter ref="A2:V102" xr:uid="{56EEB915-37A8-421E-A7E2-B5260B766ED7}">
    <filterColumn colId="1">
      <filters>
        <filter val="5155-00-0000-IG-EL-RI-009"/>
        <filter val="5155-00-0000-IG-EM-RI-009"/>
        <filter val="5155-00-0000-IG-IN-RI-009"/>
        <filter val="5155-00-2000-IG-IN-RI-009"/>
      </filters>
    </filterColumn>
  </autoFilter>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36"/>
  <sheetViews>
    <sheetView zoomScale="101" zoomScaleNormal="111" workbookViewId="0">
      <pane xSplit="4" ySplit="1" topLeftCell="K2" activePane="bottomRight" state="frozen"/>
      <selection pane="topRight" activeCell="J13" sqref="J13"/>
      <selection pane="bottomLeft" activeCell="J13" sqref="J13"/>
      <selection pane="bottomRight" activeCell="C9" sqref="C9"/>
    </sheetView>
  </sheetViews>
  <sheetFormatPr baseColWidth="10" defaultColWidth="11.453125" defaultRowHeight="14.5" x14ac:dyDescent="0.35"/>
  <cols>
    <col min="1" max="1" width="11.453125" style="169"/>
    <col min="2" max="2" width="27" style="169" customWidth="1"/>
    <col min="3" max="3" width="57.1796875" style="169" customWidth="1"/>
    <col min="4" max="4" width="11.4531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5" thickBot="1" x14ac:dyDescent="0.4">
      <c r="A1" s="649" t="s">
        <v>2948</v>
      </c>
      <c r="B1" s="650"/>
      <c r="C1" s="650"/>
      <c r="D1" s="651"/>
      <c r="E1" s="652" t="s">
        <v>2949</v>
      </c>
      <c r="F1" s="653"/>
      <c r="G1" s="654"/>
      <c r="H1" s="652" t="s">
        <v>4</v>
      </c>
      <c r="I1" s="653"/>
      <c r="J1" s="655"/>
      <c r="K1" s="656" t="s">
        <v>2950</v>
      </c>
      <c r="L1" s="652" t="s">
        <v>2517</v>
      </c>
      <c r="M1" s="653"/>
      <c r="N1" s="654"/>
      <c r="O1" s="663" t="s">
        <v>2951</v>
      </c>
      <c r="P1" s="664"/>
      <c r="Q1" s="665"/>
      <c r="R1" s="666"/>
      <c r="S1" s="643" t="s">
        <v>2437</v>
      </c>
      <c r="T1" s="645" t="s">
        <v>2952</v>
      </c>
      <c r="U1" s="658" t="s">
        <v>2981</v>
      </c>
    </row>
    <row r="2" spans="1:28" ht="15" thickBot="1" x14ac:dyDescent="0.4">
      <c r="A2" s="557" t="s">
        <v>14</v>
      </c>
      <c r="B2" s="558" t="s">
        <v>15</v>
      </c>
      <c r="C2" s="559" t="s">
        <v>16</v>
      </c>
      <c r="D2" s="195" t="s">
        <v>1</v>
      </c>
      <c r="E2" s="409" t="s">
        <v>2503</v>
      </c>
      <c r="F2" s="410" t="s">
        <v>2953</v>
      </c>
      <c r="G2" s="411" t="s">
        <v>20</v>
      </c>
      <c r="H2" s="409" t="s">
        <v>2503</v>
      </c>
      <c r="I2" s="410" t="s">
        <v>2953</v>
      </c>
      <c r="J2" s="414" t="s">
        <v>20</v>
      </c>
      <c r="K2" s="657"/>
      <c r="L2" s="409" t="s">
        <v>2503</v>
      </c>
      <c r="M2" s="410" t="s">
        <v>2953</v>
      </c>
      <c r="N2" s="430" t="s">
        <v>20</v>
      </c>
      <c r="O2" s="476" t="s">
        <v>2954</v>
      </c>
      <c r="P2" s="477" t="s">
        <v>2953</v>
      </c>
      <c r="Q2" s="552" t="s">
        <v>20</v>
      </c>
      <c r="R2" s="478" t="s">
        <v>2955</v>
      </c>
      <c r="S2" s="660"/>
      <c r="T2" s="646"/>
      <c r="U2" s="659"/>
      <c r="V2" s="18" t="s">
        <v>2982</v>
      </c>
      <c r="W2" t="s">
        <v>2956</v>
      </c>
      <c r="AA2" t="s">
        <v>2957</v>
      </c>
    </row>
    <row r="3" spans="1:28" x14ac:dyDescent="0.35">
      <c r="A3" s="560" t="s">
        <v>2639</v>
      </c>
      <c r="B3" s="561" t="s">
        <v>2640</v>
      </c>
      <c r="C3" s="158" t="s">
        <v>2528</v>
      </c>
      <c r="D3" s="285" t="s">
        <v>33</v>
      </c>
      <c r="E3" s="286">
        <v>45888</v>
      </c>
      <c r="F3" s="287">
        <v>45888</v>
      </c>
      <c r="G3" s="288">
        <f>IF(+_xlfn.XLOOKUP(B3,'La Calera II - RFSU 31.1.28'!B:B,'La Calera II - RFSU 31.1.28'!H:H,"No se encuentra",0,1)&gt;0,+_xlfn.XLOOKUP(B3,'La Calera II - RFSU 31.1.28'!B:B,'La Calera II - RFSU 31.1.28'!H:H,"No se encuentra",0,1),"")</f>
        <v>45888</v>
      </c>
      <c r="H3" s="415">
        <v>45919</v>
      </c>
      <c r="I3" s="287">
        <v>45919</v>
      </c>
      <c r="J3" s="288">
        <f>IF(+_xlfn.XLOOKUP(B3,'La Calera II - RFSU 31.1.28'!B:B,'La Calera II - RFSU 31.1.28'!X:X,"No se encuentra",0,1)&gt;0,+_xlfn.XLOOKUP(B3,'La Calera II - RFSU 31.1.28'!B:B,'La Calera II - RFSU 31.1.28'!X:X,"No se encuentra",0,1),"")</f>
        <v>45919</v>
      </c>
      <c r="K3" s="473" t="s">
        <v>2983</v>
      </c>
      <c r="L3" s="286">
        <v>46127</v>
      </c>
      <c r="M3" s="287">
        <v>46132</v>
      </c>
      <c r="N3" s="292">
        <v>46130</v>
      </c>
      <c r="O3" s="201"/>
      <c r="P3" s="198"/>
      <c r="Q3" s="35" t="str">
        <f>+IF(+_xlfn.XLOOKUP(B3,'La Calera II - RFSU 31.1.28'!B:B,'La Calera II - RFSU 31.1.28'!BX:BX,"No se encuentra",0,1)&gt;0,+_xlfn.XLOOKUP(B3,'La Calera II - RFSU 31.1.28'!B:B,'La Calera II - RFSU 31.1.28'!BX:BX,"No se encuentra",0,1),"")</f>
        <v/>
      </c>
      <c r="R3" s="202">
        <f>IF(N3="","",+IF(Q3="",+O3-P3,+O3-Q3))</f>
        <v>0</v>
      </c>
      <c r="S3" s="661" t="s">
        <v>2959</v>
      </c>
      <c r="T3" s="413" t="s">
        <v>2529</v>
      </c>
      <c r="U3" s="415"/>
      <c r="W3" s="18">
        <f>+_xlfn.XLOOKUP(B3,'La Calera II - RFSU 31.1.28'!B:B,'La Calera II - RFSU 31.1.28'!BW:BW,"No se encuentra",0,1)</f>
        <v>46130</v>
      </c>
      <c r="X3" s="193">
        <f t="shared" ref="X3:X9" si="0">+O3-L3</f>
        <v>-46127</v>
      </c>
    </row>
    <row r="4" spans="1:28" x14ac:dyDescent="0.35">
      <c r="A4" s="562" t="s">
        <v>2639</v>
      </c>
      <c r="B4" s="563" t="s">
        <v>2645</v>
      </c>
      <c r="C4" s="161" t="s">
        <v>2646</v>
      </c>
      <c r="D4" s="285" t="s">
        <v>33</v>
      </c>
      <c r="E4" s="201">
        <v>46041</v>
      </c>
      <c r="F4" s="198">
        <v>46041</v>
      </c>
      <c r="G4" s="289">
        <f>IF(+_xlfn.XLOOKUP(B4,'La Calera II - RFSU 31.1.28'!B:B,'La Calera II - RFSU 31.1.28'!H:H,"No se encuentra",0,1)&gt;0,+_xlfn.XLOOKUP(B4,'La Calera II - RFSU 31.1.28'!B:B,'La Calera II - RFSU 31.1.28'!H:H,"No se encuentra",0,1),"")</f>
        <v>46041</v>
      </c>
      <c r="H4" s="416">
        <v>46059</v>
      </c>
      <c r="I4" s="198">
        <v>46059</v>
      </c>
      <c r="J4" s="289">
        <f>IF(+_xlfn.XLOOKUP(B4,'La Calera II - RFSU 31.1.28'!B:B,'La Calera II - RFSU 31.1.28'!X:X,"No se encuentra",0,1)&gt;0,+_xlfn.XLOOKUP(B4,'La Calera II - RFSU 31.1.28'!B:B,'La Calera II - RFSU 31.1.28'!X:X,"No se encuentra",0,1),"")</f>
        <v>46059</v>
      </c>
      <c r="K4" s="474" t="s">
        <v>2983</v>
      </c>
      <c r="L4" s="201">
        <v>46104</v>
      </c>
      <c r="M4" s="198">
        <v>46104</v>
      </c>
      <c r="N4" s="293">
        <f>IF(+_xlfn.XLOOKUP(B4,'La Calera II - RFSU 31.1.28'!B:B,'La Calera II - RFSU 31.1.28'!AQ:AQ,"No se encuentra",0,1)&gt;0,+_xlfn.XLOOKUP(B4,'La Calera II - RFSU 31.1.28'!B:B,'La Calera II - RFSU 31.1.28'!AQ:AQ,"No se encuentra",0,1),"")</f>
        <v>46085</v>
      </c>
      <c r="O4" s="201"/>
      <c r="P4" s="35"/>
      <c r="Q4" s="35" t="str">
        <f>+IF(+_xlfn.XLOOKUP(B4,'La Calera II - RFSU 31.1.28'!B:B,'La Calera II - RFSU 31.1.28'!BX:BX,"No se encuentra",0,1)&gt;0,+_xlfn.XLOOKUP(B4,'La Calera II - RFSU 31.1.28'!B:B,'La Calera II - RFSU 31.1.28'!BX:BX,"No se encuentra",0,1),"")</f>
        <v/>
      </c>
      <c r="R4" s="202"/>
      <c r="S4" s="662"/>
      <c r="T4" s="304" t="s">
        <v>2591</v>
      </c>
      <c r="U4" s="416"/>
      <c r="W4" s="18">
        <f>+_xlfn.XLOOKUP(B4,'La Calera II - RFSU 31.1.28'!B:B,'La Calera II - RFSU 31.1.28'!BW:BW,"No se encuentra",0,1)</f>
        <v>46085</v>
      </c>
      <c r="X4" s="193">
        <f t="shared" si="0"/>
        <v>-46104</v>
      </c>
    </row>
    <row r="5" spans="1:28" x14ac:dyDescent="0.35">
      <c r="A5" s="562" t="s">
        <v>2639</v>
      </c>
      <c r="B5" s="563" t="s">
        <v>2829</v>
      </c>
      <c r="C5" s="161" t="s">
        <v>822</v>
      </c>
      <c r="D5" s="285"/>
      <c r="E5" s="201">
        <v>45923</v>
      </c>
      <c r="F5" s="198">
        <v>45923</v>
      </c>
      <c r="G5" s="289">
        <f>IF(+_xlfn.XLOOKUP(B5,'La Calera II - RFSU 31.1.28'!B:B,'La Calera II - RFSU 31.1.28'!H:H,"No se encuentra",0,1)&gt;0,+_xlfn.XLOOKUP(B5,'La Calera II - RFSU 31.1.28'!B:B,'La Calera II - RFSU 31.1.28'!H:H,"No se encuentra",0,1),"")</f>
        <v>45929</v>
      </c>
      <c r="H5" s="416">
        <v>46057</v>
      </c>
      <c r="I5" s="198">
        <v>46057</v>
      </c>
      <c r="J5" s="289">
        <f>IF(+_xlfn.XLOOKUP(B5,'La Calera II - RFSU 31.1.28'!B:B,'La Calera II - RFSU 31.1.28'!X:X,"No se encuentra",0,1)&gt;0,+_xlfn.XLOOKUP(B5,'La Calera II - RFSU 31.1.28'!B:B,'La Calera II - RFSU 31.1.28'!X:X,"No se encuentra",0,1),"")</f>
        <v>46057</v>
      </c>
      <c r="K5" s="474" t="s">
        <v>2983</v>
      </c>
      <c r="L5" s="201">
        <v>46097</v>
      </c>
      <c r="M5" s="198">
        <v>46111</v>
      </c>
      <c r="N5" s="293">
        <f>IF(+_xlfn.XLOOKUP(B5,'La Calera II - RFSU 31.1.28'!B:B,'La Calera II - RFSU 31.1.28'!AQ:AQ,"No se encuentra",0,1)&gt;0,+_xlfn.XLOOKUP(B5,'La Calera II - RFSU 31.1.28'!B:B,'La Calera II - RFSU 31.1.28'!AQ:AQ,"No se encuentra",0,1),"")</f>
        <v>46113</v>
      </c>
      <c r="O5" s="201"/>
      <c r="P5" s="35"/>
      <c r="Q5" s="35" t="str">
        <f>+IF(+_xlfn.XLOOKUP(B5,'La Calera II - RFSU 31.1.28'!B:B,'La Calera II - RFSU 31.1.28'!BX:BX,"No se encuentra",0,1)&gt;0,+_xlfn.XLOOKUP(B5,'La Calera II - RFSU 31.1.28'!B:B,'La Calera II - RFSU 31.1.28'!BX:BX,"No se encuentra",0,1),"")</f>
        <v/>
      </c>
      <c r="R5" s="202">
        <f t="shared" ref="R5:R44" si="1">IF(N5="","",+IF(Q5="",+O5-P5,+O5-Q5))</f>
        <v>0</v>
      </c>
      <c r="S5" s="662"/>
      <c r="T5" s="304" t="s">
        <v>2540</v>
      </c>
      <c r="U5" s="416"/>
      <c r="W5" s="18">
        <f>+_xlfn.XLOOKUP(B5,'La Calera II - RFSU 31.1.28'!B:B,'La Calera II - RFSU 31.1.28'!BW:BW,"No se encuentra",0,1)</f>
        <v>46113</v>
      </c>
      <c r="X5" s="193">
        <f t="shared" si="0"/>
        <v>-46097</v>
      </c>
    </row>
    <row r="6" spans="1:28" ht="80" x14ac:dyDescent="0.35">
      <c r="A6" s="562" t="s">
        <v>2639</v>
      </c>
      <c r="B6" s="563" t="s">
        <v>1844</v>
      </c>
      <c r="C6" s="161" t="s">
        <v>2856</v>
      </c>
      <c r="D6" s="285" t="s">
        <v>2857</v>
      </c>
      <c r="E6" s="201">
        <v>46034</v>
      </c>
      <c r="F6" s="198">
        <v>46034</v>
      </c>
      <c r="G6" s="289">
        <f>IF(+_xlfn.XLOOKUP(B6,'La Calera II - RFSU 31.1.28'!B:B,'La Calera II - RFSU 31.1.28'!H:H,"No se encuentra",0,1)&gt;0,+_xlfn.XLOOKUP(B6,'La Calera II - RFSU 31.1.28'!B:B,'La Calera II - RFSU 31.1.28'!H:H,"No se encuentra",0,1),"")</f>
        <v>45924</v>
      </c>
      <c r="H6" s="416">
        <v>45961</v>
      </c>
      <c r="I6" s="198">
        <v>45961</v>
      </c>
      <c r="J6" s="289">
        <f>IF(+_xlfn.XLOOKUP(B6,'La Calera II - RFSU 31.1.28'!B:B,'La Calera II - RFSU 31.1.28'!X:X,"No se encuentra",0,1)&gt;0,+_xlfn.XLOOKUP(B6,'La Calera II - RFSU 31.1.28'!B:B,'La Calera II - RFSU 31.1.28'!X:X,"No se encuentra",0,1),"")</f>
        <v>45960</v>
      </c>
      <c r="K6" s="474" t="s">
        <v>2983</v>
      </c>
      <c r="L6" s="201">
        <v>46171</v>
      </c>
      <c r="M6" s="198">
        <v>46164</v>
      </c>
      <c r="N6" s="293">
        <v>46162</v>
      </c>
      <c r="O6" s="201">
        <v>46591</v>
      </c>
      <c r="P6" s="198">
        <v>46531</v>
      </c>
      <c r="Q6" s="35" t="str">
        <f>+IF(+_xlfn.XLOOKUP(B6,'La Calera II - RFSU 31.1.28'!B:B,'La Calera II - RFSU 31.1.28'!BX:BX,"No se encuentra",0,1)&gt;0,+_xlfn.XLOOKUP(B6,'La Calera II - RFSU 31.1.28'!B:B,'La Calera II - RFSU 31.1.28'!BX:BX,"No se encuentra",0,1),"")</f>
        <v/>
      </c>
      <c r="R6" s="202">
        <f t="shared" si="1"/>
        <v>60</v>
      </c>
      <c r="S6" s="470" t="s">
        <v>2960</v>
      </c>
      <c r="T6" s="304" t="s">
        <v>2859</v>
      </c>
      <c r="U6" s="416">
        <v>46591</v>
      </c>
      <c r="V6" s="18">
        <v>46591</v>
      </c>
      <c r="W6" s="18">
        <f>+_xlfn.XLOOKUP(B6,'La Calera II - RFSU 31.1.28'!B:B,'La Calera II - RFSU 31.1.28'!BW:BW,"No se encuentra",0,1)</f>
        <v>46563</v>
      </c>
      <c r="X6" s="193">
        <f t="shared" si="0"/>
        <v>420</v>
      </c>
      <c r="AA6" s="18" t="str">
        <f>+_xlfn.XLOOKUP(T6,'Crono LB 30.09'!B:B,'Crono LB 30.09'!E:E,"No se encuentra",0,1)</f>
        <v>No se encuentra</v>
      </c>
      <c r="AB6" s="193" t="e">
        <f t="shared" ref="AB6:AB11" si="2">+AA6-L6</f>
        <v>#VALUE!</v>
      </c>
    </row>
    <row r="7" spans="1:28" ht="20" x14ac:dyDescent="0.35">
      <c r="A7" s="562" t="s">
        <v>2024</v>
      </c>
      <c r="B7" s="563" t="s">
        <v>2892</v>
      </c>
      <c r="C7" s="161" t="s">
        <v>2893</v>
      </c>
      <c r="D7" s="285"/>
      <c r="E7" s="201">
        <v>46010</v>
      </c>
      <c r="F7" s="198">
        <v>46010</v>
      </c>
      <c r="G7" s="289">
        <f>IF(+_xlfn.XLOOKUP(B7,'La Calera II - RFSU 31.1.28'!B:B,'La Calera II - RFSU 31.1.28'!H:H,"No se encuentra",0,1)&gt;0,+_xlfn.XLOOKUP(B7,'La Calera II - RFSU 31.1.28'!B:B,'La Calera II - RFSU 31.1.28'!H:H,"No se encuentra",0,1),"")</f>
        <v>46010</v>
      </c>
      <c r="H7" s="416">
        <v>46050</v>
      </c>
      <c r="I7" s="198">
        <v>46050</v>
      </c>
      <c r="J7" s="289">
        <f>IF(+_xlfn.XLOOKUP(B7,'La Calera II - RFSU 31.1.28'!B:B,'La Calera II - RFSU 31.1.28'!X:X,"No se encuentra",0,1)&gt;0,+_xlfn.XLOOKUP(B7,'La Calera II - RFSU 31.1.28'!B:B,'La Calera II - RFSU 31.1.28'!X:X,"No se encuentra",0,1),"")</f>
        <v>46048</v>
      </c>
      <c r="K7" s="474" t="str">
        <f>+IF(+_xlfn.XLOOKUP(B7,'La Calera II - RFSU 31.1.28'!B:B,'La Calera II - RFSU 31.1.28'!AG:AG,"No se encuentra",0,1)=0,"N/A","Sin iniciar")</f>
        <v>N/A</v>
      </c>
      <c r="L7" s="201">
        <v>46126</v>
      </c>
      <c r="M7" s="198">
        <v>46091</v>
      </c>
      <c r="N7" s="293">
        <v>46091</v>
      </c>
      <c r="O7" s="201">
        <v>46156</v>
      </c>
      <c r="P7" s="198">
        <v>46156</v>
      </c>
      <c r="Q7" s="485">
        <v>46156</v>
      </c>
      <c r="R7" s="202">
        <f t="shared" si="1"/>
        <v>0</v>
      </c>
      <c r="S7" s="471" t="s">
        <v>2984</v>
      </c>
      <c r="T7" s="304" t="s">
        <v>2985</v>
      </c>
      <c r="U7" s="416">
        <v>46156</v>
      </c>
      <c r="V7" s="18">
        <v>46156</v>
      </c>
      <c r="W7" s="18">
        <f>+_xlfn.XLOOKUP(B7,'La Calera II - RFSU 31.1.28'!B:B,'La Calera II - RFSU 31.1.28'!BW:BW,"No se encuentra",0,1)</f>
        <v>46165</v>
      </c>
      <c r="X7" s="193">
        <f t="shared" si="0"/>
        <v>30</v>
      </c>
      <c r="AA7" s="18" t="str">
        <f>+_xlfn.XLOOKUP(T7,'Crono LB 30.09'!B:B,'Crono LB 30.09'!E:E,"No se encuentra",0,1)</f>
        <v>No se encuentra</v>
      </c>
      <c r="AB7" s="193" t="e">
        <f t="shared" si="2"/>
        <v>#VALUE!</v>
      </c>
    </row>
    <row r="8" spans="1:28" x14ac:dyDescent="0.35">
      <c r="A8" s="562" t="s">
        <v>2024</v>
      </c>
      <c r="B8" s="563" t="s">
        <v>2896</v>
      </c>
      <c r="C8" s="161" t="s">
        <v>2897</v>
      </c>
      <c r="D8" s="285"/>
      <c r="E8" s="201">
        <v>46048</v>
      </c>
      <c r="F8" s="198">
        <v>46048</v>
      </c>
      <c r="G8" s="289">
        <f>IF(+_xlfn.XLOOKUP(B8,'La Calera II - RFSU 31.1.28'!B:B,'La Calera II - RFSU 31.1.28'!H:H,"No se encuentra",0,1)&gt;0,+_xlfn.XLOOKUP(B8,'La Calera II - RFSU 31.1.28'!B:B,'La Calera II - RFSU 31.1.28'!H:H,"No se encuentra",0,1),"")</f>
        <v>46048</v>
      </c>
      <c r="H8" s="416">
        <v>46048</v>
      </c>
      <c r="I8" s="198">
        <v>46048</v>
      </c>
      <c r="J8" s="289">
        <f>IF(+_xlfn.XLOOKUP(B8,'La Calera II - RFSU 31.1.28'!B:B,'La Calera II - RFSU 31.1.28'!X:X,"No se encuentra",0,1)&gt;0,+_xlfn.XLOOKUP(B8,'La Calera II - RFSU 31.1.28'!B:B,'La Calera II - RFSU 31.1.28'!X:X,"No se encuentra",0,1),"")</f>
        <v>46048</v>
      </c>
      <c r="K8" s="474" t="str">
        <f>+IF(+_xlfn.XLOOKUP(B8,'La Calera II - RFSU 31.1.28'!B:B,'La Calera II - RFSU 31.1.28'!AG:AG,"No se encuentra",0,1)=0,"N/A","Sin iniciar")</f>
        <v>N/A</v>
      </c>
      <c r="L8" s="201">
        <v>46126</v>
      </c>
      <c r="M8" s="198">
        <v>46091</v>
      </c>
      <c r="N8" s="293">
        <v>46091</v>
      </c>
      <c r="O8" s="201">
        <v>46239</v>
      </c>
      <c r="P8" s="198">
        <v>46259</v>
      </c>
      <c r="Q8" s="198" t="str">
        <f>+IF(+_xlfn.XLOOKUP(B8,'La Calera II - RFSU 31.1.28'!B:B,'La Calera II - RFSU 31.1.28'!BX:BX,"No se encuentra",0,1)&gt;0,+_xlfn.XLOOKUP(B8,'La Calera II - RFSU 31.1.28'!B:B,'La Calera II - RFSU 31.1.28'!BX:BX,"No se encuentra",0,1),"")</f>
        <v/>
      </c>
      <c r="R8" s="202">
        <f t="shared" si="1"/>
        <v>-20</v>
      </c>
      <c r="S8" s="471" t="s">
        <v>2986</v>
      </c>
      <c r="T8" s="304" t="s">
        <v>2895</v>
      </c>
      <c r="U8" s="416">
        <v>46239</v>
      </c>
      <c r="V8" s="18">
        <v>46239</v>
      </c>
      <c r="W8" s="18">
        <f>+_xlfn.XLOOKUP(B8,'La Calera II - RFSU 31.1.28'!B:B,'La Calera II - RFSU 31.1.28'!BW:BW,"No se encuentra",0,1)</f>
        <v>46250</v>
      </c>
      <c r="X8" s="193">
        <f t="shared" si="0"/>
        <v>113</v>
      </c>
      <c r="AA8" s="18">
        <f>+_xlfn.XLOOKUP(T8,'Crono LB 30.09'!B:B,'Crono LB 30.09'!E:E,"No se encuentra",0,1)</f>
        <v>45930</v>
      </c>
      <c r="AB8" s="193">
        <f t="shared" si="2"/>
        <v>-196</v>
      </c>
    </row>
    <row r="9" spans="1:28" x14ac:dyDescent="0.35">
      <c r="A9" s="562" t="s">
        <v>2024</v>
      </c>
      <c r="B9" s="563" t="s">
        <v>2898</v>
      </c>
      <c r="C9" s="161" t="s">
        <v>2897</v>
      </c>
      <c r="D9" s="285"/>
      <c r="E9" s="201">
        <v>46106</v>
      </c>
      <c r="F9" s="198">
        <v>46106</v>
      </c>
      <c r="G9" s="289">
        <f>IF(+_xlfn.XLOOKUP(B9,'La Calera II - RFSU 31.1.28'!B:B,'La Calera II - RFSU 31.1.28'!H:H,"No se encuentra",0,1)&gt;0,+_xlfn.XLOOKUP(B9,'La Calera II - RFSU 31.1.28'!B:B,'La Calera II - RFSU 31.1.28'!H:H,"No se encuentra",0,1),"")</f>
        <v>46106</v>
      </c>
      <c r="H9" s="416">
        <v>46135</v>
      </c>
      <c r="I9" s="198">
        <v>46135</v>
      </c>
      <c r="J9" s="289">
        <f>IF(+_xlfn.XLOOKUP(B9,'La Calera II - RFSU 31.1.28'!B:B,'La Calera II - RFSU 31.1.28'!X:X,"No se encuentra",0,1)&gt;0,+_xlfn.XLOOKUP(B9,'La Calera II - RFSU 31.1.28'!B:B,'La Calera II - RFSU 31.1.28'!X:X,"No se encuentra",0,1),"")</f>
        <v>46136</v>
      </c>
      <c r="K9" s="474" t="str">
        <f>+IF(+_xlfn.XLOOKUP(B9,'La Calera II - RFSU 31.1.28'!B:B,'La Calera II - RFSU 31.1.28'!AG:AG,"No se encuentra",0,1)=0,"N/A","Sin iniciar")</f>
        <v>N/A</v>
      </c>
      <c r="L9" s="201">
        <v>46147</v>
      </c>
      <c r="M9" s="198">
        <v>46193</v>
      </c>
      <c r="N9" s="293">
        <v>46197</v>
      </c>
      <c r="O9" s="201">
        <v>46297</v>
      </c>
      <c r="P9" s="198">
        <v>46291</v>
      </c>
      <c r="Q9" s="35" t="str">
        <f>+IF(+_xlfn.XLOOKUP(B9,'La Calera II - RFSU 31.1.28'!B:B,'La Calera II - RFSU 31.1.28'!BX:BX,"No se encuentra",0,1)&gt;0,+_xlfn.XLOOKUP(B9,'La Calera II - RFSU 31.1.28'!B:B,'La Calera II - RFSU 31.1.28'!BX:BX,"No se encuentra",0,1),"")</f>
        <v/>
      </c>
      <c r="R9" s="202">
        <f t="shared" si="1"/>
        <v>6</v>
      </c>
      <c r="S9" s="471"/>
      <c r="T9" s="304" t="s">
        <v>2964</v>
      </c>
      <c r="U9" s="416">
        <v>46297</v>
      </c>
      <c r="V9" s="18">
        <v>46297</v>
      </c>
      <c r="W9" s="18">
        <f>+_xlfn.XLOOKUP(B9,'La Calera II - RFSU 31.1.28'!B:B,'La Calera II - RFSU 31.1.28'!BW:BW,"No se encuentra",0,1)</f>
        <v>46365</v>
      </c>
      <c r="X9" s="193">
        <f t="shared" si="0"/>
        <v>150</v>
      </c>
      <c r="AA9" s="18" t="str">
        <f>+_xlfn.XLOOKUP(T9,'Crono LB 30.09'!B:B,'Crono LB 30.09'!E:E,"No se encuentra",0,1)</f>
        <v>31-Jan-26</v>
      </c>
      <c r="AB9" s="193" t="e">
        <f t="shared" si="2"/>
        <v>#VALUE!</v>
      </c>
    </row>
    <row r="10" spans="1:28" hidden="1" x14ac:dyDescent="0.35">
      <c r="A10" s="562" t="s">
        <v>2024</v>
      </c>
      <c r="B10" s="563" t="s">
        <v>2901</v>
      </c>
      <c r="C10" s="161" t="s">
        <v>2897</v>
      </c>
      <c r="D10" s="285"/>
      <c r="E10" s="201">
        <v>46195</v>
      </c>
      <c r="F10" s="198">
        <v>46195</v>
      </c>
      <c r="G10" s="289">
        <v>46195</v>
      </c>
      <c r="H10" s="416">
        <v>46225</v>
      </c>
      <c r="I10" s="198">
        <v>46225</v>
      </c>
      <c r="J10" s="289">
        <f>IF(+_xlfn.XLOOKUP(B10,'La Calera II - RFSU 31.1.28'!B:B,'La Calera II - RFSU 31.1.28'!X:X,"No se encuentra",0,1)&gt;0,+_xlfn.XLOOKUP(B10,'La Calera II - RFSU 31.1.28'!B:B,'La Calera II - RFSU 31.1.28'!X:X,"No se encuentra",0,1),"")</f>
        <v>46210</v>
      </c>
      <c r="K10" s="474" t="str">
        <f>+IF(+_xlfn.XLOOKUP(B10,'La Calera II - RFSU 31.1.28'!B:B,'La Calera II - RFSU 31.1.28'!AG:AG,"No se encuentra",0,1)=0,"N/A","Sin iniciar")</f>
        <v>N/A</v>
      </c>
      <c r="L10" s="201">
        <v>46244</v>
      </c>
      <c r="M10" s="198">
        <v>46244</v>
      </c>
      <c r="N10" s="293">
        <v>46225</v>
      </c>
      <c r="O10" s="201">
        <v>46392</v>
      </c>
      <c r="P10" s="198">
        <v>46387</v>
      </c>
      <c r="Q10" s="35" t="str">
        <f>+IF(+_xlfn.XLOOKUP(B10,'La Calera II - RFSU 31.1.28'!B:B,'La Calera II - RFSU 31.1.28'!BX:BX,"No se encuentra",0,1)&gt;0,+_xlfn.XLOOKUP(B10,'La Calera II - RFSU 31.1.28'!B:B,'La Calera II - RFSU 31.1.28'!BX:BX,"No se encuentra",0,1),"")</f>
        <v/>
      </c>
      <c r="R10" s="202">
        <f t="shared" ref="R10" si="3">IF(N10="","",+IF(Q10="",+O10-P10,+O10-Q10))</f>
        <v>5</v>
      </c>
      <c r="S10" s="471"/>
      <c r="T10" s="304" t="s">
        <v>2904</v>
      </c>
      <c r="U10" s="416">
        <v>46297</v>
      </c>
      <c r="V10" s="18">
        <v>46297</v>
      </c>
      <c r="W10" s="18">
        <f>+_xlfn.XLOOKUP(B10,'La Calera II - RFSU 31.1.28'!B:B,'La Calera II - RFSU 31.1.28'!BW:BW,"No se encuentra",0,1)</f>
        <v>46385</v>
      </c>
      <c r="X10" s="193">
        <f t="shared" ref="X10" si="4">+O10-L10</f>
        <v>148</v>
      </c>
      <c r="AA10" s="18">
        <f>+_xlfn.XLOOKUP(T10,'Crono LB 30.09'!B:B,'Crono LB 30.09'!E:E,"No se encuentra",0,1)</f>
        <v>46205</v>
      </c>
      <c r="AB10" s="193">
        <f t="shared" si="2"/>
        <v>-39</v>
      </c>
    </row>
    <row r="11" spans="1:28" hidden="1" x14ac:dyDescent="0.35">
      <c r="A11" s="562" t="s">
        <v>2024</v>
      </c>
      <c r="B11" s="563" t="s">
        <v>2905</v>
      </c>
      <c r="C11" s="161" t="s">
        <v>2897</v>
      </c>
      <c r="D11" s="285"/>
      <c r="E11" s="201">
        <v>46213</v>
      </c>
      <c r="F11" s="201">
        <v>46213</v>
      </c>
      <c r="G11" s="201">
        <v>46213</v>
      </c>
      <c r="H11" s="416">
        <v>46249</v>
      </c>
      <c r="I11" s="198">
        <v>46249</v>
      </c>
      <c r="J11" s="289" t="str">
        <f>IF(+_xlfn.XLOOKUP(B11,'La Calera II - RFSU 31.1.28'!B:B,'La Calera II - RFSU 31.1.28'!X:X,"No se encuentra",0,1)&gt;0,+_xlfn.XLOOKUP(B11,'La Calera II - RFSU 31.1.28'!B:B,'La Calera II - RFSU 31.1.28'!X:X,"No se encuentra",0,1),"")</f>
        <v/>
      </c>
      <c r="K11" s="474" t="str">
        <f>+IF(+_xlfn.XLOOKUP(B11,'La Calera II - RFSU 31.1.28'!B:B,'La Calera II - RFSU 31.1.28'!AG:AG,"No se encuentra",0,1)=0,"N/A","Sin iniciar")</f>
        <v>N/A</v>
      </c>
      <c r="L11" s="201">
        <v>46275</v>
      </c>
      <c r="M11" s="198">
        <v>46275</v>
      </c>
      <c r="N11" s="293" t="str">
        <f>IF(+_xlfn.XLOOKUP(B11,'La Calera II - RFSU 31.1.28'!B:B,'La Calera II - RFSU 31.1.28'!AQ:AQ,"No se encuentra",0,1)&gt;0,+_xlfn.XLOOKUP(B11,'La Calera II - RFSU 31.1.28'!B:B,'La Calera II - RFSU 31.1.28'!AQ:AQ,"No se encuentra",0,1),"")</f>
        <v/>
      </c>
      <c r="O11" s="201">
        <v>46392</v>
      </c>
      <c r="P11" s="198">
        <v>46392</v>
      </c>
      <c r="Q11" s="35" t="str">
        <f>+IF(+_xlfn.XLOOKUP(B11,'La Calera II - RFSU 31.1.28'!B:B,'La Calera II - RFSU 31.1.28'!BX:BX,"No se encuentra",0,1)&gt;0,+_xlfn.XLOOKUP(B11,'La Calera II - RFSU 31.1.28'!B:B,'La Calera II - RFSU 31.1.28'!BX:BX,"No se encuentra",0,1),"")</f>
        <v/>
      </c>
      <c r="R11" s="202" t="str">
        <f t="shared" ref="R11" si="5">IF(N11="","",+IF(Q11="",+O11-P11,+O11-Q11))</f>
        <v/>
      </c>
      <c r="S11" s="471"/>
      <c r="T11" s="304" t="s">
        <v>2904</v>
      </c>
      <c r="U11" s="416">
        <v>46391</v>
      </c>
      <c r="V11" s="18">
        <v>46297</v>
      </c>
      <c r="W11" s="18">
        <f>+_xlfn.XLOOKUP(B11,'La Calera II - RFSU 31.1.28'!B:B,'La Calera II - RFSU 31.1.28'!BW:BW,"No se encuentra",0,1)</f>
        <v>46367</v>
      </c>
      <c r="X11" s="193">
        <f t="shared" ref="X11" si="6">+O11-L11</f>
        <v>117</v>
      </c>
      <c r="AA11" s="18">
        <f>+_xlfn.XLOOKUP(T11,'Crono LB 30.09'!B:B,'Crono LB 30.09'!E:E,"No se encuentra",0,1)</f>
        <v>46205</v>
      </c>
      <c r="AB11" s="193">
        <f t="shared" si="2"/>
        <v>-70</v>
      </c>
    </row>
    <row r="12" spans="1:28" ht="20" hidden="1" x14ac:dyDescent="0.35">
      <c r="A12" s="562" t="s">
        <v>2024</v>
      </c>
      <c r="B12" s="563" t="s">
        <v>2906</v>
      </c>
      <c r="C12" s="161" t="s">
        <v>2965</v>
      </c>
      <c r="D12" s="285"/>
      <c r="E12" s="201">
        <v>46259</v>
      </c>
      <c r="F12" s="198">
        <f>+_xlfn.XLOOKUP(B12,'La Calera II - RFSU 31.1.28'!B:B,'La Calera II - RFSU 31.1.28'!G:G,"No se encuentra",0,1)</f>
        <v>46245</v>
      </c>
      <c r="G12" s="289" t="str">
        <f>IF(+_xlfn.XLOOKUP(B12,'La Calera II - RFSU 31.1.28'!B:B,'La Calera II - RFSU 31.1.28'!H:H,"No se encuentra",0,1)&gt;0,+_xlfn.XLOOKUP(B12,'La Calera II - RFSU 31.1.28'!B:B,'La Calera II - RFSU 31.1.28'!H:H,"No se encuentra",0,1),"")</f>
        <v/>
      </c>
      <c r="H12" s="416">
        <v>46286</v>
      </c>
      <c r="I12" s="198">
        <v>46272</v>
      </c>
      <c r="J12" s="289" t="str">
        <f>IF(+_xlfn.XLOOKUP(B12,'La Calera II - RFSU 31.1.28'!B:B,'La Calera II - RFSU 31.1.28'!X:X,"No se encuentra",0,1)&gt;0,+_xlfn.XLOOKUP(B12,'La Calera II - RFSU 31.1.28'!B:B,'La Calera II - RFSU 31.1.28'!X:X,"No se encuentra",0,1),"")</f>
        <v/>
      </c>
      <c r="K12" s="474" t="str">
        <f>+IF(+_xlfn.XLOOKUP(B12,'La Calera II - RFSU 31.1.28'!B:B,'La Calera II - RFSU 31.1.28'!AG:AG,"No se encuentra",0,1)=0,"N/A","Sin iniciar")</f>
        <v>N/A</v>
      </c>
      <c r="L12" s="201">
        <v>46287</v>
      </c>
      <c r="M12" s="198">
        <v>46287</v>
      </c>
      <c r="N12" s="293" t="str">
        <f>IF(+_xlfn.XLOOKUP(B12,'La Calera II - RFSU 31.1.28'!B:B,'La Calera II - RFSU 31.1.28'!AQ:AQ,"No se encuentra",0,1)&gt;0,+_xlfn.XLOOKUP(B12,'La Calera II - RFSU 31.1.28'!B:B,'La Calera II - RFSU 31.1.28'!AQ:AQ,"No se encuentra",0,1),"")</f>
        <v/>
      </c>
      <c r="O12" s="201">
        <v>46392</v>
      </c>
      <c r="P12" s="198">
        <v>46387</v>
      </c>
      <c r="Q12" s="35" t="str">
        <f>+IF(+_xlfn.XLOOKUP(B12,'La Calera II - RFSU 31.1.28'!B:B,'La Calera II - RFSU 31.1.28'!BX:BX,"No se encuentra",0,1)&gt;0,+_xlfn.XLOOKUP(B12,'La Calera II - RFSU 31.1.28'!B:B,'La Calera II - RFSU 31.1.28'!BX:BX,"No se encuentra",0,1),"")</f>
        <v/>
      </c>
      <c r="R12" s="202" t="str">
        <f t="shared" si="1"/>
        <v/>
      </c>
      <c r="S12" s="471"/>
      <c r="T12" s="304" t="s">
        <v>2904</v>
      </c>
      <c r="U12" s="416">
        <v>46391</v>
      </c>
      <c r="V12" s="18">
        <v>46392</v>
      </c>
      <c r="W12" s="18">
        <f>+_xlfn.XLOOKUP(B12,'La Calera II - RFSU 31.1.28'!B:B,'La Calera II - RFSU 31.1.28'!BW:BW,"No se encuentra",0,1)</f>
        <v>46387</v>
      </c>
      <c r="X12" s="193"/>
      <c r="AA12" s="18"/>
      <c r="AB12" s="193"/>
    </row>
    <row r="13" spans="1:28" ht="24" customHeight="1" x14ac:dyDescent="0.35">
      <c r="A13" s="562" t="s">
        <v>2024</v>
      </c>
      <c r="B13" s="563" t="s">
        <v>2911</v>
      </c>
      <c r="C13" s="161" t="s">
        <v>2912</v>
      </c>
      <c r="D13" s="285"/>
      <c r="E13" s="201">
        <v>46013</v>
      </c>
      <c r="F13" s="198">
        <v>46013</v>
      </c>
      <c r="G13" s="289">
        <f>IF(+_xlfn.XLOOKUP(B13,'La Calera II - RFSU 31.1.28'!B:B,'La Calera II - RFSU 31.1.28'!H:H,"No se encuentra",0,1)&gt;0,+_xlfn.XLOOKUP(B13,'La Calera II - RFSU 31.1.28'!B:B,'La Calera II - RFSU 31.1.28'!H:H,"No se encuentra",0,1),"")</f>
        <v>46013</v>
      </c>
      <c r="H13" s="416">
        <v>46050</v>
      </c>
      <c r="I13" s="198">
        <v>46050</v>
      </c>
      <c r="J13" s="289">
        <f>IF(+_xlfn.XLOOKUP(B13,'La Calera II - RFSU 31.1.28'!B:B,'La Calera II - RFSU 31.1.28'!X:X,"No se encuentra",0,1)&gt;0,+_xlfn.XLOOKUP(B13,'La Calera II - RFSU 31.1.28'!B:B,'La Calera II - RFSU 31.1.28'!X:X,"No se encuentra",0,1),"")</f>
        <v>46048</v>
      </c>
      <c r="K13" s="474" t="str">
        <f>+IF(+_xlfn.XLOOKUP(B13,'La Calera II - RFSU 31.1.28'!B:B,'La Calera II - RFSU 31.1.28'!AG:AG,"No se encuentra",0,1)=0,"N/A","Sin iniciar")</f>
        <v>N/A</v>
      </c>
      <c r="L13" s="201">
        <v>46126</v>
      </c>
      <c r="M13" s="198">
        <v>46081</v>
      </c>
      <c r="N13" s="293">
        <f>IF(+_xlfn.XLOOKUP(B13,'La Calera II - RFSU 31.1.28'!B:B,'La Calera II - RFSU 31.1.28'!AQ:AQ,"No se encuentra",0,1)&gt;0,+_xlfn.XLOOKUP(B13,'La Calera II - RFSU 31.1.28'!B:B,'La Calera II - RFSU 31.1.28'!AQ:AQ,"No se encuentra",0,1),"")</f>
        <v>46079</v>
      </c>
      <c r="O13" s="201">
        <v>46132</v>
      </c>
      <c r="P13" s="198">
        <v>46239</v>
      </c>
      <c r="Q13" s="198" t="str">
        <f>+IF(+_xlfn.XLOOKUP(B13,'La Calera II - RFSU 31.1.28'!B:B,'La Calera II - RFSU 31.1.28'!BX:BX,"No se encuentra",0,1)&gt;0,+_xlfn.XLOOKUP(B13,'La Calera II - RFSU 31.1.28'!B:B,'La Calera II - RFSU 31.1.28'!BX:BX,"No se encuentra",0,1),"")</f>
        <v/>
      </c>
      <c r="R13" s="202">
        <f t="shared" si="1"/>
        <v>-107</v>
      </c>
      <c r="S13" s="471" t="s">
        <v>2987</v>
      </c>
      <c r="T13" s="304" t="s">
        <v>2988</v>
      </c>
      <c r="U13" s="416">
        <v>46132</v>
      </c>
      <c r="V13" s="18">
        <v>46132</v>
      </c>
      <c r="W13" s="18">
        <f>+_xlfn.XLOOKUP(B13,'La Calera II - RFSU 31.1.28'!B:B,'La Calera II - RFSU 31.1.28'!BW:BW,"No se encuentra",0,1)</f>
        <v>46142</v>
      </c>
      <c r="X13" s="193">
        <f t="shared" ref="X13:X50" si="7">+O13-L13</f>
        <v>6</v>
      </c>
      <c r="AA13" s="18" t="str">
        <f>+_xlfn.XLOOKUP(T13,'Crono LB 30.09'!B:B,'Crono LB 30.09'!E:E,"No se encuentra",0,1)</f>
        <v>No se encuentra</v>
      </c>
      <c r="AB13" s="193" t="e">
        <f t="shared" ref="AB13:AB50" si="8">+AA13-L13</f>
        <v>#VALUE!</v>
      </c>
    </row>
    <row r="14" spans="1:28" x14ac:dyDescent="0.35">
      <c r="A14" s="562" t="s">
        <v>2024</v>
      </c>
      <c r="B14" s="563" t="s">
        <v>2914</v>
      </c>
      <c r="C14" s="161" t="s">
        <v>2915</v>
      </c>
      <c r="D14" s="285"/>
      <c r="E14" s="201">
        <v>46084</v>
      </c>
      <c r="F14" s="198">
        <v>46084</v>
      </c>
      <c r="G14" s="289">
        <f>IF(+_xlfn.XLOOKUP(B14,'La Calera II - RFSU 31.1.28'!B:B,'La Calera II - RFSU 31.1.28'!H:H,"No se encuentra",0,1)&gt;0,+_xlfn.XLOOKUP(B14,'La Calera II - RFSU 31.1.28'!B:B,'La Calera II - RFSU 31.1.28'!H:H,"No se encuentra",0,1),"")</f>
        <v>46084</v>
      </c>
      <c r="H14" s="416">
        <v>46111</v>
      </c>
      <c r="I14" s="198">
        <v>46111</v>
      </c>
      <c r="J14" s="289">
        <f>IF(+_xlfn.XLOOKUP(B14,'La Calera II - RFSU 31.1.28'!B:B,'La Calera II - RFSU 31.1.28'!X:X,"No se encuentra",0,1)&gt;0,+_xlfn.XLOOKUP(B14,'La Calera II - RFSU 31.1.28'!B:B,'La Calera II - RFSU 31.1.28'!X:X,"No se encuentra",0,1),"")</f>
        <v>46112</v>
      </c>
      <c r="K14" s="474" t="str">
        <f>+IF(+_xlfn.XLOOKUP(B14,'La Calera II - RFSU 31.1.28'!B:B,'La Calera II - RFSU 31.1.28'!AG:AG,"No se encuentra",0,1)=0,"N/A","Sin iniciar")</f>
        <v>N/A</v>
      </c>
      <c r="L14" s="201">
        <v>46142</v>
      </c>
      <c r="M14" s="198">
        <v>46190</v>
      </c>
      <c r="N14" s="293">
        <v>46190</v>
      </c>
      <c r="O14" s="201">
        <v>46239</v>
      </c>
      <c r="P14" s="198">
        <v>46262</v>
      </c>
      <c r="Q14" s="198" t="str">
        <f>+IF(+_xlfn.XLOOKUP(B14,'La Calera II - RFSU 31.1.28'!B:B,'La Calera II - RFSU 31.1.28'!BX:BX,"No se encuentra",0,1)&gt;0,+_xlfn.XLOOKUP(B14,'La Calera II - RFSU 31.1.28'!B:B,'La Calera II - RFSU 31.1.28'!BX:BX,"No se encuentra",0,1),"")</f>
        <v/>
      </c>
      <c r="R14" s="202">
        <f t="shared" ref="R14" si="9">IF(N14="","",+IF(Q14="",+O14-P14,+O14-Q14))</f>
        <v>-23</v>
      </c>
      <c r="S14" s="471" t="s">
        <v>2989</v>
      </c>
      <c r="T14" s="304" t="s">
        <v>2895</v>
      </c>
      <c r="U14" s="416">
        <v>46188</v>
      </c>
      <c r="V14" s="18">
        <v>46239</v>
      </c>
      <c r="W14" s="18">
        <f>+_xlfn.XLOOKUP(B14,'La Calera II - RFSU 31.1.28'!B:B,'La Calera II - RFSU 31.1.28'!BW:BW,"No se encuentra",0,1)</f>
        <v>46265</v>
      </c>
      <c r="X14" s="193">
        <f t="shared" ref="X14" si="10">+O14-L14</f>
        <v>97</v>
      </c>
      <c r="AA14" s="18">
        <f>+_xlfn.XLOOKUP(T14,'Crono LB 30.09'!B:B,'Crono LB 30.09'!E:E,"No se encuentra",0,1)</f>
        <v>45930</v>
      </c>
      <c r="AB14" s="193">
        <f t="shared" ref="AB14" si="11">+AA14-L14</f>
        <v>-212</v>
      </c>
    </row>
    <row r="15" spans="1:28" x14ac:dyDescent="0.35">
      <c r="A15" s="562" t="s">
        <v>2024</v>
      </c>
      <c r="B15" s="563" t="s">
        <v>2918</v>
      </c>
      <c r="C15" s="161" t="s">
        <v>2915</v>
      </c>
      <c r="D15" s="285"/>
      <c r="E15" s="201">
        <v>46125</v>
      </c>
      <c r="F15" s="198">
        <v>46125</v>
      </c>
      <c r="G15" s="289">
        <f>IF(+_xlfn.XLOOKUP(B15,'La Calera II - RFSU 31.1.28'!B:B,'La Calera II - RFSU 31.1.28'!H:H,"No se encuentra",0,1)&gt;0,+_xlfn.XLOOKUP(B15,'La Calera II - RFSU 31.1.28'!B:B,'La Calera II - RFSU 31.1.28'!H:H,"No se encuentra",0,1),"")</f>
        <v>46125</v>
      </c>
      <c r="H15" s="416">
        <v>46162</v>
      </c>
      <c r="I15" s="198">
        <v>46162</v>
      </c>
      <c r="J15" s="289">
        <f>IF(+_xlfn.XLOOKUP(B15,'La Calera II - RFSU 31.1.28'!B:B,'La Calera II - RFSU 31.1.28'!X:X,"No se encuentra",0,1)&gt;0,+_xlfn.XLOOKUP(B15,'La Calera II - RFSU 31.1.28'!B:B,'La Calera II - RFSU 31.1.28'!X:X,"No se encuentra",0,1),"")</f>
        <v>46153</v>
      </c>
      <c r="K15" s="474" t="str">
        <f>+IF(+_xlfn.XLOOKUP(B15,'La Calera II - RFSU 31.1.28'!B:B,'La Calera II - RFSU 31.1.28'!AG:AG,"No se encuentra",0,1)=0,"N/A","Sin iniciar")</f>
        <v>N/A</v>
      </c>
      <c r="L15" s="201">
        <v>46183</v>
      </c>
      <c r="M15" s="198">
        <v>46190</v>
      </c>
      <c r="N15" s="293">
        <v>46190</v>
      </c>
      <c r="O15" s="201">
        <v>46239</v>
      </c>
      <c r="P15" s="198">
        <v>46310</v>
      </c>
      <c r="Q15" s="198" t="str">
        <f>+IF(+_xlfn.XLOOKUP(B15,'La Calera II - RFSU 31.1.28'!B:B,'La Calera II - RFSU 31.1.28'!BX:BX,"No se encuentra",0,1)&gt;0,+_xlfn.XLOOKUP(B15,'La Calera II - RFSU 31.1.28'!B:B,'La Calera II - RFSU 31.1.28'!BX:BX,"No se encuentra",0,1),"")</f>
        <v/>
      </c>
      <c r="R15" s="202">
        <f t="shared" si="1"/>
        <v>-71</v>
      </c>
      <c r="S15" s="471" t="s">
        <v>2990</v>
      </c>
      <c r="T15" s="304" t="s">
        <v>2895</v>
      </c>
      <c r="U15" s="416">
        <v>46188</v>
      </c>
      <c r="V15" s="18">
        <v>46239</v>
      </c>
      <c r="W15" s="18">
        <f>+_xlfn.XLOOKUP(B15,'La Calera II - RFSU 31.1.28'!B:B,'La Calera II - RFSU 31.1.28'!BW:BW,"No se encuentra",0,1)</f>
        <v>46265</v>
      </c>
      <c r="X15" s="193">
        <f t="shared" si="7"/>
        <v>56</v>
      </c>
      <c r="AA15" s="18">
        <f>+_xlfn.XLOOKUP(T15,'Crono LB 30.09'!B:B,'Crono LB 30.09'!E:E,"No se encuentra",0,1)</f>
        <v>45930</v>
      </c>
      <c r="AB15" s="193">
        <f t="shared" si="8"/>
        <v>-253</v>
      </c>
    </row>
    <row r="16" spans="1:28" x14ac:dyDescent="0.35">
      <c r="A16" s="562" t="s">
        <v>2024</v>
      </c>
      <c r="B16" s="563" t="s">
        <v>2920</v>
      </c>
      <c r="C16" s="161" t="s">
        <v>2915</v>
      </c>
      <c r="D16" s="285"/>
      <c r="E16" s="201">
        <v>46140</v>
      </c>
      <c r="F16" s="198">
        <v>46140</v>
      </c>
      <c r="G16" s="289">
        <v>46140</v>
      </c>
      <c r="H16" s="416">
        <v>46167</v>
      </c>
      <c r="I16" s="198">
        <v>46167</v>
      </c>
      <c r="J16" s="289">
        <f>IF(+_xlfn.XLOOKUP(B16,'La Calera II - RFSU 31.1.28'!B:B,'La Calera II - RFSU 31.1.28'!X:X,"No se encuentra",0,1)&gt;0,+_xlfn.XLOOKUP(B16,'La Calera II - RFSU 31.1.28'!B:B,'La Calera II - RFSU 31.1.28'!X:X,"No se encuentra",0,1),"")</f>
        <v>46168</v>
      </c>
      <c r="K16" s="474" t="str">
        <f>+IF(+_xlfn.XLOOKUP(B16,'La Calera II - RFSU 31.1.28'!B:B,'La Calera II - RFSU 31.1.28'!AG:AG,"No se encuentra",0,1)=0,"N/A","Sin iniciar")</f>
        <v>N/A</v>
      </c>
      <c r="L16" s="201">
        <v>46182</v>
      </c>
      <c r="M16" s="198">
        <v>46190</v>
      </c>
      <c r="N16" s="293">
        <v>46190</v>
      </c>
      <c r="O16" s="201">
        <v>46264</v>
      </c>
      <c r="P16" s="201">
        <v>46264</v>
      </c>
      <c r="Q16" s="198" t="str">
        <f>+IF(+_xlfn.XLOOKUP(B16,'La Calera II - RFSU 31.1.28'!B:B,'La Calera II - RFSU 31.1.28'!BX:BX,"No se encuentra",0,1)&gt;0,+_xlfn.XLOOKUP(B16,'La Calera II - RFSU 31.1.28'!B:B,'La Calera II - RFSU 31.1.28'!BX:BX,"No se encuentra",0,1),"")</f>
        <v/>
      </c>
      <c r="R16" s="202">
        <f>IF(N16="","",+IF(Q16="",+O16-P16,+O16-Q16))</f>
        <v>0</v>
      </c>
      <c r="S16" s="471"/>
      <c r="T16" s="304" t="s">
        <v>2895</v>
      </c>
      <c r="U16" s="416">
        <v>46188</v>
      </c>
      <c r="V16" s="18">
        <v>46239</v>
      </c>
      <c r="W16" s="18">
        <f>+_xlfn.XLOOKUP(B16,'La Calera II - RFSU 31.1.28'!B:B,'La Calera II - RFSU 31.1.28'!BW:BW,"No se encuentra",0,1)</f>
        <v>46265</v>
      </c>
      <c r="X16" s="193">
        <f>+O16-L16</f>
        <v>82</v>
      </c>
      <c r="AA16" s="18">
        <f>+_xlfn.XLOOKUP(T16,'Crono LB 30.09'!B:B,'Crono LB 30.09'!E:E,"No se encuentra",0,1)</f>
        <v>45930</v>
      </c>
      <c r="AB16" s="193">
        <f>+AA16-L16</f>
        <v>-252</v>
      </c>
    </row>
    <row r="17" spans="1:28" hidden="1" x14ac:dyDescent="0.35">
      <c r="A17" s="562" t="s">
        <v>2024</v>
      </c>
      <c r="B17" s="563" t="s">
        <v>2923</v>
      </c>
      <c r="C17" s="161" t="s">
        <v>2915</v>
      </c>
      <c r="D17" s="285"/>
      <c r="E17" s="201">
        <v>46211</v>
      </c>
      <c r="F17" s="201">
        <v>46211</v>
      </c>
      <c r="G17" s="201">
        <v>46211</v>
      </c>
      <c r="H17" s="416">
        <v>46233</v>
      </c>
      <c r="I17" s="416">
        <v>46233</v>
      </c>
      <c r="J17" s="289">
        <f>IF(+_xlfn.XLOOKUP(B17,'La Calera II - RFSU 31.1.28'!B:B,'La Calera II - RFSU 31.1.28'!X:X,"No se encuentra",0,1)&gt;0,+_xlfn.XLOOKUP(B17,'La Calera II - RFSU 31.1.28'!B:B,'La Calera II - RFSU 31.1.28'!X:X,"No se encuentra",0,1),"")</f>
        <v>46218</v>
      </c>
      <c r="K17" s="474" t="str">
        <f>+IF(+_xlfn.XLOOKUP(B17,'La Calera II - RFSU 31.1.28'!B:B,'La Calera II - RFSU 31.1.28'!AG:AG,"No se encuentra",0,1)=0,"N/A","Sin iniciar")</f>
        <v>N/A</v>
      </c>
      <c r="L17" s="201">
        <v>46259</v>
      </c>
      <c r="M17" s="198">
        <v>46249</v>
      </c>
      <c r="N17" s="293">
        <f>IF(+_xlfn.XLOOKUP(B17,'La Calera II - RFSU 31.1.28'!B:B,'La Calera II - RFSU 31.1.28'!AQ:AQ,"No se encuentra",0,1)&gt;0,+_xlfn.XLOOKUP(B17,'La Calera II - RFSU 31.1.28'!B:B,'La Calera II - RFSU 31.1.28'!AQ:AQ,"No se encuentra",0,1),"")</f>
        <v>46232</v>
      </c>
      <c r="O17" s="201">
        <v>46295</v>
      </c>
      <c r="P17" s="201">
        <v>46295</v>
      </c>
      <c r="Q17" s="35" t="str">
        <f>+IF(+_xlfn.XLOOKUP(B17,'La Calera II - RFSU 31.1.28'!B:B,'La Calera II - RFSU 31.1.28'!BX:BX,"No se encuentra",0,1)&gt;0,+_xlfn.XLOOKUP(B17,'La Calera II - RFSU 31.1.28'!B:B,'La Calera II - RFSU 31.1.28'!BX:BX,"No se encuentra",0,1),"")</f>
        <v/>
      </c>
      <c r="R17" s="202">
        <f>IF(N17="","",+IF(Q17="",+O17-P17,+O17-Q17))</f>
        <v>0</v>
      </c>
      <c r="S17" s="471"/>
      <c r="T17" s="304" t="s">
        <v>2895</v>
      </c>
      <c r="U17" s="416">
        <v>46188</v>
      </c>
      <c r="V17" s="18">
        <v>46239</v>
      </c>
      <c r="W17" s="18">
        <f>+_xlfn.XLOOKUP(B17,'La Calera II - RFSU 31.1.28'!B:B,'La Calera II - RFSU 31.1.28'!BW:BW,"No se encuentra",0,1)</f>
        <v>46280</v>
      </c>
      <c r="X17" s="193">
        <f>+O17-L17</f>
        <v>36</v>
      </c>
      <c r="AA17" s="18">
        <f>+_xlfn.XLOOKUP(T17,'Crono LB 30.09'!B:B,'Crono LB 30.09'!E:E,"No se encuentra",0,1)</f>
        <v>45930</v>
      </c>
      <c r="AB17" s="193">
        <f>+AA17-L17</f>
        <v>-329</v>
      </c>
    </row>
    <row r="18" spans="1:28" x14ac:dyDescent="0.35">
      <c r="A18" s="562" t="s">
        <v>2024</v>
      </c>
      <c r="B18" s="563" t="s">
        <v>2924</v>
      </c>
      <c r="C18" s="161" t="s">
        <v>2423</v>
      </c>
      <c r="D18" s="285"/>
      <c r="E18" s="201">
        <v>46122</v>
      </c>
      <c r="F18" s="198">
        <v>46122</v>
      </c>
      <c r="G18" s="289">
        <f>IF(+_xlfn.XLOOKUP(B18,'La Calera II - RFSU 31.1.28'!B:B,'La Calera II - RFSU 31.1.28'!H:H,"No se encuentra",0,1)&gt;0,+_xlfn.XLOOKUP(B18,'La Calera II - RFSU 31.1.28'!B:B,'La Calera II - RFSU 31.1.28'!H:H,"No se encuentra",0,1),"")</f>
        <v>46122</v>
      </c>
      <c r="H18" s="416">
        <v>46159</v>
      </c>
      <c r="I18" s="198">
        <v>46251</v>
      </c>
      <c r="J18" s="289" t="str">
        <f>IF(+_xlfn.XLOOKUP(B18,'La Calera II - RFSU 31.1.28'!B:B,'La Calera II - RFSU 31.1.28'!X:X,"No se encuentra",0,1)&gt;0,+_xlfn.XLOOKUP(B18,'La Calera II - RFSU 31.1.28'!B:B,'La Calera II - RFSU 31.1.28'!X:X,"No se encuentra",0,1),"")</f>
        <v/>
      </c>
      <c r="K18" s="474" t="str">
        <f>+IF(+_xlfn.XLOOKUP(B18,'La Calera II - RFSU 31.1.28'!B:B,'La Calera II - RFSU 31.1.28'!AG:AG,"No se encuentra",0,1)=0,"N/A","Sin iniciar")</f>
        <v>Sin iniciar</v>
      </c>
      <c r="L18" s="201">
        <v>46219</v>
      </c>
      <c r="M18" s="198">
        <v>46264</v>
      </c>
      <c r="N18" s="293" t="str">
        <f>IF(+_xlfn.XLOOKUP(B18,'La Calera II - RFSU 31.1.28'!B:B,'La Calera II - RFSU 31.1.28'!AQ:AQ,"No se encuentra",0,1)&gt;0,+_xlfn.XLOOKUP(B18,'La Calera II - RFSU 31.1.28'!B:B,'La Calera II - RFSU 31.1.28'!AQ:AQ,"No se encuentra",0,1),"")</f>
        <v/>
      </c>
      <c r="O18" s="201">
        <v>46532</v>
      </c>
      <c r="P18" s="198">
        <v>46532</v>
      </c>
      <c r="Q18" s="35" t="str">
        <f>+IF(+_xlfn.XLOOKUP(B18,'La Calera II - RFSU 31.1.28'!B:B,'La Calera II - RFSU 31.1.28'!BX:BX,"No se encuentra",0,1)&gt;0,+_xlfn.XLOOKUP(B18,'La Calera II - RFSU 31.1.28'!B:B,'La Calera II - RFSU 31.1.28'!BX:BX,"No se encuentra",0,1),"")</f>
        <v/>
      </c>
      <c r="R18" s="202" t="str">
        <f t="shared" si="1"/>
        <v/>
      </c>
      <c r="S18" s="470"/>
      <c r="T18" s="304" t="s">
        <v>2991</v>
      </c>
      <c r="U18" s="416">
        <v>46532</v>
      </c>
      <c r="V18" s="18">
        <v>46532</v>
      </c>
      <c r="W18" s="18">
        <f>+_xlfn.XLOOKUP(B18,'La Calera II - RFSU 31.1.28'!B:B,'La Calera II - RFSU 31.1.28'!BW:BW,"No se encuentra",0,1)</f>
        <v>46380</v>
      </c>
      <c r="X18" s="193">
        <f t="shared" si="7"/>
        <v>313</v>
      </c>
      <c r="AA18" s="18" t="str">
        <f>+_xlfn.XLOOKUP(T18,'Crono LB 30.09'!B:B,'Crono LB 30.09'!E:E,"No se encuentra",0,1)</f>
        <v>No se encuentra</v>
      </c>
      <c r="AB18" s="193" t="e">
        <f t="shared" si="8"/>
        <v>#VALUE!</v>
      </c>
    </row>
    <row r="19" spans="1:28" hidden="1" x14ac:dyDescent="0.35">
      <c r="A19" s="562" t="s">
        <v>2024</v>
      </c>
      <c r="B19" s="563" t="s">
        <v>2927</v>
      </c>
      <c r="C19" s="161" t="s">
        <v>2425</v>
      </c>
      <c r="D19" s="285"/>
      <c r="E19" s="201">
        <v>46115</v>
      </c>
      <c r="F19" s="198">
        <f>+_xlfn.XLOOKUP(B19,'La Calera II - RFSU 31.1.28'!B:B,'La Calera II - RFSU 31.1.28'!G:G,"No se encuentra",0,1)</f>
        <v>46172</v>
      </c>
      <c r="G19" s="289">
        <f>IF(+_xlfn.XLOOKUP(B19,'La Calera II - RFSU 31.1.28'!B:B,'La Calera II - RFSU 31.1.28'!H:H,"No se encuentra",0,1)&gt;0,+_xlfn.XLOOKUP(B19,'La Calera II - RFSU 31.1.28'!B:B,'La Calera II - RFSU 31.1.28'!H:H,"No se encuentra",0,1),"")</f>
        <v>46155</v>
      </c>
      <c r="H19" s="416">
        <v>46152</v>
      </c>
      <c r="I19" s="198">
        <v>46230</v>
      </c>
      <c r="J19" s="289">
        <f>IF(+_xlfn.XLOOKUP(B19,'La Calera II - RFSU 31.1.28'!B:B,'La Calera II - RFSU 31.1.28'!X:X,"No se encuentra",0,1)&gt;0,+_xlfn.XLOOKUP(B19,'La Calera II - RFSU 31.1.28'!B:B,'La Calera II - RFSU 31.1.28'!X:X,"No se encuentra",0,1),"")</f>
        <v>46223</v>
      </c>
      <c r="K19" s="474" t="s">
        <v>2958</v>
      </c>
      <c r="L19" s="201">
        <v>46373</v>
      </c>
      <c r="M19" s="198">
        <v>46248</v>
      </c>
      <c r="N19" s="293" t="str">
        <f>IF(+_xlfn.XLOOKUP(B19,'La Calera II - RFSU 31.1.28'!B:B,'La Calera II - RFSU 31.1.28'!AQ:AQ,"No se encuentra",0,1)&gt;0,+_xlfn.XLOOKUP(B19,'La Calera II - RFSU 31.1.28'!B:B,'La Calera II - RFSU 31.1.28'!AQ:AQ,"No se encuentra",0,1),"")</f>
        <v/>
      </c>
      <c r="O19" s="201">
        <v>46449</v>
      </c>
      <c r="P19" s="198">
        <v>46368</v>
      </c>
      <c r="Q19" s="35" t="str">
        <f>+IF(+_xlfn.XLOOKUP(B19,'La Calera II - RFSU 31.1.28'!B:B,'La Calera II - RFSU 31.1.28'!BX:BX,"No se encuentra",0,1)&gt;0,+_xlfn.XLOOKUP(B19,'La Calera II - RFSU 31.1.28'!B:B,'La Calera II - RFSU 31.1.28'!BX:BX,"No se encuentra",0,1),"")</f>
        <v/>
      </c>
      <c r="R19" s="202" t="str">
        <f t="shared" si="1"/>
        <v/>
      </c>
      <c r="S19" s="471"/>
      <c r="T19" s="304" t="s">
        <v>2910</v>
      </c>
      <c r="U19" s="416">
        <v>46449</v>
      </c>
      <c r="V19" s="18">
        <v>46392</v>
      </c>
      <c r="W19" s="18">
        <f>+_xlfn.XLOOKUP(B19,'La Calera II - RFSU 31.1.28'!B:B,'La Calera II - RFSU 31.1.28'!BW:BW,"No se encuentra",0,1)</f>
        <v>46445</v>
      </c>
      <c r="X19" s="193">
        <f t="shared" si="7"/>
        <v>76</v>
      </c>
      <c r="AA19" s="18">
        <f>+_xlfn.XLOOKUP(T19,'Crono LB 30.09'!B:B,'Crono LB 30.09'!E:E,"No se encuentra",0,1)</f>
        <v>46324</v>
      </c>
      <c r="AB19" s="193">
        <f t="shared" si="8"/>
        <v>-49</v>
      </c>
    </row>
    <row r="20" spans="1:28" x14ac:dyDescent="0.35">
      <c r="A20" s="562" t="s">
        <v>2024</v>
      </c>
      <c r="B20" s="563" t="s">
        <v>2931</v>
      </c>
      <c r="C20" s="161" t="s">
        <v>2932</v>
      </c>
      <c r="D20" s="285"/>
      <c r="E20" s="201">
        <v>46073</v>
      </c>
      <c r="F20" s="198">
        <v>46073</v>
      </c>
      <c r="G20" s="289">
        <f>IF(+_xlfn.XLOOKUP(B20,'La Calera II - RFSU 31.1.28'!B:B,'La Calera II - RFSU 31.1.28'!H:H,"No se encuentra",0,1)&gt;0,+_xlfn.XLOOKUP(B20,'La Calera II - RFSU 31.1.28'!B:B,'La Calera II - RFSU 31.1.28'!H:H,"No se encuentra",0,1),"")</f>
        <v>46073</v>
      </c>
      <c r="H20" s="416">
        <v>46110</v>
      </c>
      <c r="I20" s="198">
        <v>46105</v>
      </c>
      <c r="J20" s="289">
        <f>IF(+_xlfn.XLOOKUP(B20,'La Calera II - RFSU 31.1.28'!B:B,'La Calera II - RFSU 31.1.28'!X:X,"No se encuentra",0,1)&gt;0,+_xlfn.XLOOKUP(B20,'La Calera II - RFSU 31.1.28'!B:B,'La Calera II - RFSU 31.1.28'!X:X,"No se encuentra",0,1),"")</f>
        <v>46101</v>
      </c>
      <c r="K20" s="474" t="s">
        <v>2983</v>
      </c>
      <c r="L20" s="201">
        <v>46175</v>
      </c>
      <c r="M20" s="198">
        <v>46175</v>
      </c>
      <c r="N20" s="293">
        <f>IF(+_xlfn.XLOOKUP(B20,'La Calera II - RFSU 31.1.28'!B:B,'La Calera II - RFSU 31.1.28'!AQ:AQ,"No se encuentra",0,1)&gt;0,+_xlfn.XLOOKUP(B20,'La Calera II - RFSU 31.1.28'!B:B,'La Calera II - RFSU 31.1.28'!AQ:AQ,"No se encuentra",0,1),"")</f>
        <v>46176</v>
      </c>
      <c r="O20" s="201">
        <v>46417</v>
      </c>
      <c r="P20" s="198">
        <v>46410</v>
      </c>
      <c r="Q20" s="35" t="str">
        <f>+IF(+_xlfn.XLOOKUP(B20,'La Calera II - RFSU 31.1.28'!B:B,'La Calera II - RFSU 31.1.28'!BX:BX,"No se encuentra",0,1)&gt;0,+_xlfn.XLOOKUP(B20,'La Calera II - RFSU 31.1.28'!B:B,'La Calera II - RFSU 31.1.28'!BX:BX,"No se encuentra",0,1),"")</f>
        <v/>
      </c>
      <c r="R20" s="202">
        <f t="shared" si="1"/>
        <v>7</v>
      </c>
      <c r="S20" s="471"/>
      <c r="T20" s="304" t="s">
        <v>2625</v>
      </c>
      <c r="U20" s="416">
        <v>46417</v>
      </c>
      <c r="V20" s="18">
        <v>46417</v>
      </c>
      <c r="W20" s="18">
        <f>+_xlfn.XLOOKUP(B20,'La Calera II - RFSU 31.1.28'!B:B,'La Calera II - RFSU 31.1.28'!BW:BW,"No se encuentra",0,1)</f>
        <v>46426</v>
      </c>
      <c r="X20" s="193">
        <f t="shared" si="7"/>
        <v>242</v>
      </c>
      <c r="AA20" s="18" t="str">
        <f>+_xlfn.XLOOKUP(T20,'Crono LB 30.09'!B:B,'Crono LB 30.09'!E:E,"No se encuentra",0,1)</f>
        <v>29-Jan-26</v>
      </c>
      <c r="AB20" s="193" t="e">
        <f t="shared" si="8"/>
        <v>#VALUE!</v>
      </c>
    </row>
    <row r="21" spans="1:28" x14ac:dyDescent="0.35">
      <c r="A21" s="562" t="s">
        <v>2024</v>
      </c>
      <c r="B21" s="563" t="s">
        <v>2936</v>
      </c>
      <c r="C21" s="161" t="s">
        <v>2429</v>
      </c>
      <c r="D21" s="285"/>
      <c r="E21" s="201">
        <v>46141</v>
      </c>
      <c r="F21" s="198">
        <v>46141</v>
      </c>
      <c r="G21" s="289">
        <f>IF(+_xlfn.XLOOKUP(B21,'La Calera II - RFSU 31.1.28'!B:B,'La Calera II - RFSU 31.1.28'!H:H,"No se encuentra",0,1)&gt;0,+_xlfn.XLOOKUP(B21,'La Calera II - RFSU 31.1.28'!B:B,'La Calera II - RFSU 31.1.28'!H:H,"No se encuentra",0,1),"")</f>
        <v>46141</v>
      </c>
      <c r="H21" s="416">
        <v>46173</v>
      </c>
      <c r="I21" s="198">
        <v>46203</v>
      </c>
      <c r="J21" s="289">
        <f>IF(+_xlfn.XLOOKUP(B21,'La Calera II - RFSU 31.1.28'!B:B,'La Calera II - RFSU 31.1.28'!X:X,"No se encuentra",0,1)&gt;0,+_xlfn.XLOOKUP(B21,'La Calera II - RFSU 31.1.28'!B:B,'La Calera II - RFSU 31.1.28'!X:X,"No se encuentra",0,1),"")</f>
        <v>46183</v>
      </c>
      <c r="K21" s="474" t="s">
        <v>2958</v>
      </c>
      <c r="L21" s="201">
        <v>46238</v>
      </c>
      <c r="M21" s="198">
        <v>46238</v>
      </c>
      <c r="N21" s="293">
        <f>IF(+_xlfn.XLOOKUP(B21,'La Calera II - RFSU 31.1.28'!B:B,'La Calera II - RFSU 31.1.28'!AQ:AQ,"No se encuentra",0,1)&gt;0,+_xlfn.XLOOKUP(B21,'La Calera II - RFSU 31.1.28'!B:B,'La Calera II - RFSU 31.1.28'!AQ:AQ,"No se encuentra",0,1),"")</f>
        <v>46232</v>
      </c>
      <c r="O21" s="201">
        <v>46476</v>
      </c>
      <c r="P21" s="198">
        <v>46476</v>
      </c>
      <c r="Q21" s="35" t="str">
        <f>+IF(+_xlfn.XLOOKUP(B21,'La Calera II - RFSU 31.1.28'!B:B,'La Calera II - RFSU 31.1.28'!BX:BX,"No se encuentra",0,1)&gt;0,+_xlfn.XLOOKUP(B21,'La Calera II - RFSU 31.1.28'!B:B,'La Calera II - RFSU 31.1.28'!BX:BX,"No se encuentra",0,1),"")</f>
        <v/>
      </c>
      <c r="R21" s="202">
        <f>IF(N21="","",+IF(Q21="",+O21-P21,+O21-Q21))</f>
        <v>0</v>
      </c>
      <c r="S21" s="471"/>
      <c r="T21" s="304" t="s">
        <v>2625</v>
      </c>
      <c r="U21" s="416">
        <v>46417</v>
      </c>
      <c r="V21" s="18">
        <v>46417</v>
      </c>
      <c r="W21" s="18">
        <f>+_xlfn.XLOOKUP(B21,'La Calera II - RFSU 31.1.28'!B:B,'La Calera II - RFSU 31.1.28'!BW:BW,"No se encuentra",0,1)</f>
        <v>46422</v>
      </c>
      <c r="X21" s="193">
        <f>+O21-L21</f>
        <v>238</v>
      </c>
      <c r="AA21" s="18" t="str">
        <f>+_xlfn.XLOOKUP(T21,'Crono LB 30.09'!B:B,'Crono LB 30.09'!E:E,"No se encuentra",0,1)</f>
        <v>29-Jan-26</v>
      </c>
      <c r="AB21" s="193" t="e">
        <f>+AA21-L21</f>
        <v>#VALUE!</v>
      </c>
    </row>
    <row r="22" spans="1:28" hidden="1" x14ac:dyDescent="0.35">
      <c r="A22" s="562" t="s">
        <v>2024</v>
      </c>
      <c r="B22" s="563" t="s">
        <v>2939</v>
      </c>
      <c r="C22" s="161" t="s">
        <v>2429</v>
      </c>
      <c r="D22" s="285"/>
      <c r="E22" s="201">
        <v>46185</v>
      </c>
      <c r="F22" s="198">
        <v>46185</v>
      </c>
      <c r="G22" s="289">
        <f>IF(+_xlfn.XLOOKUP(B22,'La Calera II - RFSU 31.1.28'!B:B,'La Calera II - RFSU 31.1.28'!H:H,"No se encuentra",0,1)&gt;0,+_xlfn.XLOOKUP(B22,'La Calera II - RFSU 31.1.28'!B:B,'La Calera II - RFSU 31.1.28'!H:H,"No se encuentra",0,1),"")</f>
        <v>46185</v>
      </c>
      <c r="H22" s="416">
        <v>46218</v>
      </c>
      <c r="I22" s="198">
        <v>46230</v>
      </c>
      <c r="J22" s="289">
        <f>IF(+_xlfn.XLOOKUP(B22,'La Calera II - RFSU 31.1.28'!B:B,'La Calera II - RFSU 31.1.28'!X:X,"No se encuentra",0,1)&gt;0,+_xlfn.XLOOKUP(B22,'La Calera II - RFSU 31.1.28'!B:B,'La Calera II - RFSU 31.1.28'!X:X,"No se encuentra",0,1),"")</f>
        <v>46223</v>
      </c>
      <c r="K22" s="474" t="s">
        <v>2958</v>
      </c>
      <c r="L22" s="201">
        <v>46295</v>
      </c>
      <c r="M22" s="198">
        <v>46295</v>
      </c>
      <c r="N22" s="293" t="str">
        <f>IF(+_xlfn.XLOOKUP(B22,'La Calera II - RFSU 31.1.28'!B:B,'La Calera II - RFSU 31.1.28'!AQ:AQ,"No se encuentra",0,1)&gt;0,+_xlfn.XLOOKUP(B22,'La Calera II - RFSU 31.1.28'!B:B,'La Calera II - RFSU 31.1.28'!AQ:AQ,"No se encuentra",0,1),"")</f>
        <v/>
      </c>
      <c r="O22" s="201">
        <v>46507</v>
      </c>
      <c r="P22" s="198">
        <v>46507</v>
      </c>
      <c r="Q22" s="35" t="str">
        <f>+IF(+_xlfn.XLOOKUP(B22,'La Calera II - RFSU 31.1.28'!B:B,'La Calera II - RFSU 31.1.28'!BX:BX,"No se encuentra",0,1)&gt;0,+_xlfn.XLOOKUP(B22,'La Calera II - RFSU 31.1.28'!B:B,'La Calera II - RFSU 31.1.28'!BX:BX,"No se encuentra",0,1),"")</f>
        <v/>
      </c>
      <c r="R22" s="202" t="str">
        <f>IF(N22="","",+IF(Q22="",+O22-P22,+O22-Q22))</f>
        <v/>
      </c>
      <c r="S22" s="471"/>
      <c r="T22" s="304" t="s">
        <v>2625</v>
      </c>
      <c r="U22" s="416">
        <v>46417</v>
      </c>
      <c r="V22" s="18">
        <v>46417</v>
      </c>
      <c r="W22" s="18">
        <f>+_xlfn.XLOOKUP(B22,'La Calera II - RFSU 31.1.28'!B:B,'La Calera II - RFSU 31.1.28'!BW:BW,"No se encuentra",0,1)</f>
        <v>46478</v>
      </c>
      <c r="X22" s="193">
        <f>+O22-L22</f>
        <v>212</v>
      </c>
      <c r="AA22" s="18" t="str">
        <f>+_xlfn.XLOOKUP(T22,'Crono LB 30.09'!B:B,'Crono LB 30.09'!E:E,"No se encuentra",0,1)</f>
        <v>29-Jan-26</v>
      </c>
      <c r="AB22" s="193" t="e">
        <f>+AA22-L22</f>
        <v>#VALUE!</v>
      </c>
    </row>
    <row r="23" spans="1:28" hidden="1" x14ac:dyDescent="0.35">
      <c r="A23" s="562" t="s">
        <v>2024</v>
      </c>
      <c r="B23" s="563" t="s">
        <v>2940</v>
      </c>
      <c r="C23" s="161" t="s">
        <v>2429</v>
      </c>
      <c r="D23" s="285"/>
      <c r="E23" s="201">
        <v>46234</v>
      </c>
      <c r="F23" s="198">
        <f>+_xlfn.XLOOKUP(B23,'La Calera II - RFSU 31.1.28'!B:B,'La Calera II - RFSU 31.1.28'!G:G,"No se encuentra",0,1)</f>
        <v>46234</v>
      </c>
      <c r="G23" s="289" t="str">
        <f>IF(+_xlfn.XLOOKUP(B23,'La Calera II - RFSU 31.1.28'!B:B,'La Calera II - RFSU 31.1.28'!H:H,"No se encuentra",0,1)&gt;0,+_xlfn.XLOOKUP(B23,'La Calera II - RFSU 31.1.28'!B:B,'La Calera II - RFSU 31.1.28'!H:H,"No se encuentra",0,1),"")</f>
        <v/>
      </c>
      <c r="H23" s="416">
        <v>46266</v>
      </c>
      <c r="I23" s="198">
        <v>46266</v>
      </c>
      <c r="J23" s="289" t="str">
        <f>IF(+_xlfn.XLOOKUP(B23,'La Calera II - RFSU 31.1.28'!B:B,'La Calera II - RFSU 31.1.28'!X:X,"No se encuentra",0,1)&gt;0,+_xlfn.XLOOKUP(B23,'La Calera II - RFSU 31.1.28'!B:B,'La Calera II - RFSU 31.1.28'!X:X,"No se encuentra",0,1),"")</f>
        <v/>
      </c>
      <c r="K23" s="474" t="str">
        <f>+IF(+_xlfn.XLOOKUP(B23,'La Calera II - RFSU 31.1.28'!B:B,'La Calera II - RFSU 31.1.28'!AG:AG,"No se encuentra",0,1)=0,"N/A","Sin iniciar")</f>
        <v>Sin iniciar</v>
      </c>
      <c r="L23" s="201">
        <v>46331</v>
      </c>
      <c r="M23" s="198">
        <v>46331</v>
      </c>
      <c r="N23" s="293" t="str">
        <f>IF(+_xlfn.XLOOKUP(B23,'La Calera II - RFSU 31.1.28'!B:B,'La Calera II - RFSU 31.1.28'!AQ:AQ,"No se encuentra",0,1)&gt;0,+_xlfn.XLOOKUP(B23,'La Calera II - RFSU 31.1.28'!B:B,'La Calera II - RFSU 31.1.28'!AQ:AQ,"No se encuentra",0,1),"")</f>
        <v/>
      </c>
      <c r="O23" s="201">
        <v>46538</v>
      </c>
      <c r="P23" s="198">
        <v>46537</v>
      </c>
      <c r="Q23" s="35" t="str">
        <f>+IF(+_xlfn.XLOOKUP(B23,'La Calera II - RFSU 31.1.28'!B:B,'La Calera II - RFSU 31.1.28'!BX:BX,"No se encuentra",0,1)&gt;0,+_xlfn.XLOOKUP(B23,'La Calera II - RFSU 31.1.28'!B:B,'La Calera II - RFSU 31.1.28'!BX:BX,"No se encuentra",0,1),"")</f>
        <v/>
      </c>
      <c r="R23" s="202" t="str">
        <f t="shared" ref="R23" si="12">IF(N23="","",+IF(Q23="",+O23-P23,+O23-Q23))</f>
        <v/>
      </c>
      <c r="S23" s="471" t="s">
        <v>2992</v>
      </c>
      <c r="T23" s="304" t="s">
        <v>2993</v>
      </c>
      <c r="U23" s="416">
        <v>46537</v>
      </c>
      <c r="V23" s="18">
        <v>46537</v>
      </c>
      <c r="W23" s="18">
        <f>+_xlfn.XLOOKUP(B23,'La Calera II - RFSU 31.1.28'!B:B,'La Calera II - RFSU 31.1.28'!BW:BW,"No se encuentra",0,1)</f>
        <v>46521</v>
      </c>
      <c r="X23" s="193">
        <f t="shared" si="7"/>
        <v>207</v>
      </c>
      <c r="AA23" s="18" t="str">
        <f>+_xlfn.XLOOKUP(T23,'Crono LB 30.09'!B:B,'Crono LB 30.09'!E:E,"No se encuentra",0,1)</f>
        <v>No se encuentra</v>
      </c>
      <c r="AB23" s="193" t="e">
        <f t="shared" si="8"/>
        <v>#VALUE!</v>
      </c>
    </row>
    <row r="24" spans="1:28" x14ac:dyDescent="0.35">
      <c r="A24" s="562" t="s">
        <v>2818</v>
      </c>
      <c r="B24" s="563" t="s">
        <v>2826</v>
      </c>
      <c r="C24" s="161" t="s">
        <v>2827</v>
      </c>
      <c r="D24" s="285"/>
      <c r="E24" s="201">
        <v>46108</v>
      </c>
      <c r="F24" s="198">
        <v>46108</v>
      </c>
      <c r="G24" s="289">
        <f>IF(+_xlfn.XLOOKUP(B24,'La Calera II - RFSU 31.1.28'!B:B,'La Calera II - RFSU 31.1.28'!H:H,"No se encuentra",0,1)&gt;0,+_xlfn.XLOOKUP(B24,'La Calera II - RFSU 31.1.28'!B:B,'La Calera II - RFSU 31.1.28'!H:H,"No se encuentra",0,1),"")</f>
        <v>46099</v>
      </c>
      <c r="H24" s="416">
        <v>46145</v>
      </c>
      <c r="I24" s="198">
        <v>46145</v>
      </c>
      <c r="J24" s="289">
        <f>IF(+_xlfn.XLOOKUP(B24,'La Calera II - RFSU 31.1.28'!B:B,'La Calera II - RFSU 31.1.28'!X:X,"No se encuentra",0,1)&gt;0,+_xlfn.XLOOKUP(B24,'La Calera II - RFSU 31.1.28'!B:B,'La Calera II - RFSU 31.1.28'!X:X,"No se encuentra",0,1),"")</f>
        <v>46146</v>
      </c>
      <c r="K24" s="474" t="s">
        <v>5431</v>
      </c>
      <c r="L24" s="201">
        <v>46225</v>
      </c>
      <c r="M24" s="198">
        <v>46241</v>
      </c>
      <c r="N24" s="293" t="str">
        <f>IF(+_xlfn.XLOOKUP(B24,'La Calera II - RFSU 31.1.28'!B:B,'La Calera II - RFSU 31.1.28'!AQ:AQ,"No se encuentra",0,1)&gt;0,+_xlfn.XLOOKUP(B24,'La Calera II - RFSU 31.1.28'!B:B,'La Calera II - RFSU 31.1.28'!AQ:AQ,"No se encuentra",0,1),"")</f>
        <v/>
      </c>
      <c r="O24" s="201">
        <v>46423</v>
      </c>
      <c r="P24" s="198">
        <v>46423</v>
      </c>
      <c r="Q24" s="35" t="str">
        <f>+IF(+_xlfn.XLOOKUP(B24,'La Calera II - RFSU 31.1.28'!B:B,'La Calera II - RFSU 31.1.28'!BX:BX,"No se encuentra",0,1)&gt;0,+_xlfn.XLOOKUP(B24,'La Calera II - RFSU 31.1.28'!B:B,'La Calera II - RFSU 31.1.28'!BX:BX,"No se encuentra",0,1),"")</f>
        <v/>
      </c>
      <c r="R24" s="202" t="str">
        <f t="shared" si="1"/>
        <v/>
      </c>
      <c r="S24" s="471"/>
      <c r="T24" s="304" t="s">
        <v>2828</v>
      </c>
      <c r="U24" s="416">
        <v>46424</v>
      </c>
      <c r="V24" s="18">
        <v>46423</v>
      </c>
      <c r="W24" s="18">
        <f>+_xlfn.XLOOKUP(B24,'La Calera II - RFSU 31.1.28'!B:B,'La Calera II - RFSU 31.1.28'!BW:BW,"No se encuentra",0,1)</f>
        <v>46458</v>
      </c>
      <c r="X24" s="193">
        <f t="shared" si="7"/>
        <v>198</v>
      </c>
      <c r="AA24" s="18" t="str">
        <f>+_xlfn.XLOOKUP(T24,'Crono LB 30.09'!B:B,'Crono LB 30.09'!E:E,"No se encuentra",0,1)</f>
        <v>No se encuentra</v>
      </c>
      <c r="AB24" s="193" t="e">
        <f t="shared" si="8"/>
        <v>#VALUE!</v>
      </c>
    </row>
    <row r="25" spans="1:28" hidden="1" x14ac:dyDescent="0.35">
      <c r="A25" s="562" t="s">
        <v>246</v>
      </c>
      <c r="B25" s="563" t="s">
        <v>2649</v>
      </c>
      <c r="C25" s="161" t="s">
        <v>624</v>
      </c>
      <c r="D25" s="285"/>
      <c r="E25" s="201">
        <v>46153</v>
      </c>
      <c r="F25" s="198">
        <v>46153</v>
      </c>
      <c r="G25" s="289">
        <f>IF(+_xlfn.XLOOKUP(B25,'La Calera II - RFSU 31.1.28'!B:B,'La Calera II - RFSU 31.1.28'!H:H,"No se encuentra",0,1)&gt;0,+_xlfn.XLOOKUP(B25,'La Calera II - RFSU 31.1.28'!B:B,'La Calera II - RFSU 31.1.28'!H:H,"No se encuentra",0,1),"")</f>
        <v>46122</v>
      </c>
      <c r="H25" s="416">
        <v>46190</v>
      </c>
      <c r="I25" s="198">
        <v>46190</v>
      </c>
      <c r="J25" s="289">
        <v>46122</v>
      </c>
      <c r="K25" s="474" t="s">
        <v>2983</v>
      </c>
      <c r="L25" s="201">
        <v>46286</v>
      </c>
      <c r="M25" s="198">
        <v>46255</v>
      </c>
      <c r="N25" s="293">
        <f>IF(+_xlfn.XLOOKUP(B25,'La Calera II - RFSU 31.1.28'!B:B,'La Calera II - RFSU 31.1.28'!AQ:AQ,"No se encuentra",0,1)&gt;0,+_xlfn.XLOOKUP(B25,'La Calera II - RFSU 31.1.28'!B:B,'La Calera II - RFSU 31.1.28'!AQ:AQ,"No se encuentra",0,1),"")</f>
        <v>46211</v>
      </c>
      <c r="O25" s="201">
        <v>46524</v>
      </c>
      <c r="P25" s="198">
        <v>46462</v>
      </c>
      <c r="Q25" s="35" t="str">
        <f>+IF(+_xlfn.XLOOKUP(B25,'La Calera II - RFSU 31.1.28'!B:B,'La Calera II - RFSU 31.1.28'!BX:BX,"No se encuentra",0,1)&gt;0,+_xlfn.XLOOKUP(B25,'La Calera II - RFSU 31.1.28'!B:B,'La Calera II - RFSU 31.1.28'!BX:BX,"No se encuentra",0,1),"")</f>
        <v/>
      </c>
      <c r="R25" s="202">
        <f t="shared" si="1"/>
        <v>62</v>
      </c>
      <c r="S25" s="471"/>
      <c r="T25" s="304" t="s">
        <v>2545</v>
      </c>
      <c r="U25" s="416">
        <v>46594</v>
      </c>
      <c r="V25" s="18">
        <v>46496</v>
      </c>
      <c r="W25" s="18">
        <f>+_xlfn.XLOOKUP(B25,'La Calera II - RFSU 31.1.28'!B:B,'La Calera II - RFSU 31.1.28'!BW:BW,"No se encuentra",0,1)</f>
        <v>46418</v>
      </c>
      <c r="X25" s="193">
        <f t="shared" si="7"/>
        <v>238</v>
      </c>
      <c r="AA25" s="18">
        <f>+_xlfn.XLOOKUP(T25,'Crono LB 30.09'!B:B,'Crono LB 30.09'!E:E,"No se encuentra",0,1)</f>
        <v>46162</v>
      </c>
      <c r="AB25" s="193">
        <f t="shared" si="8"/>
        <v>-124</v>
      </c>
    </row>
    <row r="26" spans="1:28" hidden="1" x14ac:dyDescent="0.35">
      <c r="A26" s="562" t="s">
        <v>246</v>
      </c>
      <c r="B26" s="563" t="s">
        <v>2652</v>
      </c>
      <c r="C26" s="161" t="s">
        <v>622</v>
      </c>
      <c r="D26" s="285"/>
      <c r="E26" s="201">
        <v>46153</v>
      </c>
      <c r="F26" s="198">
        <v>46153</v>
      </c>
      <c r="G26" s="289">
        <f>IF(+_xlfn.XLOOKUP(B26,'La Calera II - RFSU 31.1.28'!B:B,'La Calera II - RFSU 31.1.28'!H:H,"No se encuentra",0,1)&gt;0,+_xlfn.XLOOKUP(B26,'La Calera II - RFSU 31.1.28'!B:B,'La Calera II - RFSU 31.1.28'!H:H,"No se encuentra",0,1),"")</f>
        <v>46122</v>
      </c>
      <c r="H26" s="416">
        <v>46190</v>
      </c>
      <c r="I26" s="198">
        <v>46190</v>
      </c>
      <c r="J26" s="289">
        <v>46122</v>
      </c>
      <c r="K26" s="474" t="s">
        <v>2983</v>
      </c>
      <c r="L26" s="201">
        <v>46286</v>
      </c>
      <c r="M26" s="198">
        <v>46255</v>
      </c>
      <c r="N26" s="293">
        <f>IF(+_xlfn.XLOOKUP(B26,'La Calera II - RFSU 31.1.28'!B:B,'La Calera II - RFSU 31.1.28'!AQ:AQ,"No se encuentra",0,1)&gt;0,+_xlfn.XLOOKUP(B26,'La Calera II - RFSU 31.1.28'!B:B,'La Calera II - RFSU 31.1.28'!AQ:AQ,"No se encuentra",0,1),"")</f>
        <v>46211</v>
      </c>
      <c r="O26" s="201">
        <v>46524</v>
      </c>
      <c r="P26" s="198">
        <v>46462</v>
      </c>
      <c r="Q26" s="35" t="str">
        <f>+IF(+_xlfn.XLOOKUP(B26,'La Calera II - RFSU 31.1.28'!B:B,'La Calera II - RFSU 31.1.28'!BX:BX,"No se encuentra",0,1)&gt;0,+_xlfn.XLOOKUP(B26,'La Calera II - RFSU 31.1.28'!B:B,'La Calera II - RFSU 31.1.28'!BX:BX,"No se encuentra",0,1),"")</f>
        <v/>
      </c>
      <c r="R26" s="202">
        <f t="shared" si="1"/>
        <v>62</v>
      </c>
      <c r="S26" s="471"/>
      <c r="T26" s="304" t="s">
        <v>2545</v>
      </c>
      <c r="U26" s="416">
        <v>46594</v>
      </c>
      <c r="V26" s="18">
        <v>46496</v>
      </c>
      <c r="W26" s="18">
        <f>+_xlfn.XLOOKUP(B26,'La Calera II - RFSU 31.1.28'!B:B,'La Calera II - RFSU 31.1.28'!BW:BW,"No se encuentra",0,1)</f>
        <v>46418</v>
      </c>
      <c r="X26" s="193">
        <f t="shared" si="7"/>
        <v>238</v>
      </c>
      <c r="AA26" s="18">
        <f>+_xlfn.XLOOKUP(T26,'Crono LB 30.09'!B:B,'Crono LB 30.09'!E:E,"No se encuentra",0,1)</f>
        <v>46162</v>
      </c>
      <c r="AB26" s="193">
        <f t="shared" si="8"/>
        <v>-124</v>
      </c>
    </row>
    <row r="27" spans="1:28" hidden="1" x14ac:dyDescent="0.35">
      <c r="A27" s="562" t="s">
        <v>246</v>
      </c>
      <c r="B27" s="563" t="s">
        <v>2654</v>
      </c>
      <c r="C27" s="161" t="s">
        <v>626</v>
      </c>
      <c r="D27" s="285"/>
      <c r="E27" s="201">
        <v>46185</v>
      </c>
      <c r="F27" s="198">
        <v>46203</v>
      </c>
      <c r="G27" s="289">
        <f>IF(+_xlfn.XLOOKUP(B27,'La Calera II - RFSU 31.1.28'!B:B,'La Calera II - RFSU 31.1.28'!H:H,"No se encuentra",0,1)&gt;0,+_xlfn.XLOOKUP(B27,'La Calera II - RFSU 31.1.28'!B:B,'La Calera II - RFSU 31.1.28'!H:H,"No se encuentra",0,1),"")</f>
        <v>46190</v>
      </c>
      <c r="H27" s="416">
        <v>46222</v>
      </c>
      <c r="I27" s="198">
        <v>46230</v>
      </c>
      <c r="J27" s="289">
        <f>IF(+_xlfn.XLOOKUP(B27,'La Calera II - RFSU 31.1.28'!B:B,'La Calera II - RFSU 31.1.28'!X:X,"No se encuentra",0,1)&gt;0,+_xlfn.XLOOKUP(B27,'La Calera II - RFSU 31.1.28'!B:B,'La Calera II - RFSU 31.1.28'!X:X,"No se encuentra",0,1),"")</f>
        <v>46226</v>
      </c>
      <c r="K27" s="474" t="s">
        <v>2958</v>
      </c>
      <c r="L27" s="201">
        <v>46309</v>
      </c>
      <c r="M27" s="198">
        <v>46286</v>
      </c>
      <c r="N27" s="293" t="str">
        <f>IF(+_xlfn.XLOOKUP(B27,'La Calera II - RFSU 31.1.28'!B:B,'La Calera II - RFSU 31.1.28'!AQ:AQ,"No se encuentra",0,1)&gt;0,+_xlfn.XLOOKUP(B27,'La Calera II - RFSU 31.1.28'!B:B,'La Calera II - RFSU 31.1.28'!AQ:AQ,"No se encuentra",0,1),"")</f>
        <v/>
      </c>
      <c r="O27" s="201">
        <v>46443</v>
      </c>
      <c r="P27" s="198">
        <v>46414</v>
      </c>
      <c r="Q27" s="35" t="str">
        <f>+IF(+_xlfn.XLOOKUP(B27,'La Calera II - RFSU 31.1.28'!B:B,'La Calera II - RFSU 31.1.28'!BX:BX,"No se encuentra",0,1)&gt;0,+_xlfn.XLOOKUP(B27,'La Calera II - RFSU 31.1.28'!B:B,'La Calera II - RFSU 31.1.28'!BX:BX,"No se encuentra",0,1),"")</f>
        <v/>
      </c>
      <c r="R27" s="202" t="str">
        <f t="shared" si="1"/>
        <v/>
      </c>
      <c r="S27" s="471"/>
      <c r="T27" s="304" t="s">
        <v>2547</v>
      </c>
      <c r="U27" s="416">
        <v>46444</v>
      </c>
      <c r="V27" s="18">
        <v>46443</v>
      </c>
      <c r="W27" s="18">
        <f>+_xlfn.XLOOKUP(B27,'La Calera II - RFSU 31.1.28'!B:B,'La Calera II - RFSU 31.1.28'!BW:BW,"No se encuentra",0,1)</f>
        <v>46418</v>
      </c>
      <c r="X27" s="193">
        <f t="shared" si="7"/>
        <v>134</v>
      </c>
      <c r="AA27" s="18">
        <f>+_xlfn.XLOOKUP(T27,'Crono LB 30.09'!B:B,'Crono LB 30.09'!E:E,"No se encuentra",0,1)</f>
        <v>46162</v>
      </c>
      <c r="AB27" s="193">
        <f t="shared" si="8"/>
        <v>-147</v>
      </c>
    </row>
    <row r="28" spans="1:28" ht="22.5" customHeight="1" x14ac:dyDescent="0.35">
      <c r="A28" s="562" t="s">
        <v>246</v>
      </c>
      <c r="B28" s="563" t="s">
        <v>2655</v>
      </c>
      <c r="C28" s="161" t="s">
        <v>2656</v>
      </c>
      <c r="D28" s="285"/>
      <c r="E28" s="201">
        <v>46031</v>
      </c>
      <c r="F28" s="198">
        <v>46031</v>
      </c>
      <c r="G28" s="289">
        <f>IF(+_xlfn.XLOOKUP(B28,'La Calera II - RFSU 31.1.28'!B:B,'La Calera II - RFSU 31.1.28'!H:H,"No se encuentra",0,1)&gt;0,+_xlfn.XLOOKUP(B28,'La Calera II - RFSU 31.1.28'!B:B,'La Calera II - RFSU 31.1.28'!H:H,"No se encuentra",0,1),"")</f>
        <v>46031</v>
      </c>
      <c r="H28" s="416">
        <v>46055</v>
      </c>
      <c r="I28" s="198">
        <v>46055</v>
      </c>
      <c r="J28" s="289">
        <f>IF(+_xlfn.XLOOKUP(B28,'La Calera II - RFSU 31.1.28'!B:B,'La Calera II - RFSU 31.1.28'!X:X,"No se encuentra",0,1)&gt;0,+_xlfn.XLOOKUP(B28,'La Calera II - RFSU 31.1.28'!B:B,'La Calera II - RFSU 31.1.28'!X:X,"No se encuentra",0,1),"")</f>
        <v>46055</v>
      </c>
      <c r="K28" s="474" t="s">
        <v>2983</v>
      </c>
      <c r="L28" s="201">
        <v>46237</v>
      </c>
      <c r="M28" s="198">
        <v>46094</v>
      </c>
      <c r="N28" s="293">
        <v>46090</v>
      </c>
      <c r="O28" s="201">
        <v>46443</v>
      </c>
      <c r="P28" s="198">
        <v>46278</v>
      </c>
      <c r="Q28" s="485">
        <v>46157</v>
      </c>
      <c r="R28" s="202">
        <f t="shared" si="1"/>
        <v>286</v>
      </c>
      <c r="S28" s="471"/>
      <c r="T28" s="304" t="s">
        <v>2994</v>
      </c>
      <c r="U28" s="416">
        <v>46531</v>
      </c>
      <c r="V28" s="18">
        <v>46351</v>
      </c>
      <c r="W28" s="18">
        <f>+_xlfn.XLOOKUP(B28,'La Calera II - RFSU 31.1.28'!B:B,'La Calera II - RFSU 31.1.28'!BW:BW,"No se encuentra",0,1)</f>
        <v>46294</v>
      </c>
      <c r="X28" s="193">
        <f t="shared" si="7"/>
        <v>206</v>
      </c>
      <c r="AA28" s="18" t="str">
        <f>+_xlfn.XLOOKUP(T28,'Crono LB 30.09'!B:B,'Crono LB 30.09'!E:E,"No se encuentra",0,1)</f>
        <v>No se encuentra</v>
      </c>
      <c r="AB28" s="193" t="e">
        <f t="shared" si="8"/>
        <v>#VALUE!</v>
      </c>
    </row>
    <row r="29" spans="1:28" hidden="1" x14ac:dyDescent="0.35">
      <c r="A29" s="562" t="s">
        <v>246</v>
      </c>
      <c r="B29" s="563" t="s">
        <v>2659</v>
      </c>
      <c r="C29" s="161" t="s">
        <v>628</v>
      </c>
      <c r="D29" s="285"/>
      <c r="E29" s="201">
        <v>46146</v>
      </c>
      <c r="F29" s="198">
        <f>+_xlfn.XLOOKUP(B29,'La Calera II - RFSU 31.1.28'!B:B,'La Calera II - RFSU 31.1.28'!G:G,"No se encuentra",0,1)</f>
        <v>46146</v>
      </c>
      <c r="G29" s="289">
        <f>IF(+_xlfn.XLOOKUP(B29,'La Calera II - RFSU 31.1.28'!B:B,'La Calera II - RFSU 31.1.28'!H:H,"No se encuentra",0,1)&gt;0,+_xlfn.XLOOKUP(B29,'La Calera II - RFSU 31.1.28'!B:B,'La Calera II - RFSU 31.1.28'!H:H,"No se encuentra",0,1),"")</f>
        <v>46142</v>
      </c>
      <c r="H29" s="416">
        <v>46183</v>
      </c>
      <c r="I29" s="198">
        <v>46195</v>
      </c>
      <c r="J29" s="289">
        <f>IF(+_xlfn.XLOOKUP(B29,'La Calera II - RFSU 31.1.28'!B:B,'La Calera II - RFSU 31.1.28'!X:X,"No se encuentra",0,1)&gt;0,+_xlfn.XLOOKUP(B29,'La Calera II - RFSU 31.1.28'!B:B,'La Calera II - RFSU 31.1.28'!X:X,"No se encuentra",0,1),"")</f>
        <v>46191</v>
      </c>
      <c r="K29" s="474" t="s">
        <v>2958</v>
      </c>
      <c r="L29" s="201">
        <v>46286</v>
      </c>
      <c r="M29" s="198">
        <v>46248</v>
      </c>
      <c r="N29" s="293" t="str">
        <f>IF(+_xlfn.XLOOKUP(B29,'La Calera II - RFSU 31.1.28'!B:B,'La Calera II - RFSU 31.1.28'!AQ:AQ,"No se encuentra",0,1)&gt;0,+_xlfn.XLOOKUP(B29,'La Calera II - RFSU 31.1.28'!B:B,'La Calera II - RFSU 31.1.28'!AQ:AQ,"No se encuentra",0,1),"")</f>
        <v/>
      </c>
      <c r="O29" s="201">
        <v>46524</v>
      </c>
      <c r="P29" s="198">
        <v>46435</v>
      </c>
      <c r="Q29" s="35" t="str">
        <f>+IF(+_xlfn.XLOOKUP(B29,'La Calera II - RFSU 31.1.28'!B:B,'La Calera II - RFSU 31.1.28'!BX:BX,"No se encuentra",0,1)&gt;0,+_xlfn.XLOOKUP(B29,'La Calera II - RFSU 31.1.28'!B:B,'La Calera II - RFSU 31.1.28'!BX:BX,"No se encuentra",0,1),"")</f>
        <v/>
      </c>
      <c r="R29" s="202" t="str">
        <f t="shared" si="1"/>
        <v/>
      </c>
      <c r="S29" s="471"/>
      <c r="T29" s="304" t="s">
        <v>2545</v>
      </c>
      <c r="U29" s="416">
        <v>46594</v>
      </c>
      <c r="V29" s="18">
        <v>46496</v>
      </c>
      <c r="W29" s="18">
        <f>+_xlfn.XLOOKUP(B29,'La Calera II - RFSU 31.1.28'!B:B,'La Calera II - RFSU 31.1.28'!BW:BW,"No se encuentra",0,1)</f>
        <v>46443</v>
      </c>
      <c r="X29" s="193">
        <f t="shared" si="7"/>
        <v>238</v>
      </c>
      <c r="AA29" s="18">
        <f>+_xlfn.XLOOKUP(T29,'Crono LB 30.09'!B:B,'Crono LB 30.09'!E:E,"No se encuentra",0,1)</f>
        <v>46162</v>
      </c>
      <c r="AB29" s="193">
        <f t="shared" si="8"/>
        <v>-124</v>
      </c>
    </row>
    <row r="30" spans="1:28" x14ac:dyDescent="0.35">
      <c r="A30" s="562" t="s">
        <v>246</v>
      </c>
      <c r="B30" s="563" t="s">
        <v>2661</v>
      </c>
      <c r="C30" s="161" t="s">
        <v>629</v>
      </c>
      <c r="D30" s="285"/>
      <c r="E30" s="201">
        <v>46030</v>
      </c>
      <c r="F30" s="198">
        <v>46030</v>
      </c>
      <c r="G30" s="289">
        <f>IF(+_xlfn.XLOOKUP(B30,'La Calera II - RFSU 31.1.28'!B:B,'La Calera II - RFSU 31.1.28'!H:H,"No se encuentra",0,1)&gt;0,+_xlfn.XLOOKUP(B30,'La Calera II - RFSU 31.1.28'!B:B,'La Calera II - RFSU 31.1.28'!H:H,"No se encuentra",0,1),"")</f>
        <v>46030</v>
      </c>
      <c r="H30" s="416">
        <v>46053</v>
      </c>
      <c r="I30" s="198">
        <v>46053</v>
      </c>
      <c r="J30" s="289">
        <f>IF(+_xlfn.XLOOKUP(B30,'La Calera II - RFSU 31.1.28'!B:B,'La Calera II - RFSU 31.1.28'!X:X,"No se encuentra",0,1)&gt;0,+_xlfn.XLOOKUP(B30,'La Calera II - RFSU 31.1.28'!B:B,'La Calera II - RFSU 31.1.28'!X:X,"No se encuentra",0,1),"")</f>
        <v>46053</v>
      </c>
      <c r="K30" s="474" t="s">
        <v>2983</v>
      </c>
      <c r="L30" s="201">
        <v>46094</v>
      </c>
      <c r="M30" s="198">
        <v>46094</v>
      </c>
      <c r="N30" s="293">
        <v>46090</v>
      </c>
      <c r="O30" s="201">
        <v>46132</v>
      </c>
      <c r="P30" s="198">
        <v>46152</v>
      </c>
      <c r="Q30" s="485">
        <v>46142</v>
      </c>
      <c r="R30" s="202">
        <f t="shared" si="1"/>
        <v>-10</v>
      </c>
      <c r="S30" s="471"/>
      <c r="T30" s="304" t="s">
        <v>2664</v>
      </c>
      <c r="U30" s="416">
        <v>46132</v>
      </c>
      <c r="V30" s="18">
        <v>46132</v>
      </c>
      <c r="W30" s="18">
        <f>+_xlfn.XLOOKUP(B30,'La Calera II - RFSU 31.1.28'!B:B,'La Calera II - RFSU 31.1.28'!BW:BW,"No se encuentra",0,1)</f>
        <v>46201</v>
      </c>
      <c r="X30" s="193">
        <f t="shared" si="7"/>
        <v>38</v>
      </c>
      <c r="AA30" s="18">
        <f>+_xlfn.XLOOKUP(T30,'Crono LB 30.09'!B:B,'Crono LB 30.09'!E:E,"No se encuentra",0,1)</f>
        <v>45988</v>
      </c>
      <c r="AB30" s="193">
        <f t="shared" si="8"/>
        <v>-106</v>
      </c>
    </row>
    <row r="31" spans="1:28" x14ac:dyDescent="0.35">
      <c r="A31" s="562" t="s">
        <v>246</v>
      </c>
      <c r="B31" s="563" t="s">
        <v>2665</v>
      </c>
      <c r="C31" s="161" t="s">
        <v>630</v>
      </c>
      <c r="D31" s="285"/>
      <c r="E31" s="201">
        <v>46189</v>
      </c>
      <c r="F31" s="198">
        <v>46189</v>
      </c>
      <c r="G31" s="289">
        <f>IF(+_xlfn.XLOOKUP(B31,'La Calera II - RFSU 31.1.28'!B:B,'La Calera II - RFSU 31.1.28'!H:H,"No se encuentra",0,1)&gt;0,+_xlfn.XLOOKUP(B31,'La Calera II - RFSU 31.1.28'!B:B,'La Calera II - RFSU 31.1.28'!H:H,"No se encuentra",0,1),"")</f>
        <v>46056</v>
      </c>
      <c r="H31" s="416">
        <v>46219</v>
      </c>
      <c r="I31" s="198">
        <v>46101</v>
      </c>
      <c r="J31" s="289">
        <v>46097</v>
      </c>
      <c r="K31" s="474" t="s">
        <v>2983</v>
      </c>
      <c r="L31" s="201">
        <v>46226</v>
      </c>
      <c r="M31" s="198">
        <v>46166</v>
      </c>
      <c r="N31" s="293">
        <f>IF(+_xlfn.XLOOKUP(B31,'La Calera II - RFSU 31.1.28'!B:B,'La Calera II - RFSU 31.1.28'!AQ:AQ,"No se encuentra",0,1)&gt;0,+_xlfn.XLOOKUP(B31,'La Calera II - RFSU 31.1.28'!B:B,'La Calera II - RFSU 31.1.28'!AQ:AQ,"No se encuentra",0,1),"")</f>
        <v>46127</v>
      </c>
      <c r="O31" s="201">
        <v>46384</v>
      </c>
      <c r="P31" s="198">
        <v>46295</v>
      </c>
      <c r="Q31" s="198" t="str">
        <f>+IF(+_xlfn.XLOOKUP(B31,'La Calera II - RFSU 31.1.28'!B:B,'La Calera II - RFSU 31.1.28'!BX:BX,"No se encuentra",0,1)&gt;0,+_xlfn.XLOOKUP(B31,'La Calera II - RFSU 31.1.28'!B:B,'La Calera II - RFSU 31.1.28'!BX:BX,"No se encuentra",0,1),"")</f>
        <v/>
      </c>
      <c r="R31" s="202">
        <f t="shared" si="1"/>
        <v>89</v>
      </c>
      <c r="S31" s="471"/>
      <c r="T31" s="304" t="s">
        <v>2556</v>
      </c>
      <c r="U31" s="416">
        <v>46551</v>
      </c>
      <c r="V31" s="18">
        <v>46384</v>
      </c>
      <c r="W31" s="18">
        <f>+_xlfn.XLOOKUP(B31,'La Calera II - RFSU 31.1.28'!B:B,'La Calera II - RFSU 31.1.28'!BW:BW,"No se encuentra",0,1)</f>
        <v>46284</v>
      </c>
      <c r="X31" s="193">
        <f t="shared" si="7"/>
        <v>158</v>
      </c>
      <c r="AA31" s="18">
        <f>+_xlfn.XLOOKUP(T31,'Crono LB 30.09'!B:B,'Crono LB 30.09'!E:E,"No se encuentra",0,1)</f>
        <v>46204</v>
      </c>
      <c r="AB31" s="193">
        <f t="shared" si="8"/>
        <v>-22</v>
      </c>
    </row>
    <row r="32" spans="1:28" x14ac:dyDescent="0.35">
      <c r="A32" s="562" t="s">
        <v>246</v>
      </c>
      <c r="B32" s="563" t="s">
        <v>2667</v>
      </c>
      <c r="C32" s="161" t="s">
        <v>630</v>
      </c>
      <c r="D32" s="285"/>
      <c r="E32" s="201">
        <v>46132</v>
      </c>
      <c r="F32" s="201">
        <v>46132</v>
      </c>
      <c r="G32" s="289">
        <f>IF(+_xlfn.XLOOKUP(B32,'La Calera II - RFSU 31.1.28'!B:B,'La Calera II - RFSU 31.1.28'!H:H,"No se encuentra",0,1)&gt;0,+_xlfn.XLOOKUP(B32,'La Calera II - RFSU 31.1.28'!B:B,'La Calera II - RFSU 31.1.28'!H:H,"No se encuentra",0,1),"")</f>
        <v>46132</v>
      </c>
      <c r="H32" s="416">
        <v>46169</v>
      </c>
      <c r="I32" s="198">
        <v>46198</v>
      </c>
      <c r="J32" s="289">
        <f>IF(+_xlfn.XLOOKUP(B32,'La Calera II - RFSU 31.1.28'!B:B,'La Calera II - RFSU 31.1.28'!X:X,"No se encuentra",0,1)&gt;0,+_xlfn.XLOOKUP(B32,'La Calera II - RFSU 31.1.28'!B:B,'La Calera II - RFSU 31.1.28'!X:X,"No se encuentra",0,1),"")</f>
        <v>46191</v>
      </c>
      <c r="K32" s="474" t="s">
        <v>2958</v>
      </c>
      <c r="L32" s="201">
        <v>46234</v>
      </c>
      <c r="M32" s="201">
        <v>46241</v>
      </c>
      <c r="N32" s="293" t="str">
        <f>IF(+_xlfn.XLOOKUP(B32,'La Calera II - RFSU 31.1.28'!B:B,'La Calera II - RFSU 31.1.28'!AQ:AQ,"No se encuentra",0,1)&gt;0,+_xlfn.XLOOKUP(B32,'La Calera II - RFSU 31.1.28'!B:B,'La Calera II - RFSU 31.1.28'!AQ:AQ,"No se encuentra",0,1),"")</f>
        <v/>
      </c>
      <c r="O32" s="201">
        <v>46384</v>
      </c>
      <c r="P32" s="198">
        <v>46384</v>
      </c>
      <c r="Q32" s="35" t="str">
        <f>+IF(+_xlfn.XLOOKUP(B32,'La Calera II - RFSU 31.1.28'!B:B,'La Calera II - RFSU 31.1.28'!BX:BX,"No se encuentra",0,1)&gt;0,+_xlfn.XLOOKUP(B32,'La Calera II - RFSU 31.1.28'!B:B,'La Calera II - RFSU 31.1.28'!BX:BX,"No se encuentra",0,1),"")</f>
        <v/>
      </c>
      <c r="R32" s="202" t="str">
        <f t="shared" ref="R32" si="13">IF(N32="","",+IF(Q32="",+O32-P32,+O32-Q32))</f>
        <v/>
      </c>
      <c r="S32" s="471"/>
      <c r="T32" s="304" t="s">
        <v>2556</v>
      </c>
      <c r="U32" s="416">
        <v>46551</v>
      </c>
      <c r="V32" s="18">
        <v>46384</v>
      </c>
      <c r="W32" s="18">
        <f>+_xlfn.XLOOKUP(B32,'La Calera II - RFSU 31.1.28'!B:B,'La Calera II - RFSU 31.1.28'!BW:BW,"No se encuentra",0,1)</f>
        <v>46413</v>
      </c>
      <c r="X32" s="193">
        <f t="shared" ref="X32" si="14">+O32-L32</f>
        <v>150</v>
      </c>
      <c r="AA32" s="18">
        <f>+_xlfn.XLOOKUP(T32,'Crono LB 30.09'!B:B,'Crono LB 30.09'!E:E,"No se encuentra",0,1)</f>
        <v>46204</v>
      </c>
      <c r="AB32" s="193">
        <f t="shared" ref="AB32" si="15">+AA32-L32</f>
        <v>-30</v>
      </c>
    </row>
    <row r="33" spans="1:28" hidden="1" x14ac:dyDescent="0.35">
      <c r="A33" s="562" t="s">
        <v>246</v>
      </c>
      <c r="B33" s="563" t="s">
        <v>2670</v>
      </c>
      <c r="C33" s="161" t="s">
        <v>631</v>
      </c>
      <c r="D33" s="285"/>
      <c r="E33" s="201">
        <v>46246</v>
      </c>
      <c r="F33" s="198">
        <f>+_xlfn.XLOOKUP(B33,'La Calera II - RFSU 31.1.28'!B:B,'La Calera II - RFSU 31.1.28'!G:G,"No se encuentra",0,1)</f>
        <v>46246</v>
      </c>
      <c r="G33" s="289" t="str">
        <f>IF(+_xlfn.XLOOKUP(B33,'La Calera II - RFSU 31.1.28'!B:B,'La Calera II - RFSU 31.1.28'!H:H,"No se encuentra",0,1)&gt;0,+_xlfn.XLOOKUP(B33,'La Calera II - RFSU 31.1.28'!B:B,'La Calera II - RFSU 31.1.28'!H:H,"No se encuentra",0,1),"")</f>
        <v/>
      </c>
      <c r="H33" s="416">
        <v>46283</v>
      </c>
      <c r="I33" s="198">
        <v>46283</v>
      </c>
      <c r="J33" s="289" t="str">
        <f>IF(+_xlfn.XLOOKUP(B33,'La Calera II - RFSU 31.1.28'!B:B,'La Calera II - RFSU 31.1.28'!X:X,"No se encuentra",0,1)&gt;0,+_xlfn.XLOOKUP(B33,'La Calera II - RFSU 31.1.28'!B:B,'La Calera II - RFSU 31.1.28'!X:X,"No se encuentra",0,1),"")</f>
        <v/>
      </c>
      <c r="K33" s="474" t="str">
        <f>+IF(+_xlfn.XLOOKUP(B33,'La Calera II - RFSU 31.1.28'!B:B,'La Calera II - RFSU 31.1.28'!AG:AG,"No se encuentra",0,1)=0,"N/A","Sin iniciar")</f>
        <v>Sin iniciar</v>
      </c>
      <c r="L33" s="201">
        <v>46360</v>
      </c>
      <c r="M33" s="198">
        <v>46348</v>
      </c>
      <c r="N33" s="293" t="str">
        <f>IF(+_xlfn.XLOOKUP(B33,'La Calera II - RFSU 31.1.28'!B:B,'La Calera II - RFSU 31.1.28'!AQ:AQ,"No se encuentra",0,1)&gt;0,+_xlfn.XLOOKUP(B33,'La Calera II - RFSU 31.1.28'!B:B,'La Calera II - RFSU 31.1.28'!AQ:AQ,"No se encuentra",0,1),"")</f>
        <v/>
      </c>
      <c r="O33" s="201">
        <v>46475</v>
      </c>
      <c r="P33" s="198">
        <v>46475</v>
      </c>
      <c r="Q33" s="35" t="str">
        <f>+IF(+_xlfn.XLOOKUP(B33,'La Calera II - RFSU 31.1.28'!B:B,'La Calera II - RFSU 31.1.28'!BX:BX,"No se encuentra",0,1)&gt;0,+_xlfn.XLOOKUP(B33,'La Calera II - RFSU 31.1.28'!B:B,'La Calera II - RFSU 31.1.28'!BX:BX,"No se encuentra",0,1),"")</f>
        <v/>
      </c>
      <c r="R33" s="202" t="str">
        <f t="shared" si="1"/>
        <v/>
      </c>
      <c r="S33" s="471"/>
      <c r="T33" s="304" t="s">
        <v>2995</v>
      </c>
      <c r="U33" s="416">
        <v>46475</v>
      </c>
      <c r="V33" s="18">
        <v>46475</v>
      </c>
      <c r="W33" s="18">
        <f>+_xlfn.XLOOKUP(B33,'La Calera II - RFSU 31.1.28'!B:B,'La Calera II - RFSU 31.1.28'!BW:BW,"No se encuentra",0,1)</f>
        <v>46475</v>
      </c>
      <c r="X33" s="193">
        <f t="shared" si="7"/>
        <v>115</v>
      </c>
      <c r="AA33" s="18" t="str">
        <f>+_xlfn.XLOOKUP(T33,'Crono LB 30.09'!B:B,'Crono LB 30.09'!E:E,"No se encuentra",0,1)</f>
        <v>No se encuentra</v>
      </c>
      <c r="AB33" s="193" t="e">
        <f t="shared" si="8"/>
        <v>#VALUE!</v>
      </c>
    </row>
    <row r="34" spans="1:28" x14ac:dyDescent="0.35">
      <c r="A34" s="562" t="s">
        <v>246</v>
      </c>
      <c r="B34" s="563" t="s">
        <v>2671</v>
      </c>
      <c r="C34" s="161" t="s">
        <v>632</v>
      </c>
      <c r="D34" s="285"/>
      <c r="E34" s="201">
        <v>46122</v>
      </c>
      <c r="F34" s="198">
        <f>+_xlfn.XLOOKUP(B34,'La Calera II - RFSU 31.1.28'!B:B,'La Calera II - RFSU 31.1.28'!G:G,"No se encuentra",0,1)</f>
        <v>46136</v>
      </c>
      <c r="G34" s="289">
        <f>IF(+_xlfn.XLOOKUP(B34,'La Calera II - RFSU 31.1.28'!B:B,'La Calera II - RFSU 31.1.28'!H:H,"No se encuentra",0,1)&gt;0,+_xlfn.XLOOKUP(B34,'La Calera II - RFSU 31.1.28'!B:B,'La Calera II - RFSU 31.1.28'!H:H,"No se encuentra",0,1),"")</f>
        <v>46148</v>
      </c>
      <c r="H34" s="416">
        <v>46159</v>
      </c>
      <c r="I34" s="198">
        <v>46198</v>
      </c>
      <c r="J34" s="289">
        <f>IF(+_xlfn.XLOOKUP(B34,'La Calera II - RFSU 31.1.28'!B:B,'La Calera II - RFSU 31.1.28'!X:X,"No se encuentra",0,1)&gt;0,+_xlfn.XLOOKUP(B34,'La Calera II - RFSU 31.1.28'!B:B,'La Calera II - RFSU 31.1.28'!X:X,"No se encuentra",0,1),"")</f>
        <v>46189</v>
      </c>
      <c r="K34" s="474" t="s">
        <v>2958</v>
      </c>
      <c r="L34" s="201">
        <v>46237</v>
      </c>
      <c r="M34" s="198">
        <v>46237</v>
      </c>
      <c r="N34" s="293" t="str">
        <f>IF(+_xlfn.XLOOKUP(B34,'La Calera II - RFSU 31.1.28'!B:B,'La Calera II - RFSU 31.1.28'!AQ:AQ,"No se encuentra",0,1)&gt;0,+_xlfn.XLOOKUP(B34,'La Calera II - RFSU 31.1.28'!B:B,'La Calera II - RFSU 31.1.28'!AQ:AQ,"No se encuentra",0,1),"")</f>
        <v/>
      </c>
      <c r="O34" s="201">
        <v>46443</v>
      </c>
      <c r="P34" s="198">
        <v>46443</v>
      </c>
      <c r="Q34" s="35" t="str">
        <f>+IF(+_xlfn.XLOOKUP(B34,'La Calera II - RFSU 31.1.28'!B:B,'La Calera II - RFSU 31.1.28'!BX:BX,"No se encuentra",0,1)&gt;0,+_xlfn.XLOOKUP(B34,'La Calera II - RFSU 31.1.28'!B:B,'La Calera II - RFSU 31.1.28'!BX:BX,"No se encuentra",0,1),"")</f>
        <v/>
      </c>
      <c r="R34" s="202" t="str">
        <f t="shared" si="1"/>
        <v/>
      </c>
      <c r="S34" s="471"/>
      <c r="T34" s="304" t="s">
        <v>2994</v>
      </c>
      <c r="U34" s="416">
        <v>46531</v>
      </c>
      <c r="V34" s="18">
        <v>46351</v>
      </c>
      <c r="W34" s="18">
        <f>+_xlfn.XLOOKUP(B34,'La Calera II - RFSU 31.1.28'!B:B,'La Calera II - RFSU 31.1.28'!BW:BW,"No se encuentra",0,1)</f>
        <v>46381</v>
      </c>
      <c r="X34" s="193">
        <f t="shared" si="7"/>
        <v>206</v>
      </c>
      <c r="AA34" s="18" t="str">
        <f>+_xlfn.XLOOKUP(T34,'Crono LB 30.09'!B:B,'Crono LB 30.09'!E:E,"No se encuentra",0,1)</f>
        <v>No se encuentra</v>
      </c>
      <c r="AB34" s="193" t="e">
        <f t="shared" si="8"/>
        <v>#VALUE!</v>
      </c>
    </row>
    <row r="35" spans="1:28" hidden="1" x14ac:dyDescent="0.35">
      <c r="A35" s="562" t="s">
        <v>246</v>
      </c>
      <c r="B35" s="563" t="s">
        <v>2674</v>
      </c>
      <c r="C35" s="161" t="s">
        <v>633</v>
      </c>
      <c r="D35" s="285"/>
      <c r="E35" s="201">
        <v>46184</v>
      </c>
      <c r="F35" s="198">
        <f>+_xlfn.XLOOKUP(B35,'La Calera II - RFSU 31.1.28'!B:B,'La Calera II - RFSU 31.1.28'!G:G,"No se encuentra",0,1)</f>
        <v>46184</v>
      </c>
      <c r="G35" s="289">
        <f>IF(+_xlfn.XLOOKUP(B35,'La Calera II - RFSU 31.1.28'!B:B,'La Calera II - RFSU 31.1.28'!H:H,"No se encuentra",0,1)&gt;0,+_xlfn.XLOOKUP(B35,'La Calera II - RFSU 31.1.28'!B:B,'La Calera II - RFSU 31.1.28'!H:H,"No se encuentra",0,1),"")</f>
        <v>46185</v>
      </c>
      <c r="H35" s="416">
        <v>46221</v>
      </c>
      <c r="I35" s="198">
        <v>46223</v>
      </c>
      <c r="J35" s="289">
        <f>IF(+_xlfn.XLOOKUP(B35,'La Calera II - RFSU 31.1.28'!B:B,'La Calera II - RFSU 31.1.28'!X:X,"No se encuentra",0,1)&gt;0,+_xlfn.XLOOKUP(B35,'La Calera II - RFSU 31.1.28'!B:B,'La Calera II - RFSU 31.1.28'!X:X,"No se encuentra",0,1),"")</f>
        <v>46223</v>
      </c>
      <c r="K35" s="474" t="s">
        <v>2958</v>
      </c>
      <c r="L35" s="201">
        <v>46332</v>
      </c>
      <c r="M35" s="198">
        <v>46286</v>
      </c>
      <c r="N35" s="293" t="str">
        <f>IF(+_xlfn.XLOOKUP(B35,'La Calera II - RFSU 31.1.28'!B:B,'La Calera II - RFSU 31.1.28'!AQ:AQ,"No se encuentra",0,1)&gt;0,+_xlfn.XLOOKUP(B35,'La Calera II - RFSU 31.1.28'!B:B,'La Calera II - RFSU 31.1.28'!AQ:AQ,"No se encuentra",0,1),"")</f>
        <v/>
      </c>
      <c r="O35" s="201">
        <v>46503</v>
      </c>
      <c r="P35" s="198">
        <v>46443</v>
      </c>
      <c r="Q35" s="35" t="str">
        <f>+IF(+_xlfn.XLOOKUP(B35,'La Calera II - RFSU 31.1.28'!B:B,'La Calera II - RFSU 31.1.28'!BX:BX,"No se encuentra",0,1)&gt;0,+_xlfn.XLOOKUP(B35,'La Calera II - RFSU 31.1.28'!B:B,'La Calera II - RFSU 31.1.28'!BX:BX,"No se encuentra",0,1),"")</f>
        <v/>
      </c>
      <c r="R35" s="202" t="str">
        <f t="shared" si="1"/>
        <v/>
      </c>
      <c r="S35" s="471"/>
      <c r="T35" s="304" t="s">
        <v>2676</v>
      </c>
      <c r="U35" s="416">
        <v>46507</v>
      </c>
      <c r="V35" s="18">
        <v>46503</v>
      </c>
      <c r="W35" s="18">
        <f>+_xlfn.XLOOKUP(B35,'La Calera II - RFSU 31.1.28'!B:B,'La Calera II - RFSU 31.1.28'!BW:BW,"No se encuentra",0,1)</f>
        <v>46445</v>
      </c>
      <c r="X35" s="193">
        <f t="shared" si="7"/>
        <v>171</v>
      </c>
      <c r="AA35" s="18">
        <f>+_xlfn.XLOOKUP(T35,'Crono LB 30.09'!B:B,'Crono LB 30.09'!E:E,"No se encuentra",0,1)</f>
        <v>46207</v>
      </c>
      <c r="AB35" s="193">
        <f t="shared" si="8"/>
        <v>-125</v>
      </c>
    </row>
    <row r="36" spans="1:28" hidden="1" x14ac:dyDescent="0.35">
      <c r="A36" s="562" t="s">
        <v>246</v>
      </c>
      <c r="B36" s="563" t="s">
        <v>2677</v>
      </c>
      <c r="C36" s="161" t="s">
        <v>633</v>
      </c>
      <c r="D36" s="285"/>
      <c r="E36" s="201">
        <v>46295</v>
      </c>
      <c r="F36" s="198">
        <f>+_xlfn.XLOOKUP(B36,'La Calera II - RFSU 31.1.28'!B:B,'La Calera II - RFSU 31.1.28'!G:G,"No se encuentra",0,1)</f>
        <v>46295</v>
      </c>
      <c r="G36" s="289" t="str">
        <f>IF(+_xlfn.XLOOKUP(B36,'La Calera II - RFSU 31.1.28'!B:B,'La Calera II - RFSU 31.1.28'!H:H,"No se encuentra",0,1)&gt;0,+_xlfn.XLOOKUP(B36,'La Calera II - RFSU 31.1.28'!B:B,'La Calera II - RFSU 31.1.28'!H:H,"No se encuentra",0,1),"")</f>
        <v/>
      </c>
      <c r="H36" s="416">
        <v>46332</v>
      </c>
      <c r="I36" s="198">
        <v>46332</v>
      </c>
      <c r="J36" s="289" t="str">
        <f>IF(+_xlfn.XLOOKUP(B36,'La Calera II - RFSU 31.1.28'!B:B,'La Calera II - RFSU 31.1.28'!X:X,"No se encuentra",0,1)&gt;0,+_xlfn.XLOOKUP(B36,'La Calera II - RFSU 31.1.28'!B:B,'La Calera II - RFSU 31.1.28'!X:X,"No se encuentra",0,1),"")</f>
        <v/>
      </c>
      <c r="K36" s="474" t="str">
        <f>+IF(+_xlfn.XLOOKUP(B36,'La Calera II - RFSU 31.1.28'!B:B,'La Calera II - RFSU 31.1.28'!AG:AG,"No se encuentra",0,1)=0,"N/A","Sin iniciar")</f>
        <v>Sin iniciar</v>
      </c>
      <c r="L36" s="201">
        <v>46398</v>
      </c>
      <c r="M36" s="198">
        <v>46397</v>
      </c>
      <c r="N36" s="293" t="str">
        <f>IF(+_xlfn.XLOOKUP(B36,'La Calera II - RFSU 31.1.28'!B:B,'La Calera II - RFSU 31.1.28'!AQ:AQ,"No se encuentra",0,1)&gt;0,+_xlfn.XLOOKUP(B36,'La Calera II - RFSU 31.1.28'!B:B,'La Calera II - RFSU 31.1.28'!AQ:AQ,"No se encuentra",0,1),"")</f>
        <v/>
      </c>
      <c r="O36" s="201">
        <v>46568</v>
      </c>
      <c r="P36" s="198">
        <v>46568</v>
      </c>
      <c r="Q36" s="35" t="str">
        <f>+IF(+_xlfn.XLOOKUP(B36,'La Calera II - RFSU 31.1.28'!B:B,'La Calera II - RFSU 31.1.28'!BX:BX,"No se encuentra",0,1)&gt;0,+_xlfn.XLOOKUP(B36,'La Calera II - RFSU 31.1.28'!B:B,'La Calera II - RFSU 31.1.28'!BX:BX,"No se encuentra",0,1),"")</f>
        <v/>
      </c>
      <c r="R36" s="202" t="str">
        <f t="shared" ref="R36" si="16">IF(N36="","",+IF(Q36="",+O36-P36,+O36-Q36))</f>
        <v/>
      </c>
      <c r="S36" s="471" t="s">
        <v>2996</v>
      </c>
      <c r="T36" s="304" t="s">
        <v>2997</v>
      </c>
      <c r="U36" s="416">
        <v>46568</v>
      </c>
      <c r="V36" s="18">
        <v>46568</v>
      </c>
      <c r="W36" s="18">
        <f>+_xlfn.XLOOKUP(B36,'La Calera II - RFSU 31.1.28'!B:B,'La Calera II - RFSU 31.1.28'!BW:BW,"No se encuentra",0,1)</f>
        <v>46554</v>
      </c>
      <c r="X36" s="193">
        <f t="shared" si="7"/>
        <v>170</v>
      </c>
      <c r="AA36" s="18" t="str">
        <f>+_xlfn.XLOOKUP(T36,'Crono LB 30.09'!B:B,'Crono LB 30.09'!E:E,"No se encuentra",0,1)</f>
        <v>No se encuentra</v>
      </c>
      <c r="AB36" s="193" t="e">
        <f t="shared" si="8"/>
        <v>#VALUE!</v>
      </c>
    </row>
    <row r="37" spans="1:28" hidden="1" x14ac:dyDescent="0.35">
      <c r="A37" s="562" t="s">
        <v>246</v>
      </c>
      <c r="B37" s="563" t="s">
        <v>2678</v>
      </c>
      <c r="C37" s="161" t="s">
        <v>634</v>
      </c>
      <c r="D37" s="285"/>
      <c r="E37" s="201">
        <v>46185</v>
      </c>
      <c r="F37" s="198">
        <f>+_xlfn.XLOOKUP(B37,'La Calera II - RFSU 31.1.28'!B:B,'La Calera II - RFSU 31.1.28'!G:G,"No se encuentra",0,1)</f>
        <v>46185</v>
      </c>
      <c r="G37" s="289">
        <f>IF(+_xlfn.XLOOKUP(B37,'La Calera II - RFSU 31.1.28'!B:B,'La Calera II - RFSU 31.1.28'!H:H,"No se encuentra",0,1)&gt;0,+_xlfn.XLOOKUP(B37,'La Calera II - RFSU 31.1.28'!B:B,'La Calera II - RFSU 31.1.28'!H:H,"No se encuentra",0,1),"")</f>
        <v>46185</v>
      </c>
      <c r="H37" s="416">
        <v>46222</v>
      </c>
      <c r="I37" s="198">
        <v>46223</v>
      </c>
      <c r="J37" s="289">
        <f>IF(+_xlfn.XLOOKUP(B37,'La Calera II - RFSU 31.1.28'!B:B,'La Calera II - RFSU 31.1.28'!X:X,"No se encuentra",0,1)&gt;0,+_xlfn.XLOOKUP(B37,'La Calera II - RFSU 31.1.28'!B:B,'La Calera II - RFSU 31.1.28'!X:X,"No se encuentra",0,1),"")</f>
        <v>46227</v>
      </c>
      <c r="K37" s="474" t="s">
        <v>2958</v>
      </c>
      <c r="L37" s="201">
        <v>46309</v>
      </c>
      <c r="M37" s="198">
        <v>46287</v>
      </c>
      <c r="N37" s="293" t="str">
        <f>IF(+_xlfn.XLOOKUP(B37,'La Calera II - RFSU 31.1.28'!B:B,'La Calera II - RFSU 31.1.28'!AQ:AQ,"No se encuentra",0,1)&gt;0,+_xlfn.XLOOKUP(B37,'La Calera II - RFSU 31.1.28'!B:B,'La Calera II - RFSU 31.1.28'!AQ:AQ,"No se encuentra",0,1),"")</f>
        <v/>
      </c>
      <c r="O37" s="201">
        <v>46443</v>
      </c>
      <c r="P37" s="198">
        <v>46414</v>
      </c>
      <c r="Q37" s="35" t="str">
        <f>+IF(+_xlfn.XLOOKUP(B37,'La Calera II - RFSU 31.1.28'!B:B,'La Calera II - RFSU 31.1.28'!BX:BX,"No se encuentra",0,1)&gt;0,+_xlfn.XLOOKUP(B37,'La Calera II - RFSU 31.1.28'!B:B,'La Calera II - RFSU 31.1.28'!BX:BX,"No se encuentra",0,1),"")</f>
        <v/>
      </c>
      <c r="R37" s="202" t="str">
        <f t="shared" si="1"/>
        <v/>
      </c>
      <c r="S37" s="471"/>
      <c r="T37" s="304" t="s">
        <v>2547</v>
      </c>
      <c r="U37" s="416">
        <v>46444</v>
      </c>
      <c r="V37" s="18">
        <v>46443</v>
      </c>
      <c r="W37" s="18">
        <f>+_xlfn.XLOOKUP(B37,'La Calera II - RFSU 31.1.28'!B:B,'La Calera II - RFSU 31.1.28'!BW:BW,"No se encuentra",0,1)</f>
        <v>46419</v>
      </c>
      <c r="X37" s="193">
        <f t="shared" si="7"/>
        <v>134</v>
      </c>
      <c r="AA37" s="18">
        <f>+_xlfn.XLOOKUP(T37,'Crono LB 30.09'!B:B,'Crono LB 30.09'!E:E,"No se encuentra",0,1)</f>
        <v>46162</v>
      </c>
      <c r="AB37" s="193">
        <f t="shared" si="8"/>
        <v>-147</v>
      </c>
    </row>
    <row r="38" spans="1:28" hidden="1" x14ac:dyDescent="0.35">
      <c r="A38" s="562" t="s">
        <v>246</v>
      </c>
      <c r="B38" s="563" t="s">
        <v>2680</v>
      </c>
      <c r="C38" s="161" t="s">
        <v>635</v>
      </c>
      <c r="D38" s="285"/>
      <c r="E38" s="201">
        <v>46338</v>
      </c>
      <c r="F38" s="198">
        <f>+_xlfn.XLOOKUP(B38,'La Calera II - RFSU 31.1.28'!B:B,'La Calera II - RFSU 31.1.28'!G:G,"No se encuentra",0,1)</f>
        <v>46338</v>
      </c>
      <c r="G38" s="289" t="str">
        <f>IF(+_xlfn.XLOOKUP(B38,'La Calera II - RFSU 31.1.28'!B:B,'La Calera II - RFSU 31.1.28'!H:H,"No se encuentra",0,1)&gt;0,+_xlfn.XLOOKUP(B38,'La Calera II - RFSU 31.1.28'!B:B,'La Calera II - RFSU 31.1.28'!H:H,"No se encuentra",0,1),"")</f>
        <v/>
      </c>
      <c r="H38" s="416">
        <v>46375</v>
      </c>
      <c r="I38" s="198">
        <v>46375</v>
      </c>
      <c r="J38" s="289" t="str">
        <f>IF(+_xlfn.XLOOKUP(B38,'La Calera II - RFSU 31.1.28'!B:B,'La Calera II - RFSU 31.1.28'!X:X,"No se encuentra",0,1)&gt;0,+_xlfn.XLOOKUP(B38,'La Calera II - RFSU 31.1.28'!B:B,'La Calera II - RFSU 31.1.28'!X:X,"No se encuentra",0,1),"")</f>
        <v/>
      </c>
      <c r="K38" s="474" t="str">
        <f>+IF(+_xlfn.XLOOKUP(B38,'La Calera II - RFSU 31.1.28'!B:B,'La Calera II - RFSU 31.1.28'!AG:AG,"No se encuentra",0,1)=0,"N/A","Sin iniciar")</f>
        <v>Sin iniciar</v>
      </c>
      <c r="L38" s="201">
        <v>46440</v>
      </c>
      <c r="M38" s="198">
        <v>46440</v>
      </c>
      <c r="N38" s="293" t="str">
        <f>IF(+_xlfn.XLOOKUP(B38,'La Calera II - RFSU 31.1.28'!B:B,'La Calera II - RFSU 31.1.28'!AQ:AQ,"No se encuentra",0,1)&gt;0,+_xlfn.XLOOKUP(B38,'La Calera II - RFSU 31.1.28'!B:B,'La Calera II - RFSU 31.1.28'!AQ:AQ,"No se encuentra",0,1),"")</f>
        <v/>
      </c>
      <c r="O38" s="201">
        <v>46506</v>
      </c>
      <c r="P38" s="198">
        <v>46506</v>
      </c>
      <c r="Q38" s="35" t="str">
        <f>+IF(+_xlfn.XLOOKUP(B38,'La Calera II - RFSU 31.1.28'!B:B,'La Calera II - RFSU 31.1.28'!BX:BX,"No se encuentra",0,1)&gt;0,+_xlfn.XLOOKUP(B38,'La Calera II - RFSU 31.1.28'!B:B,'La Calera II - RFSU 31.1.28'!BX:BX,"No se encuentra",0,1),"")</f>
        <v/>
      </c>
      <c r="R38" s="202" t="str">
        <f t="shared" si="1"/>
        <v/>
      </c>
      <c r="S38" s="471"/>
      <c r="T38" s="304" t="s">
        <v>2998</v>
      </c>
      <c r="U38" s="416">
        <v>46507</v>
      </c>
      <c r="V38" s="18">
        <v>46506</v>
      </c>
      <c r="W38" s="18">
        <f>+_xlfn.XLOOKUP(B38,'La Calera II - RFSU 31.1.28'!B:B,'La Calera II - RFSU 31.1.28'!BW:BW,"No se encuentra",0,1)</f>
        <v>46537</v>
      </c>
      <c r="X38" s="193">
        <f t="shared" si="7"/>
        <v>66</v>
      </c>
      <c r="AA38" s="18" t="str">
        <f>+_xlfn.XLOOKUP(T38,'Crono LB 30.09'!B:B,'Crono LB 30.09'!E:E,"No se encuentra",0,1)</f>
        <v>No se encuentra</v>
      </c>
      <c r="AB38" s="193" t="e">
        <f t="shared" si="8"/>
        <v>#VALUE!</v>
      </c>
    </row>
    <row r="39" spans="1:28" hidden="1" x14ac:dyDescent="0.35">
      <c r="A39" s="562" t="s">
        <v>246</v>
      </c>
      <c r="B39" s="563" t="s">
        <v>2681</v>
      </c>
      <c r="C39" s="161" t="s">
        <v>636</v>
      </c>
      <c r="D39" s="285"/>
      <c r="E39" s="201">
        <v>46248</v>
      </c>
      <c r="F39" s="198">
        <f>+_xlfn.XLOOKUP(B39,'La Calera II - RFSU 31.1.28'!B:B,'La Calera II - RFSU 31.1.28'!G:G,"No se encuentra",0,1)</f>
        <v>46248</v>
      </c>
      <c r="G39" s="289" t="str">
        <f>IF(+_xlfn.XLOOKUP(B39,'La Calera II - RFSU 31.1.28'!B:B,'La Calera II - RFSU 31.1.28'!H:H,"No se encuentra",0,1)&gt;0,+_xlfn.XLOOKUP(B39,'La Calera II - RFSU 31.1.28'!B:B,'La Calera II - RFSU 31.1.28'!H:H,"No se encuentra",0,1),"")</f>
        <v/>
      </c>
      <c r="H39" s="416">
        <v>46285</v>
      </c>
      <c r="I39" s="198">
        <v>46285</v>
      </c>
      <c r="J39" s="289" t="str">
        <f>IF(+_xlfn.XLOOKUP(B39,'La Calera II - RFSU 31.1.28'!B:B,'La Calera II - RFSU 31.1.28'!X:X,"No se encuentra",0,1)&gt;0,+_xlfn.XLOOKUP(B39,'La Calera II - RFSU 31.1.28'!B:B,'La Calera II - RFSU 31.1.28'!X:X,"No se encuentra",0,1),"")</f>
        <v/>
      </c>
      <c r="K39" s="474" t="str">
        <f>+IF(+_xlfn.XLOOKUP(B39,'La Calera II - RFSU 31.1.28'!B:B,'La Calera II - RFSU 31.1.28'!AG:AG,"No se encuentra",0,1)=0,"N/A","Sin iniciar")</f>
        <v>Sin iniciar</v>
      </c>
      <c r="L39" s="201">
        <v>46332</v>
      </c>
      <c r="M39" s="198">
        <v>46332</v>
      </c>
      <c r="N39" s="293" t="str">
        <f>IF(+_xlfn.XLOOKUP(B39,'La Calera II - RFSU 31.1.28'!B:B,'La Calera II - RFSU 31.1.28'!AQ:AQ,"No se encuentra",0,1)&gt;0,+_xlfn.XLOOKUP(B39,'La Calera II - RFSU 31.1.28'!B:B,'La Calera II - RFSU 31.1.28'!AQ:AQ,"No se encuentra",0,1),"")</f>
        <v/>
      </c>
      <c r="O39" s="201">
        <v>46503</v>
      </c>
      <c r="P39" s="198">
        <v>46477</v>
      </c>
      <c r="Q39" s="35" t="str">
        <f>+IF(+_xlfn.XLOOKUP(B39,'La Calera II - RFSU 31.1.28'!B:B,'La Calera II - RFSU 31.1.28'!BX:BX,"No se encuentra",0,1)&gt;0,+_xlfn.XLOOKUP(B39,'La Calera II - RFSU 31.1.28'!B:B,'La Calera II - RFSU 31.1.28'!BX:BX,"No se encuentra",0,1),"")</f>
        <v/>
      </c>
      <c r="R39" s="202" t="str">
        <f t="shared" si="1"/>
        <v/>
      </c>
      <c r="S39" s="471"/>
      <c r="T39" s="304" t="s">
        <v>2676</v>
      </c>
      <c r="U39" s="416">
        <v>46507</v>
      </c>
      <c r="V39" s="18">
        <v>46503</v>
      </c>
      <c r="W39" s="18">
        <f>+_xlfn.XLOOKUP(B39,'La Calera II - RFSU 31.1.28'!B:B,'La Calera II - RFSU 31.1.28'!BW:BW,"No se encuentra",0,1)</f>
        <v>46477</v>
      </c>
      <c r="X39" s="193">
        <f t="shared" si="7"/>
        <v>171</v>
      </c>
      <c r="AA39" s="18">
        <f>+_xlfn.XLOOKUP(T39,'Crono LB 30.09'!B:B,'Crono LB 30.09'!E:E,"No se encuentra",0,1)</f>
        <v>46207</v>
      </c>
      <c r="AB39" s="193">
        <f t="shared" si="8"/>
        <v>-125</v>
      </c>
    </row>
    <row r="40" spans="1:28" ht="20" hidden="1" x14ac:dyDescent="0.35">
      <c r="A40" s="562" t="s">
        <v>246</v>
      </c>
      <c r="B40" s="563" t="s">
        <v>2682</v>
      </c>
      <c r="C40" s="161" t="s">
        <v>637</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46157</v>
      </c>
      <c r="H40" s="416">
        <v>46194</v>
      </c>
      <c r="I40" s="198">
        <v>46203</v>
      </c>
      <c r="J40" s="289">
        <f>IF(+_xlfn.XLOOKUP(B40,'La Calera II - RFSU 31.1.28'!B:B,'La Calera II - RFSU 31.1.28'!X:X,"No se encuentra",0,1)&gt;0,+_xlfn.XLOOKUP(B40,'La Calera II - RFSU 31.1.28'!B:B,'La Calera II - RFSU 31.1.28'!X:X,"No se encuentra",0,1),"")</f>
        <v>46205</v>
      </c>
      <c r="K40" s="474" t="s">
        <v>2958</v>
      </c>
      <c r="L40" s="201">
        <v>46272</v>
      </c>
      <c r="M40" s="198">
        <v>46259</v>
      </c>
      <c r="N40" s="293" t="str">
        <f>IF(+_xlfn.XLOOKUP(B40,'La Calera II - RFSU 31.1.28'!B:B,'La Calera II - RFSU 31.1.28'!AQ:AQ,"No se encuentra",0,1)&gt;0,+_xlfn.XLOOKUP(B40,'La Calera II - RFSU 31.1.28'!B:B,'La Calera II - RFSU 31.1.28'!AQ:AQ,"No se encuentra",0,1),"")</f>
        <v/>
      </c>
      <c r="O40" s="201">
        <v>46506</v>
      </c>
      <c r="P40" s="198">
        <v>46506</v>
      </c>
      <c r="Q40" s="35" t="str">
        <f>+IF(+_xlfn.XLOOKUP(B40,'La Calera II - RFSU 31.1.28'!B:B,'La Calera II - RFSU 31.1.28'!BX:BX,"No se encuentra",0,1)&gt;0,+_xlfn.XLOOKUP(B40,'La Calera II - RFSU 31.1.28'!B:B,'La Calera II - RFSU 31.1.28'!BX:BX,"No se encuentra",0,1),"")</f>
        <v/>
      </c>
      <c r="R40" s="202" t="str">
        <f t="shared" si="1"/>
        <v/>
      </c>
      <c r="S40" s="471"/>
      <c r="T40" s="304" t="s">
        <v>2999</v>
      </c>
      <c r="U40" s="416">
        <v>46506</v>
      </c>
      <c r="V40" s="18">
        <v>46506</v>
      </c>
      <c r="W40" s="18">
        <f>+_xlfn.XLOOKUP(B40,'La Calera II - RFSU 31.1.28'!B:B,'La Calera II - RFSU 31.1.28'!BW:BW,"No se encuentra",0,1)</f>
        <v>46517</v>
      </c>
      <c r="X40" s="193">
        <f t="shared" si="7"/>
        <v>234</v>
      </c>
      <c r="AA40" s="18" t="str">
        <f>+_xlfn.XLOOKUP(T40,'Crono LB 30.09'!B:B,'Crono LB 30.09'!E:E,"No se encuentra",0,1)</f>
        <v>No se encuentra</v>
      </c>
      <c r="AB40" s="193" t="e">
        <f t="shared" si="8"/>
        <v>#VALUE!</v>
      </c>
    </row>
    <row r="41" spans="1:28" ht="20" x14ac:dyDescent="0.35">
      <c r="A41" s="562" t="s">
        <v>246</v>
      </c>
      <c r="B41" s="563" t="s">
        <v>2684</v>
      </c>
      <c r="C41" s="161" t="s">
        <v>2685</v>
      </c>
      <c r="D41" s="285"/>
      <c r="E41" s="201">
        <v>46031</v>
      </c>
      <c r="F41" s="198">
        <v>46031</v>
      </c>
      <c r="G41" s="289">
        <f>IF(+_xlfn.XLOOKUP(B41,'La Calera II - RFSU 31.1.28'!B:B,'La Calera II - RFSU 31.1.28'!H:H,"No se encuentra",0,1)&gt;0,+_xlfn.XLOOKUP(B41,'La Calera II - RFSU 31.1.28'!B:B,'La Calera II - RFSU 31.1.28'!H:H,"No se encuentra",0,1),"")</f>
        <v>46031</v>
      </c>
      <c r="H41" s="416">
        <v>46062</v>
      </c>
      <c r="I41" s="198">
        <v>46062</v>
      </c>
      <c r="J41" s="289">
        <f>IF(+_xlfn.XLOOKUP(B41,'La Calera II - RFSU 31.1.28'!B:B,'La Calera II - RFSU 31.1.28'!X:X,"No se encuentra",0,1)&gt;0,+_xlfn.XLOOKUP(B41,'La Calera II - RFSU 31.1.28'!B:B,'La Calera II - RFSU 31.1.28'!X:X,"No se encuentra",0,1),"")</f>
        <v>46062</v>
      </c>
      <c r="K41" s="474" t="s">
        <v>2983</v>
      </c>
      <c r="L41" s="201">
        <v>46170</v>
      </c>
      <c r="M41" s="198">
        <v>46152</v>
      </c>
      <c r="N41" s="293">
        <f>IF(+_xlfn.XLOOKUP(B41,'La Calera II - RFSU 31.1.28'!B:B,'La Calera II - RFSU 31.1.28'!AQ:AQ,"No se encuentra",0,1)&gt;0,+_xlfn.XLOOKUP(B41,'La Calera II - RFSU 31.1.28'!B:B,'La Calera II - RFSU 31.1.28'!AQ:AQ,"No se encuentra",0,1),"")</f>
        <v>46150</v>
      </c>
      <c r="O41" s="201">
        <v>46561</v>
      </c>
      <c r="P41" s="198">
        <v>46492</v>
      </c>
      <c r="Q41" s="35" t="str">
        <f>+IF(+_xlfn.XLOOKUP(B41,'La Calera II - RFSU 31.1.28'!B:B,'La Calera II - RFSU 31.1.28'!BX:BX,"No se encuentra",0,1)&gt;0,+_xlfn.XLOOKUP(B41,'La Calera II - RFSU 31.1.28'!B:B,'La Calera II - RFSU 31.1.28'!BX:BX,"No se encuentra",0,1),"")</f>
        <v/>
      </c>
      <c r="R41" s="202">
        <f t="shared" si="1"/>
        <v>69</v>
      </c>
      <c r="S41" s="471"/>
      <c r="T41" s="304" t="s">
        <v>2570</v>
      </c>
      <c r="U41" s="416">
        <v>46561</v>
      </c>
      <c r="V41" s="18">
        <v>46561</v>
      </c>
      <c r="W41" s="18">
        <f>+_xlfn.XLOOKUP(B41,'La Calera II - RFSU 31.1.28'!B:B,'La Calera II - RFSU 31.1.28'!BW:BW,"No se encuentra",0,1)</f>
        <v>46547</v>
      </c>
      <c r="X41" s="193">
        <f t="shared" si="7"/>
        <v>391</v>
      </c>
      <c r="AA41" s="18" t="str">
        <f>+_xlfn.XLOOKUP(T41,'Crono LB 30.09'!B:B,'Crono LB 30.09'!E:E,"No se encuentra",0,1)</f>
        <v>17-Jan-26</v>
      </c>
      <c r="AB41" s="193" t="e">
        <f t="shared" si="8"/>
        <v>#VALUE!</v>
      </c>
    </row>
    <row r="42" spans="1:28" ht="20" x14ac:dyDescent="0.35">
      <c r="A42" s="562" t="s">
        <v>246</v>
      </c>
      <c r="B42" s="563" t="s">
        <v>2687</v>
      </c>
      <c r="C42" s="161" t="s">
        <v>2688</v>
      </c>
      <c r="D42" s="285"/>
      <c r="E42" s="201">
        <v>46031</v>
      </c>
      <c r="F42" s="198">
        <v>46031</v>
      </c>
      <c r="G42" s="289">
        <f>IF(+_xlfn.XLOOKUP(B42,'La Calera II - RFSU 31.1.28'!B:B,'La Calera II - RFSU 31.1.28'!H:H,"No se encuentra",0,1)&gt;0,+_xlfn.XLOOKUP(B42,'La Calera II - RFSU 31.1.28'!B:B,'La Calera II - RFSU 31.1.28'!H:H,"No se encuentra",0,1),"")</f>
        <v>46031</v>
      </c>
      <c r="H42" s="416">
        <v>46062</v>
      </c>
      <c r="I42" s="198">
        <v>46062</v>
      </c>
      <c r="J42" s="289">
        <f>IF(+_xlfn.XLOOKUP(B42,'La Calera II - RFSU 31.1.28'!B:B,'La Calera II - RFSU 31.1.28'!X:X,"No se encuentra",0,1)&gt;0,+_xlfn.XLOOKUP(B42,'La Calera II - RFSU 31.1.28'!B:B,'La Calera II - RFSU 31.1.28'!X:X,"No se encuentra",0,1),"")</f>
        <v>46062</v>
      </c>
      <c r="K42" s="474" t="s">
        <v>2983</v>
      </c>
      <c r="L42" s="201">
        <v>46170</v>
      </c>
      <c r="M42" s="198">
        <v>46152</v>
      </c>
      <c r="N42" s="293">
        <f>IF(+_xlfn.XLOOKUP(B42,'La Calera II - RFSU 31.1.28'!B:B,'La Calera II - RFSU 31.1.28'!AQ:AQ,"No se encuentra",0,1)&gt;0,+_xlfn.XLOOKUP(B42,'La Calera II - RFSU 31.1.28'!B:B,'La Calera II - RFSU 31.1.28'!AQ:AQ,"No se encuentra",0,1),"")</f>
        <v>46150</v>
      </c>
      <c r="O42" s="201">
        <v>46531</v>
      </c>
      <c r="P42" s="198">
        <v>46531</v>
      </c>
      <c r="Q42" s="35" t="str">
        <f>+IF(+_xlfn.XLOOKUP(B42,'La Calera II - RFSU 31.1.28'!B:B,'La Calera II - RFSU 31.1.28'!BX:BX,"No se encuentra",0,1)&gt;0,+_xlfn.XLOOKUP(B42,'La Calera II - RFSU 31.1.28'!B:B,'La Calera II - RFSU 31.1.28'!BX:BX,"No se encuentra",0,1),"")</f>
        <v/>
      </c>
      <c r="R42" s="202">
        <f t="shared" si="1"/>
        <v>0</v>
      </c>
      <c r="S42" s="471"/>
      <c r="T42" s="304" t="s">
        <v>2549</v>
      </c>
      <c r="U42" s="416">
        <v>46531</v>
      </c>
      <c r="V42" s="18">
        <v>46499</v>
      </c>
      <c r="W42" s="18">
        <f>+_xlfn.XLOOKUP(B42,'La Calera II - RFSU 31.1.28'!B:B,'La Calera II - RFSU 31.1.28'!BW:BW,"No se encuentra",0,1)</f>
        <v>46517</v>
      </c>
      <c r="X42" s="193">
        <f t="shared" si="7"/>
        <v>361</v>
      </c>
      <c r="AA42" s="18" t="str">
        <f>+_xlfn.XLOOKUP(T42,'Crono LB 30.09'!B:B,'Crono LB 30.09'!E:E,"No se encuentra",0,1)</f>
        <v>17-Jan-26</v>
      </c>
      <c r="AB42" s="193" t="e">
        <f t="shared" si="8"/>
        <v>#VALUE!</v>
      </c>
    </row>
    <row r="43" spans="1:28" x14ac:dyDescent="0.35">
      <c r="A43" s="562" t="s">
        <v>246</v>
      </c>
      <c r="B43" s="563" t="s">
        <v>2690</v>
      </c>
      <c r="C43" s="161" t="s">
        <v>2691</v>
      </c>
      <c r="D43" s="285"/>
      <c r="E43" s="201">
        <v>46031</v>
      </c>
      <c r="F43" s="198">
        <v>46031</v>
      </c>
      <c r="G43" s="289">
        <f>IF(+_xlfn.XLOOKUP(B43,'La Calera II - RFSU 31.1.28'!B:B,'La Calera II - RFSU 31.1.28'!H:H,"No se encuentra",0,1)&gt;0,+_xlfn.XLOOKUP(B43,'La Calera II - RFSU 31.1.28'!B:B,'La Calera II - RFSU 31.1.28'!H:H,"No se encuentra",0,1),"")</f>
        <v>46031</v>
      </c>
      <c r="H43" s="416">
        <v>46062</v>
      </c>
      <c r="I43" s="198">
        <v>46062</v>
      </c>
      <c r="J43" s="289">
        <f>IF(+_xlfn.XLOOKUP(B43,'La Calera II - RFSU 31.1.28'!B:B,'La Calera II - RFSU 31.1.28'!X:X,"No se encuentra",0,1)&gt;0,+_xlfn.XLOOKUP(B43,'La Calera II - RFSU 31.1.28'!B:B,'La Calera II - RFSU 31.1.28'!X:X,"No se encuentra",0,1),"")</f>
        <v>46062</v>
      </c>
      <c r="K43" s="474" t="s">
        <v>2983</v>
      </c>
      <c r="L43" s="201">
        <v>46192</v>
      </c>
      <c r="M43" s="198">
        <v>46152</v>
      </c>
      <c r="N43" s="293">
        <f>IF(+_xlfn.XLOOKUP(B43,'La Calera II - RFSU 31.1.28'!B:B,'La Calera II - RFSU 31.1.28'!AQ:AQ,"No se encuentra",0,1)&gt;0,+_xlfn.XLOOKUP(B43,'La Calera II - RFSU 31.1.28'!B:B,'La Calera II - RFSU 31.1.28'!AQ:AQ,"No se encuentra",0,1),"")</f>
        <v>46150</v>
      </c>
      <c r="O43" s="201">
        <v>46540</v>
      </c>
      <c r="P43" s="198">
        <v>46531</v>
      </c>
      <c r="Q43" s="35" t="str">
        <f>+IF(+_xlfn.XLOOKUP(B43,'La Calera II - RFSU 31.1.28'!B:B,'La Calera II - RFSU 31.1.28'!BX:BX,"No se encuentra",0,1)&gt;0,+_xlfn.XLOOKUP(B43,'La Calera II - RFSU 31.1.28'!B:B,'La Calera II - RFSU 31.1.28'!BX:BX,"No se encuentra",0,1),"")</f>
        <v/>
      </c>
      <c r="R43" s="202">
        <f t="shared" si="1"/>
        <v>9</v>
      </c>
      <c r="S43" s="471"/>
      <c r="T43" s="304" t="s">
        <v>2692</v>
      </c>
      <c r="U43" s="416">
        <v>46540</v>
      </c>
      <c r="V43" s="18">
        <v>46499</v>
      </c>
      <c r="W43" s="18">
        <f>+_xlfn.XLOOKUP(B43,'La Calera II - RFSU 31.1.28'!B:B,'La Calera II - RFSU 31.1.28'!BW:BW,"No se encuentra",0,1)</f>
        <v>46517</v>
      </c>
      <c r="X43" s="193">
        <f t="shared" si="7"/>
        <v>348</v>
      </c>
      <c r="AA43" s="18">
        <f>+_xlfn.XLOOKUP(T43,'Crono LB 30.09'!B:B,'Crono LB 30.09'!E:E,"No se encuentra",0,1)</f>
        <v>46063</v>
      </c>
      <c r="AB43" s="193">
        <f t="shared" si="8"/>
        <v>-129</v>
      </c>
    </row>
    <row r="44" spans="1:28" hidden="1" x14ac:dyDescent="0.35">
      <c r="A44" s="562" t="s">
        <v>640</v>
      </c>
      <c r="B44" s="563" t="s">
        <v>2693</v>
      </c>
      <c r="C44" s="161" t="s">
        <v>744</v>
      </c>
      <c r="D44" s="285"/>
      <c r="E44" s="201">
        <v>46134</v>
      </c>
      <c r="F44" s="198">
        <f>+_xlfn.XLOOKUP(B44,'La Calera II - RFSU 31.1.28'!B:B,'La Calera II - RFSU 31.1.28'!G:G,"No se encuentra",0,1)</f>
        <v>46134</v>
      </c>
      <c r="G44" s="289">
        <f>IF(+_xlfn.XLOOKUP(B44,'La Calera II - RFSU 31.1.28'!B:B,'La Calera II - RFSU 31.1.28'!H:H,"No se encuentra",0,1)&gt;0,+_xlfn.XLOOKUP(B44,'La Calera II - RFSU 31.1.28'!B:B,'La Calera II - RFSU 31.1.28'!H:H,"No se encuentra",0,1),"")</f>
        <v>46135</v>
      </c>
      <c r="H44" s="416">
        <v>46171</v>
      </c>
      <c r="I44" s="198">
        <v>46171</v>
      </c>
      <c r="J44" s="289">
        <f>IF(+_xlfn.XLOOKUP(B44,'La Calera II - RFSU 31.1.28'!B:B,'La Calera II - RFSU 31.1.28'!X:X,"No se encuentra",0,1)&gt;0,+_xlfn.XLOOKUP(B44,'La Calera II - RFSU 31.1.28'!B:B,'La Calera II - RFSU 31.1.28'!X:X,"No se encuentra",0,1),"")</f>
        <v>46168</v>
      </c>
      <c r="K44" s="474" t="s">
        <v>2958</v>
      </c>
      <c r="L44" s="201">
        <v>46253</v>
      </c>
      <c r="M44" s="198">
        <v>46236</v>
      </c>
      <c r="N44" s="293" t="str">
        <f>IF(+_xlfn.XLOOKUP(B44,'La Calera II - RFSU 31.1.28'!B:B,'La Calera II - RFSU 31.1.28'!AQ:AQ,"No se encuentra",0,1)&gt;0,+_xlfn.XLOOKUP(B44,'La Calera II - RFSU 31.1.28'!B:B,'La Calera II - RFSU 31.1.28'!AQ:AQ,"No se encuentra",0,1),"")</f>
        <v/>
      </c>
      <c r="O44" s="201">
        <v>46538</v>
      </c>
      <c r="P44" s="198">
        <v>46538</v>
      </c>
      <c r="Q44" s="35" t="str">
        <f>+IF(+_xlfn.XLOOKUP(B44,'La Calera II - RFSU 31.1.28'!B:B,'La Calera II - RFSU 31.1.28'!BX:BX,"No se encuentra",0,1)&gt;0,+_xlfn.XLOOKUP(B44,'La Calera II - RFSU 31.1.28'!B:B,'La Calera II - RFSU 31.1.28'!BX:BX,"No se encuentra",0,1),"")</f>
        <v/>
      </c>
      <c r="R44" s="202" t="str">
        <f t="shared" si="1"/>
        <v/>
      </c>
      <c r="S44" s="471"/>
      <c r="T44" s="304" t="s">
        <v>2793</v>
      </c>
      <c r="U44" s="416">
        <v>46539</v>
      </c>
      <c r="V44" s="18">
        <v>46538</v>
      </c>
      <c r="W44" s="18">
        <f>+_xlfn.XLOOKUP(B44,'La Calera II - RFSU 31.1.28'!B:B,'La Calera II - RFSU 31.1.28'!BW:BW,"No se encuentra",0,1)</f>
        <v>46540</v>
      </c>
      <c r="X44" s="193">
        <f t="shared" si="7"/>
        <v>285</v>
      </c>
      <c r="AA44" s="18" t="str">
        <f>+_xlfn.XLOOKUP(T44,'Crono LB 30.09'!B:B,'Crono LB 30.09'!E:E,"No se encuentra",0,1)</f>
        <v>No se encuentra</v>
      </c>
      <c r="AB44" s="193" t="e">
        <f t="shared" si="8"/>
        <v>#VALUE!</v>
      </c>
    </row>
    <row r="45" spans="1:28" hidden="1" x14ac:dyDescent="0.35">
      <c r="A45" s="562" t="s">
        <v>640</v>
      </c>
      <c r="B45" s="563" t="s">
        <v>2695</v>
      </c>
      <c r="C45" s="161" t="s">
        <v>744</v>
      </c>
      <c r="D45" s="285"/>
      <c r="E45" s="201">
        <v>46226</v>
      </c>
      <c r="F45" s="198">
        <v>46226</v>
      </c>
      <c r="G45" s="289">
        <v>46226</v>
      </c>
      <c r="H45" s="416">
        <v>46264</v>
      </c>
      <c r="I45" s="198">
        <v>46264</v>
      </c>
      <c r="J45" s="289" t="str">
        <f>IF(+_xlfn.XLOOKUP(B45,'La Calera II - RFSU 31.1.28'!B:B,'La Calera II - RFSU 31.1.28'!X:X,"No se encuentra",0,1)&gt;0,+_xlfn.XLOOKUP(B45,'La Calera II - RFSU 31.1.28'!B:B,'La Calera II - RFSU 31.1.28'!X:X,"No se encuentra",0,1),"")</f>
        <v/>
      </c>
      <c r="K45" s="474" t="s">
        <v>2958</v>
      </c>
      <c r="L45" s="201">
        <v>46325</v>
      </c>
      <c r="M45" s="198">
        <v>46325</v>
      </c>
      <c r="N45" s="293" t="str">
        <f>IF(+_xlfn.XLOOKUP(B45,'La Calera II - RFSU 31.1.28'!B:B,'La Calera II - RFSU 31.1.28'!AQ:AQ,"No se encuentra",0,1)&gt;0,+_xlfn.XLOOKUP(B45,'La Calera II - RFSU 31.1.28'!B:B,'La Calera II - RFSU 31.1.28'!AQ:AQ,"No se encuentra",0,1),"")</f>
        <v/>
      </c>
      <c r="O45" s="201">
        <v>46538</v>
      </c>
      <c r="P45" s="198">
        <v>46538</v>
      </c>
      <c r="Q45" s="35" t="str">
        <f>+IF(+_xlfn.XLOOKUP(B45,'La Calera II - RFSU 31.1.28'!B:B,'La Calera II - RFSU 31.1.28'!BX:BX,"No se encuentra",0,1)&gt;0,+_xlfn.XLOOKUP(B45,'La Calera II - RFSU 31.1.28'!B:B,'La Calera II - RFSU 31.1.28'!BX:BX,"No se encuentra",0,1),"")</f>
        <v/>
      </c>
      <c r="R45" s="202" t="str">
        <f t="shared" ref="R45" si="17">IF(N45="","",+IF(Q45="",+O45-P45,+O45-Q45))</f>
        <v/>
      </c>
      <c r="S45" s="471"/>
      <c r="T45" s="304" t="s">
        <v>2793</v>
      </c>
      <c r="U45" s="416">
        <v>46539</v>
      </c>
      <c r="V45" s="18">
        <v>46538</v>
      </c>
      <c r="W45" s="18">
        <f>+_xlfn.XLOOKUP(B45,'La Calera II - RFSU 31.1.28'!B:B,'La Calera II - RFSU 31.1.28'!BW:BW,"No se encuentra",0,1)</f>
        <v>46635</v>
      </c>
      <c r="X45" s="193">
        <f t="shared" ref="X45" si="18">+O45-L45</f>
        <v>213</v>
      </c>
      <c r="AA45" s="18" t="str">
        <f>+_xlfn.XLOOKUP(T45,'Crono LB 30.09'!B:B,'Crono LB 30.09'!E:E,"No se encuentra",0,1)</f>
        <v>No se encuentra</v>
      </c>
      <c r="AB45" s="193" t="e">
        <f t="shared" ref="AB45" si="19">+AA45-L45</f>
        <v>#VALUE!</v>
      </c>
    </row>
    <row r="46" spans="1:28" hidden="1" x14ac:dyDescent="0.35">
      <c r="A46" s="562" t="s">
        <v>640</v>
      </c>
      <c r="B46" s="563" t="s">
        <v>2697</v>
      </c>
      <c r="C46" s="161" t="s">
        <v>745</v>
      </c>
      <c r="D46" s="285"/>
      <c r="E46" s="201">
        <v>46108</v>
      </c>
      <c r="F46" s="198">
        <v>46108</v>
      </c>
      <c r="G46" s="289">
        <f>IF(+_xlfn.XLOOKUP(B46,'La Calera II - RFSU 31.1.28'!B:B,'La Calera II - RFSU 31.1.28'!H:H,"No se encuentra",0,1)&gt;0,+_xlfn.XLOOKUP(B46,'La Calera II - RFSU 31.1.28'!B:B,'La Calera II - RFSU 31.1.28'!H:H,"No se encuentra",0,1),"")</f>
        <v>46111</v>
      </c>
      <c r="H46" s="416">
        <v>46145</v>
      </c>
      <c r="I46" s="198">
        <v>46145</v>
      </c>
      <c r="J46" s="289">
        <f>IF(+_xlfn.XLOOKUP(B46,'La Calera II - RFSU 31.1.28'!B:B,'La Calera II - RFSU 31.1.28'!X:X,"No se encuentra",0,1)&gt;0,+_xlfn.XLOOKUP(B46,'La Calera II - RFSU 31.1.28'!B:B,'La Calera II - RFSU 31.1.28'!X:X,"No se encuentra",0,1),"")</f>
        <v>46142</v>
      </c>
      <c r="K46" s="474" t="s">
        <v>2958</v>
      </c>
      <c r="L46" s="201">
        <v>46253</v>
      </c>
      <c r="M46" s="198">
        <v>46234</v>
      </c>
      <c r="N46" s="293" t="str">
        <f>IF(+_xlfn.XLOOKUP(B46,'La Calera II - RFSU 31.1.28'!B:B,'La Calera II - RFSU 31.1.28'!AQ:AQ,"No se encuentra",0,1)&gt;0,+_xlfn.XLOOKUP(B46,'La Calera II - RFSU 31.1.28'!B:B,'La Calera II - RFSU 31.1.28'!AQ:AQ,"No se encuentra",0,1),"")</f>
        <v/>
      </c>
      <c r="O46" s="201">
        <v>46443</v>
      </c>
      <c r="P46" s="198">
        <v>46397</v>
      </c>
      <c r="Q46" s="35" t="str">
        <f>+IF(+_xlfn.XLOOKUP(B46,'La Calera II - RFSU 31.1.28'!B:B,'La Calera II - RFSU 31.1.28'!BX:BX,"No se encuentra",0,1)&gt;0,+_xlfn.XLOOKUP(B46,'La Calera II - RFSU 31.1.28'!B:B,'La Calera II - RFSU 31.1.28'!BX:BX,"No se encuentra",0,1),"")</f>
        <v/>
      </c>
      <c r="R46" s="202" t="str">
        <f t="shared" ref="R46:R78" si="20">IF(N46="","",+IF(Q46="",+O46-P46,+O46-Q46))</f>
        <v/>
      </c>
      <c r="S46" s="471"/>
      <c r="T46" s="304" t="s">
        <v>2571</v>
      </c>
      <c r="U46" s="416">
        <v>46539</v>
      </c>
      <c r="V46" s="18">
        <v>46397</v>
      </c>
      <c r="W46" s="18">
        <f>+_xlfn.XLOOKUP(B46,'La Calera II - RFSU 31.1.28'!B:B,'La Calera II - RFSU 31.1.28'!BW:BW,"No se encuentra",0,1)</f>
        <v>46394</v>
      </c>
      <c r="X46" s="193">
        <f t="shared" si="7"/>
        <v>190</v>
      </c>
      <c r="AA46" s="18">
        <f>+_xlfn.XLOOKUP(T46,'Crono LB 30.09'!B:B,'Crono LB 30.09'!E:E,"No se encuentra",0,1)</f>
        <v>46107</v>
      </c>
      <c r="AB46" s="193">
        <f t="shared" si="8"/>
        <v>-146</v>
      </c>
    </row>
    <row r="47" spans="1:28" hidden="1" x14ac:dyDescent="0.35">
      <c r="A47" s="562" t="s">
        <v>640</v>
      </c>
      <c r="B47" s="563" t="s">
        <v>2699</v>
      </c>
      <c r="C47" s="161" t="s">
        <v>747</v>
      </c>
      <c r="D47" s="285"/>
      <c r="E47" s="201">
        <v>46107</v>
      </c>
      <c r="F47" s="198">
        <v>46107</v>
      </c>
      <c r="G47" s="289">
        <f>IF(+_xlfn.XLOOKUP(B47,'La Calera II - RFSU 31.1.28'!B:B,'La Calera II - RFSU 31.1.28'!H:H,"No se encuentra",0,1)&gt;0,+_xlfn.XLOOKUP(B47,'La Calera II - RFSU 31.1.28'!B:B,'La Calera II - RFSU 31.1.28'!H:H,"No se encuentra",0,1),"")</f>
        <v>46111</v>
      </c>
      <c r="H47" s="416">
        <v>46144</v>
      </c>
      <c r="I47" s="198">
        <v>46144</v>
      </c>
      <c r="J47" s="289">
        <f>IF(+_xlfn.XLOOKUP(B47,'La Calera II - RFSU 31.1.28'!B:B,'La Calera II - RFSU 31.1.28'!X:X,"No se encuentra",0,1)&gt;0,+_xlfn.XLOOKUP(B47,'La Calera II - RFSU 31.1.28'!B:B,'La Calera II - RFSU 31.1.28'!X:X,"No se encuentra",0,1),"")</f>
        <v>46142</v>
      </c>
      <c r="K47" s="474" t="s">
        <v>2958</v>
      </c>
      <c r="L47" s="201">
        <v>46259</v>
      </c>
      <c r="M47" s="198">
        <v>46234</v>
      </c>
      <c r="N47" s="293" t="str">
        <f>IF(+_xlfn.XLOOKUP(B47,'La Calera II - RFSU 31.1.28'!B:B,'La Calera II - RFSU 31.1.28'!AQ:AQ,"No se encuentra",0,1)&gt;0,+_xlfn.XLOOKUP(B47,'La Calera II - RFSU 31.1.28'!B:B,'La Calera II - RFSU 31.1.28'!AQ:AQ,"No se encuentra",0,1),"")</f>
        <v/>
      </c>
      <c r="O47" s="201">
        <v>46427</v>
      </c>
      <c r="P47" s="198">
        <v>46366</v>
      </c>
      <c r="Q47" s="35" t="str">
        <f>+IF(+_xlfn.XLOOKUP(B47,'La Calera II - RFSU 31.1.28'!B:B,'La Calera II - RFSU 31.1.28'!BX:BX,"No se encuentra",0,1)&gt;0,+_xlfn.XLOOKUP(B47,'La Calera II - RFSU 31.1.28'!B:B,'La Calera II - RFSU 31.1.28'!BX:BX,"No se encuentra",0,1),"")</f>
        <v/>
      </c>
      <c r="R47" s="202" t="str">
        <f t="shared" si="20"/>
        <v/>
      </c>
      <c r="S47" s="471"/>
      <c r="T47" s="304" t="s">
        <v>2572</v>
      </c>
      <c r="U47" s="416">
        <v>46506</v>
      </c>
      <c r="V47" s="18">
        <v>46387</v>
      </c>
      <c r="W47" s="18">
        <f>+_xlfn.XLOOKUP(B47,'La Calera II - RFSU 31.1.28'!B:B,'La Calera II - RFSU 31.1.28'!BW:BW,"No se encuentra",0,1)</f>
        <v>46364</v>
      </c>
      <c r="X47" s="193">
        <f t="shared" si="7"/>
        <v>168</v>
      </c>
      <c r="AA47" s="18">
        <f>+_xlfn.XLOOKUP(T47,'Crono LB 30.09'!B:B,'Crono LB 30.09'!E:E,"No se encuentra",0,1)</f>
        <v>46162</v>
      </c>
      <c r="AB47" s="193">
        <f t="shared" si="8"/>
        <v>-97</v>
      </c>
    </row>
    <row r="48" spans="1:28" hidden="1" x14ac:dyDescent="0.35">
      <c r="A48" s="562" t="s">
        <v>640</v>
      </c>
      <c r="B48" s="563" t="s">
        <v>2701</v>
      </c>
      <c r="C48" s="161" t="s">
        <v>748</v>
      </c>
      <c r="D48" s="285"/>
      <c r="E48" s="201">
        <v>46122</v>
      </c>
      <c r="F48" s="198">
        <v>46122</v>
      </c>
      <c r="G48" s="289">
        <f>IF(+_xlfn.XLOOKUP(B48,'La Calera II - RFSU 31.1.28'!B:B,'La Calera II - RFSU 31.1.28'!H:H,"No se encuentra",0,1)&gt;0,+_xlfn.XLOOKUP(B48,'La Calera II - RFSU 31.1.28'!B:B,'La Calera II - RFSU 31.1.28'!H:H,"No se encuentra",0,1),"")</f>
        <v>46100</v>
      </c>
      <c r="H48" s="416">
        <v>46159</v>
      </c>
      <c r="I48" s="198">
        <v>46159</v>
      </c>
      <c r="J48" s="289">
        <f>IF(+_xlfn.XLOOKUP(B48,'La Calera II - RFSU 31.1.28'!B:B,'La Calera II - RFSU 31.1.28'!X:X,"No se encuentra",0,1)&gt;0,+_xlfn.XLOOKUP(B48,'La Calera II - RFSU 31.1.28'!B:B,'La Calera II - RFSU 31.1.28'!X:X,"No se encuentra",0,1),"")</f>
        <v>46142</v>
      </c>
      <c r="K48" s="474" t="s">
        <v>2958</v>
      </c>
      <c r="L48" s="201">
        <v>46253</v>
      </c>
      <c r="M48" s="198">
        <v>46241</v>
      </c>
      <c r="N48" s="293" t="str">
        <f>IF(+_xlfn.XLOOKUP(B48,'La Calera II - RFSU 31.1.28'!B:B,'La Calera II - RFSU 31.1.28'!AQ:AQ,"No se encuentra",0,1)&gt;0,+_xlfn.XLOOKUP(B48,'La Calera II - RFSU 31.1.28'!B:B,'La Calera II - RFSU 31.1.28'!AQ:AQ,"No se encuentra",0,1),"")</f>
        <v/>
      </c>
      <c r="O48" s="201">
        <v>46507</v>
      </c>
      <c r="P48" s="198">
        <v>46471</v>
      </c>
      <c r="Q48" s="35" t="str">
        <f>+IF(+_xlfn.XLOOKUP(B48,'La Calera II - RFSU 31.1.28'!B:B,'La Calera II - RFSU 31.1.28'!BX:BX,"No se encuentra",0,1)&gt;0,+_xlfn.XLOOKUP(B48,'La Calera II - RFSU 31.1.28'!B:B,'La Calera II - RFSU 31.1.28'!BX:BX,"No se encuentra",0,1),"")</f>
        <v/>
      </c>
      <c r="R48" s="202" t="str">
        <f t="shared" si="20"/>
        <v/>
      </c>
      <c r="S48" s="471"/>
      <c r="T48" s="304" t="s">
        <v>3000</v>
      </c>
      <c r="U48" s="416">
        <v>46539</v>
      </c>
      <c r="V48" s="18">
        <v>46472</v>
      </c>
      <c r="W48" s="18">
        <f>+_xlfn.XLOOKUP(B48,'La Calera II - RFSU 31.1.28'!B:B,'La Calera II - RFSU 31.1.28'!BW:BW,"No se encuentra",0,1)</f>
        <v>46454</v>
      </c>
      <c r="X48" s="193">
        <f t="shared" si="7"/>
        <v>254</v>
      </c>
      <c r="AA48" s="18" t="str">
        <f>+_xlfn.XLOOKUP(T48,'Crono LB 30.09'!B:B,'Crono LB 30.09'!E:E,"No se encuentra",0,1)</f>
        <v>No se encuentra</v>
      </c>
      <c r="AB48" s="193" t="e">
        <f t="shared" si="8"/>
        <v>#VALUE!</v>
      </c>
    </row>
    <row r="49" spans="1:28" hidden="1" x14ac:dyDescent="0.35">
      <c r="A49" s="562" t="s">
        <v>640</v>
      </c>
      <c r="B49" s="563" t="s">
        <v>2702</v>
      </c>
      <c r="C49" s="161" t="s">
        <v>749</v>
      </c>
      <c r="D49" s="285"/>
      <c r="E49" s="201">
        <v>46157</v>
      </c>
      <c r="F49" s="198">
        <f>+_xlfn.XLOOKUP(B49,'La Calera II - RFSU 31.1.28'!B:B,'La Calera II - RFSU 31.1.28'!G:G,"No se encuentra",0,1)</f>
        <v>46157</v>
      </c>
      <c r="G49" s="289">
        <f>IF(+_xlfn.XLOOKUP(B49,'La Calera II - RFSU 31.1.28'!B:B,'La Calera II - RFSU 31.1.28'!H:H,"No se encuentra",0,1)&gt;0,+_xlfn.XLOOKUP(B49,'La Calera II - RFSU 31.1.28'!B:B,'La Calera II - RFSU 31.1.28'!H:H,"No se encuentra",0,1),"")</f>
        <v>46159</v>
      </c>
      <c r="H49" s="416">
        <v>46194</v>
      </c>
      <c r="I49" s="198">
        <v>46213</v>
      </c>
      <c r="J49" s="289">
        <f>IF(+_xlfn.XLOOKUP(B49,'La Calera II - RFSU 31.1.28'!B:B,'La Calera II - RFSU 31.1.28'!X:X,"No se encuentra",0,1)&gt;0,+_xlfn.XLOOKUP(B49,'La Calera II - RFSU 31.1.28'!B:B,'La Calera II - RFSU 31.1.28'!X:X,"No se encuentra",0,1),"")</f>
        <v>46204</v>
      </c>
      <c r="K49" s="474" t="s">
        <v>2958</v>
      </c>
      <c r="L49" s="201">
        <v>46259</v>
      </c>
      <c r="M49" s="198">
        <v>46259</v>
      </c>
      <c r="N49" s="293" t="str">
        <f>IF(+_xlfn.XLOOKUP(B49,'La Calera II - RFSU 31.1.28'!B:B,'La Calera II - RFSU 31.1.28'!AQ:AQ,"No se encuentra",0,1)&gt;0,+_xlfn.XLOOKUP(B49,'La Calera II - RFSU 31.1.28'!B:B,'La Calera II - RFSU 31.1.28'!AQ:AQ,"No se encuentra",0,1),"")</f>
        <v/>
      </c>
      <c r="O49" s="201">
        <v>46427</v>
      </c>
      <c r="P49" s="198">
        <v>46356</v>
      </c>
      <c r="Q49" s="35" t="str">
        <f>+IF(+_xlfn.XLOOKUP(B49,'La Calera II - RFSU 31.1.28'!B:B,'La Calera II - RFSU 31.1.28'!BX:BX,"No se encuentra",0,1)&gt;0,+_xlfn.XLOOKUP(B49,'La Calera II - RFSU 31.1.28'!B:B,'La Calera II - RFSU 31.1.28'!BX:BX,"No se encuentra",0,1),"")</f>
        <v/>
      </c>
      <c r="R49" s="202" t="str">
        <f t="shared" si="20"/>
        <v/>
      </c>
      <c r="S49" s="471"/>
      <c r="T49" s="304" t="s">
        <v>2572</v>
      </c>
      <c r="U49" s="416">
        <v>46506</v>
      </c>
      <c r="V49" s="18">
        <v>46387</v>
      </c>
      <c r="W49" s="18">
        <f>+_xlfn.XLOOKUP(B49,'La Calera II - RFSU 31.1.28'!B:B,'La Calera II - RFSU 31.1.28'!BW:BW,"No se encuentra",0,1)</f>
        <v>46366</v>
      </c>
      <c r="X49" s="193">
        <f t="shared" si="7"/>
        <v>168</v>
      </c>
      <c r="AA49" s="18">
        <f>+_xlfn.XLOOKUP(T49,'Crono LB 30.09'!B:B,'Crono LB 30.09'!E:E,"No se encuentra",0,1)</f>
        <v>46162</v>
      </c>
      <c r="AB49" s="193">
        <f t="shared" si="8"/>
        <v>-97</v>
      </c>
    </row>
    <row r="50" spans="1:28" hidden="1" x14ac:dyDescent="0.35">
      <c r="A50" s="562" t="s">
        <v>640</v>
      </c>
      <c r="B50" s="563" t="s">
        <v>2704</v>
      </c>
      <c r="C50" s="161" t="s">
        <v>750</v>
      </c>
      <c r="D50" s="285"/>
      <c r="E50" s="201">
        <v>46118</v>
      </c>
      <c r="F50" s="198">
        <v>46118</v>
      </c>
      <c r="G50" s="289">
        <f>IF(+_xlfn.XLOOKUP(B50,'La Calera II - RFSU 31.1.28'!B:B,'La Calera II - RFSU 31.1.28'!H:H,"No se encuentra",0,1)&gt;0,+_xlfn.XLOOKUP(B50,'La Calera II - RFSU 31.1.28'!B:B,'La Calera II - RFSU 31.1.28'!H:H,"No se encuentra",0,1),"")</f>
        <v>46122</v>
      </c>
      <c r="H50" s="416">
        <v>46155</v>
      </c>
      <c r="I50" s="198">
        <v>46155</v>
      </c>
      <c r="J50" s="289">
        <f>IF(+_xlfn.XLOOKUP(B50,'La Calera II - RFSU 31.1.28'!B:B,'La Calera II - RFSU 31.1.28'!X:X,"No se encuentra",0,1)&gt;0,+_xlfn.XLOOKUP(B50,'La Calera II - RFSU 31.1.28'!B:B,'La Calera II - RFSU 31.1.28'!X:X,"No se encuentra",0,1),"")</f>
        <v>46151</v>
      </c>
      <c r="K50" s="474" t="s">
        <v>2958</v>
      </c>
      <c r="L50" s="201">
        <v>46259</v>
      </c>
      <c r="M50" s="198">
        <v>46244</v>
      </c>
      <c r="N50" s="293" t="str">
        <f>IF(+_xlfn.XLOOKUP(B50,'La Calera II - RFSU 31.1.28'!B:B,'La Calera II - RFSU 31.1.28'!AQ:AQ,"No se encuentra",0,1)&gt;0,+_xlfn.XLOOKUP(B50,'La Calera II - RFSU 31.1.28'!B:B,'La Calera II - RFSU 31.1.28'!AQ:AQ,"No se encuentra",0,1),"")</f>
        <v/>
      </c>
      <c r="O50" s="201">
        <v>46427</v>
      </c>
      <c r="P50" s="198">
        <v>46377</v>
      </c>
      <c r="Q50" s="35" t="str">
        <f>+IF(+_xlfn.XLOOKUP(B50,'La Calera II - RFSU 31.1.28'!B:B,'La Calera II - RFSU 31.1.28'!BX:BX,"No se encuentra",0,1)&gt;0,+_xlfn.XLOOKUP(B50,'La Calera II - RFSU 31.1.28'!B:B,'La Calera II - RFSU 31.1.28'!BX:BX,"No se encuentra",0,1),"")</f>
        <v/>
      </c>
      <c r="R50" s="202" t="str">
        <f t="shared" si="20"/>
        <v/>
      </c>
      <c r="S50" s="471"/>
      <c r="T50" s="304" t="s">
        <v>2572</v>
      </c>
      <c r="U50" s="416">
        <v>46506</v>
      </c>
      <c r="V50" s="18">
        <v>46387</v>
      </c>
      <c r="W50" s="18">
        <f>+_xlfn.XLOOKUP(B50,'La Calera II - RFSU 31.1.28'!B:B,'La Calera II - RFSU 31.1.28'!BW:BW,"No se encuentra",0,1)</f>
        <v>46373</v>
      </c>
      <c r="X50" s="193">
        <f t="shared" si="7"/>
        <v>168</v>
      </c>
      <c r="AA50" s="18">
        <f>+_xlfn.XLOOKUP(T50,'Crono LB 30.09'!B:B,'Crono LB 30.09'!E:E,"No se encuentra",0,1)</f>
        <v>46162</v>
      </c>
      <c r="AB50" s="193">
        <f t="shared" si="8"/>
        <v>-97</v>
      </c>
    </row>
    <row r="51" spans="1:28" hidden="1" x14ac:dyDescent="0.35">
      <c r="A51" s="562" t="s">
        <v>640</v>
      </c>
      <c r="B51" s="563" t="s">
        <v>2706</v>
      </c>
      <c r="C51" s="161" t="s">
        <v>751</v>
      </c>
      <c r="D51" s="285"/>
      <c r="E51" s="201">
        <v>46121</v>
      </c>
      <c r="F51" s="198">
        <v>46121</v>
      </c>
      <c r="G51" s="289">
        <f>IF(+_xlfn.XLOOKUP(B51,'La Calera II - RFSU 31.1.28'!B:B,'La Calera II - RFSU 31.1.28'!H:H,"No se encuentra",0,1)&gt;0,+_xlfn.XLOOKUP(B51,'La Calera II - RFSU 31.1.28'!B:B,'La Calera II - RFSU 31.1.28'!H:H,"No se encuentra",0,1),"")</f>
        <v>46122</v>
      </c>
      <c r="H51" s="416">
        <v>46158</v>
      </c>
      <c r="I51" s="198">
        <v>46158</v>
      </c>
      <c r="J51" s="289">
        <f>IF(+_xlfn.XLOOKUP(B51,'La Calera II - RFSU 31.1.28'!B:B,'La Calera II - RFSU 31.1.28'!X:X,"No se encuentra",0,1)&gt;0,+_xlfn.XLOOKUP(B51,'La Calera II - RFSU 31.1.28'!B:B,'La Calera II - RFSU 31.1.28'!X:X,"No se encuentra",0,1),"")</f>
        <v>46154</v>
      </c>
      <c r="K51" s="474" t="s">
        <v>2958</v>
      </c>
      <c r="L51" s="201">
        <v>46259</v>
      </c>
      <c r="M51" s="198">
        <v>46244</v>
      </c>
      <c r="N51" s="293" t="str">
        <f>IF(+_xlfn.XLOOKUP(B51,'La Calera II - RFSU 31.1.28'!B:B,'La Calera II - RFSU 31.1.28'!AQ:AQ,"No se encuentra",0,1)&gt;0,+_xlfn.XLOOKUP(B51,'La Calera II - RFSU 31.1.28'!B:B,'La Calera II - RFSU 31.1.28'!AQ:AQ,"No se encuentra",0,1),"")</f>
        <v/>
      </c>
      <c r="O51" s="201">
        <v>46427</v>
      </c>
      <c r="P51" s="198">
        <v>46380</v>
      </c>
      <c r="Q51" s="35" t="str">
        <f>+IF(+_xlfn.XLOOKUP(B51,'La Calera II - RFSU 31.1.28'!B:B,'La Calera II - RFSU 31.1.28'!BX:BX,"No se encuentra",0,1)&gt;0,+_xlfn.XLOOKUP(B51,'La Calera II - RFSU 31.1.28'!B:B,'La Calera II - RFSU 31.1.28'!BX:BX,"No se encuentra",0,1),"")</f>
        <v/>
      </c>
      <c r="R51" s="202" t="str">
        <f t="shared" si="20"/>
        <v/>
      </c>
      <c r="S51" s="471"/>
      <c r="T51" s="304" t="s">
        <v>2572</v>
      </c>
      <c r="U51" s="416">
        <v>46506</v>
      </c>
      <c r="V51" s="18">
        <v>46387</v>
      </c>
      <c r="W51" s="18">
        <f>+_xlfn.XLOOKUP(B51,'La Calera II - RFSU 31.1.28'!B:B,'La Calera II - RFSU 31.1.28'!BW:BW,"No se encuentra",0,1)</f>
        <v>46376</v>
      </c>
      <c r="X51" s="193">
        <f t="shared" ref="X51:X82" si="21">+O51-L51</f>
        <v>168</v>
      </c>
      <c r="AA51" s="18">
        <f>+_xlfn.XLOOKUP(T51,'Crono LB 30.09'!B:B,'Crono LB 30.09'!E:E,"No se encuentra",0,1)</f>
        <v>46162</v>
      </c>
      <c r="AB51" s="193">
        <f t="shared" ref="AB51:AB82" si="22">+AA51-L51</f>
        <v>-97</v>
      </c>
    </row>
    <row r="52" spans="1:28" hidden="1" x14ac:dyDescent="0.35">
      <c r="A52" s="562" t="s">
        <v>640</v>
      </c>
      <c r="B52" s="563" t="s">
        <v>2708</v>
      </c>
      <c r="C52" s="161" t="s">
        <v>752</v>
      </c>
      <c r="D52" s="285"/>
      <c r="E52" s="201">
        <v>46163</v>
      </c>
      <c r="F52" s="198">
        <f>+_xlfn.XLOOKUP(B52,'La Calera II - RFSU 31.1.28'!B:B,'La Calera II - RFSU 31.1.28'!G:G,"No se encuentra",0,1)</f>
        <v>46163</v>
      </c>
      <c r="G52" s="289">
        <f>IF(+_xlfn.XLOOKUP(B52,'La Calera II - RFSU 31.1.28'!B:B,'La Calera II - RFSU 31.1.28'!H:H,"No se encuentra",0,1)&gt;0,+_xlfn.XLOOKUP(B52,'La Calera II - RFSU 31.1.28'!B:B,'La Calera II - RFSU 31.1.28'!H:H,"No se encuentra",0,1),"")</f>
        <v>46163</v>
      </c>
      <c r="H52" s="416">
        <v>46200</v>
      </c>
      <c r="I52" s="198">
        <v>46200</v>
      </c>
      <c r="J52" s="289">
        <f>IF(+_xlfn.XLOOKUP(B52,'La Calera II - RFSU 31.1.28'!B:B,'La Calera II - RFSU 31.1.28'!X:X,"No se encuentra",0,1)&gt;0,+_xlfn.XLOOKUP(B52,'La Calera II - RFSU 31.1.28'!B:B,'La Calera II - RFSU 31.1.28'!X:X,"No se encuentra",0,1),"")</f>
        <v>46198</v>
      </c>
      <c r="K52" s="474" t="s">
        <v>2958</v>
      </c>
      <c r="L52" s="201">
        <v>46289</v>
      </c>
      <c r="M52" s="198">
        <v>46265</v>
      </c>
      <c r="N52" s="293" t="str">
        <f>IF(+_xlfn.XLOOKUP(B52,'La Calera II - RFSU 31.1.28'!B:B,'La Calera II - RFSU 31.1.28'!AQ:AQ,"No se encuentra",0,1)&gt;0,+_xlfn.XLOOKUP(B52,'La Calera II - RFSU 31.1.28'!B:B,'La Calera II - RFSU 31.1.28'!AQ:AQ,"No se encuentra",0,1),"")</f>
        <v/>
      </c>
      <c r="O52" s="201">
        <v>46482</v>
      </c>
      <c r="P52" s="198">
        <v>46392</v>
      </c>
      <c r="Q52" s="35" t="str">
        <f>+IF(+_xlfn.XLOOKUP(B52,'La Calera II - RFSU 31.1.28'!B:B,'La Calera II - RFSU 31.1.28'!BX:BX,"No se encuentra",0,1)&gt;0,+_xlfn.XLOOKUP(B52,'La Calera II - RFSU 31.1.28'!B:B,'La Calera II - RFSU 31.1.28'!BX:BX,"No se encuentra",0,1),"")</f>
        <v/>
      </c>
      <c r="R52" s="202" t="str">
        <f t="shared" si="20"/>
        <v/>
      </c>
      <c r="S52" s="471"/>
      <c r="T52" s="304" t="s">
        <v>3001</v>
      </c>
      <c r="U52" s="416">
        <v>46506</v>
      </c>
      <c r="V52" s="18">
        <v>46458</v>
      </c>
      <c r="W52" s="18">
        <f>+_xlfn.XLOOKUP(B52,'La Calera II - RFSU 31.1.28'!B:B,'La Calera II - RFSU 31.1.28'!BW:BW,"No se encuentra",0,1)</f>
        <v>46390</v>
      </c>
      <c r="X52" s="193">
        <f t="shared" si="21"/>
        <v>193</v>
      </c>
      <c r="AA52" s="18" t="str">
        <f>+_xlfn.XLOOKUP(T52,'Crono LB 30.09'!B:B,'Crono LB 30.09'!E:E,"No se encuentra",0,1)</f>
        <v>No se encuentra</v>
      </c>
      <c r="AB52" s="193" t="e">
        <f t="shared" si="22"/>
        <v>#VALUE!</v>
      </c>
    </row>
    <row r="53" spans="1:28" hidden="1" x14ac:dyDescent="0.35">
      <c r="A53" s="562" t="s">
        <v>640</v>
      </c>
      <c r="B53" s="563" t="s">
        <v>2710</v>
      </c>
      <c r="C53" s="161" t="s">
        <v>754</v>
      </c>
      <c r="D53" s="285"/>
      <c r="E53" s="201">
        <v>46125</v>
      </c>
      <c r="F53" s="198">
        <v>46125</v>
      </c>
      <c r="G53" s="289">
        <f>IF(+_xlfn.XLOOKUP(B53,'La Calera II - RFSU 31.1.28'!B:B,'La Calera II - RFSU 31.1.28'!H:H,"No se encuentra",0,1)&gt;0,+_xlfn.XLOOKUP(B53,'La Calera II - RFSU 31.1.28'!B:B,'La Calera II - RFSU 31.1.28'!H:H,"No se encuentra",0,1),"")</f>
        <v>46122</v>
      </c>
      <c r="H53" s="416">
        <v>46162</v>
      </c>
      <c r="I53" s="198">
        <v>46162</v>
      </c>
      <c r="J53" s="289">
        <f>IF(+_xlfn.XLOOKUP(B53,'La Calera II - RFSU 31.1.28'!B:B,'La Calera II - RFSU 31.1.28'!X:X,"No se encuentra",0,1)&gt;0,+_xlfn.XLOOKUP(B53,'La Calera II - RFSU 31.1.28'!B:B,'La Calera II - RFSU 31.1.28'!X:X,"No se encuentra",0,1),"")</f>
        <v>46153</v>
      </c>
      <c r="K53" s="474" t="s">
        <v>2958</v>
      </c>
      <c r="L53" s="201">
        <v>46289</v>
      </c>
      <c r="M53" s="198">
        <v>46258</v>
      </c>
      <c r="N53" s="293" t="str">
        <f>IF(+_xlfn.XLOOKUP(B53,'La Calera II - RFSU 31.1.28'!B:B,'La Calera II - RFSU 31.1.28'!AQ:AQ,"No se encuentra",0,1)&gt;0,+_xlfn.XLOOKUP(B53,'La Calera II - RFSU 31.1.28'!B:B,'La Calera II - RFSU 31.1.28'!AQ:AQ,"No se encuentra",0,1),"")</f>
        <v/>
      </c>
      <c r="O53" s="201">
        <v>46482</v>
      </c>
      <c r="P53" s="198">
        <v>46414</v>
      </c>
      <c r="Q53" s="35" t="str">
        <f>+IF(+_xlfn.XLOOKUP(B53,'La Calera II - RFSU 31.1.28'!B:B,'La Calera II - RFSU 31.1.28'!BX:BX,"No se encuentra",0,1)&gt;0,+_xlfn.XLOOKUP(B53,'La Calera II - RFSU 31.1.28'!B:B,'La Calera II - RFSU 31.1.28'!BX:BX,"No se encuentra",0,1),"")</f>
        <v/>
      </c>
      <c r="R53" s="202" t="str">
        <f t="shared" si="20"/>
        <v/>
      </c>
      <c r="S53" s="471"/>
      <c r="T53" s="304" t="s">
        <v>3001</v>
      </c>
      <c r="U53" s="416">
        <v>46506</v>
      </c>
      <c r="V53" s="18">
        <v>46458</v>
      </c>
      <c r="W53" s="18">
        <f>+_xlfn.XLOOKUP(B53,'La Calera II - RFSU 31.1.28'!B:B,'La Calera II - RFSU 31.1.28'!BW:BW,"No se encuentra",0,1)</f>
        <v>46405</v>
      </c>
      <c r="X53" s="193">
        <f t="shared" si="21"/>
        <v>193</v>
      </c>
      <c r="AA53" s="18" t="str">
        <f>+_xlfn.XLOOKUP(T53,'Crono LB 30.09'!B:B,'Crono LB 30.09'!E:E,"No se encuentra",0,1)</f>
        <v>No se encuentra</v>
      </c>
      <c r="AB53" s="193" t="e">
        <f t="shared" si="22"/>
        <v>#VALUE!</v>
      </c>
    </row>
    <row r="54" spans="1:28" hidden="1" x14ac:dyDescent="0.35">
      <c r="A54" s="562" t="s">
        <v>640</v>
      </c>
      <c r="B54" s="563" t="s">
        <v>2711</v>
      </c>
      <c r="C54" s="161" t="s">
        <v>755</v>
      </c>
      <c r="D54" s="285"/>
      <c r="E54" s="201">
        <v>46157</v>
      </c>
      <c r="F54" s="198">
        <v>46203</v>
      </c>
      <c r="G54" s="289">
        <f>IF(+_xlfn.XLOOKUP(B54,'La Calera II - RFSU 31.1.28'!B:B,'La Calera II - RFSU 31.1.28'!H:H,"No se encuentra",0,1)&gt;0,+_xlfn.XLOOKUP(B54,'La Calera II - RFSU 31.1.28'!B:B,'La Calera II - RFSU 31.1.28'!H:H,"No se encuentra",0,1),"")</f>
        <v>46185</v>
      </c>
      <c r="H54" s="416">
        <v>46194</v>
      </c>
      <c r="I54" s="198">
        <v>46230</v>
      </c>
      <c r="J54" s="289">
        <f>IF(+_xlfn.XLOOKUP(B54,'La Calera II - RFSU 31.1.28'!B:B,'La Calera II - RFSU 31.1.28'!X:X,"No se encuentra",0,1)&gt;0,+_xlfn.XLOOKUP(B54,'La Calera II - RFSU 31.1.28'!B:B,'La Calera II - RFSU 31.1.28'!X:X,"No se encuentra",0,1),"")</f>
        <v>46230</v>
      </c>
      <c r="K54" s="474" t="str">
        <f>+IF(+_xlfn.XLOOKUP(B54,'La Calera II - RFSU 31.1.28'!B:B,'La Calera II - RFSU 31.1.28'!AG:AG,"No se encuentra",0,1)=0,"N/A","Sin iniciar")</f>
        <v>Sin iniciar</v>
      </c>
      <c r="L54" s="201">
        <v>46289</v>
      </c>
      <c r="M54" s="198">
        <v>46259</v>
      </c>
      <c r="N54" s="293" t="str">
        <f>IF(+_xlfn.XLOOKUP(B54,'La Calera II - RFSU 31.1.28'!B:B,'La Calera II - RFSU 31.1.28'!AQ:AQ,"No se encuentra",0,1)&gt;0,+_xlfn.XLOOKUP(B54,'La Calera II - RFSU 31.1.28'!B:B,'La Calera II - RFSU 31.1.28'!AQ:AQ,"No se encuentra",0,1),"")</f>
        <v/>
      </c>
      <c r="O54" s="201">
        <v>46482</v>
      </c>
      <c r="P54" s="198">
        <v>46416</v>
      </c>
      <c r="Q54" s="35" t="str">
        <f>+IF(+_xlfn.XLOOKUP(B54,'La Calera II - RFSU 31.1.28'!B:B,'La Calera II - RFSU 31.1.28'!BX:BX,"No se encuentra",0,1)&gt;0,+_xlfn.XLOOKUP(B54,'La Calera II - RFSU 31.1.28'!B:B,'La Calera II - RFSU 31.1.28'!BX:BX,"No se encuentra",0,1),"")</f>
        <v/>
      </c>
      <c r="R54" s="202" t="str">
        <f t="shared" si="20"/>
        <v/>
      </c>
      <c r="S54" s="471"/>
      <c r="T54" s="304" t="s">
        <v>3001</v>
      </c>
      <c r="U54" s="416">
        <v>46506</v>
      </c>
      <c r="V54" s="18">
        <v>46458</v>
      </c>
      <c r="W54" s="18">
        <f>+_xlfn.XLOOKUP(B54,'La Calera II - RFSU 31.1.28'!B:B,'La Calera II - RFSU 31.1.28'!BW:BW,"No se encuentra",0,1)</f>
        <v>46452</v>
      </c>
      <c r="X54" s="193">
        <f t="shared" si="21"/>
        <v>193</v>
      </c>
      <c r="AA54" s="18" t="str">
        <f>+_xlfn.XLOOKUP(T54,'Crono LB 30.09'!B:B,'Crono LB 30.09'!E:E,"No se encuentra",0,1)</f>
        <v>No se encuentra</v>
      </c>
      <c r="AB54" s="193" t="e">
        <f t="shared" si="22"/>
        <v>#VALUE!</v>
      </c>
    </row>
    <row r="55" spans="1:28" hidden="1" x14ac:dyDescent="0.35">
      <c r="A55" s="562" t="s">
        <v>640</v>
      </c>
      <c r="B55" s="563" t="s">
        <v>2712</v>
      </c>
      <c r="C55" s="161" t="s">
        <v>756</v>
      </c>
      <c r="D55" s="285"/>
      <c r="E55" s="201">
        <v>46129</v>
      </c>
      <c r="F55" s="198">
        <f>+_xlfn.XLOOKUP(B55,'La Calera II - RFSU 31.1.28'!B:B,'La Calera II - RFSU 31.1.28'!G:G,"No se encuentra",0,1)</f>
        <v>46129</v>
      </c>
      <c r="G55" s="289">
        <f>IF(+_xlfn.XLOOKUP(B55,'La Calera II - RFSU 31.1.28'!B:B,'La Calera II - RFSU 31.1.28'!H:H,"No se encuentra",0,1)&gt;0,+_xlfn.XLOOKUP(B55,'La Calera II - RFSU 31.1.28'!B:B,'La Calera II - RFSU 31.1.28'!H:H,"No se encuentra",0,1),"")</f>
        <v>46129</v>
      </c>
      <c r="H55" s="416">
        <v>46166</v>
      </c>
      <c r="I55" s="198">
        <v>46166</v>
      </c>
      <c r="J55" s="289">
        <f>IF(+_xlfn.XLOOKUP(B55,'La Calera II - RFSU 31.1.28'!B:B,'La Calera II - RFSU 31.1.28'!X:X,"No se encuentra",0,1)&gt;0,+_xlfn.XLOOKUP(B55,'La Calera II - RFSU 31.1.28'!B:B,'La Calera II - RFSU 31.1.28'!X:X,"No se encuentra",0,1),"")</f>
        <v>46153</v>
      </c>
      <c r="K55" s="474" t="s">
        <v>2958</v>
      </c>
      <c r="L55" s="201">
        <v>46289</v>
      </c>
      <c r="M55" s="198">
        <v>46258</v>
      </c>
      <c r="N55" s="293" t="str">
        <f>IF(+_xlfn.XLOOKUP(B55,'La Calera II - RFSU 31.1.28'!B:B,'La Calera II - RFSU 31.1.28'!AQ:AQ,"No se encuentra",0,1)&gt;0,+_xlfn.XLOOKUP(B55,'La Calera II - RFSU 31.1.28'!B:B,'La Calera II - RFSU 31.1.28'!AQ:AQ,"No se encuentra",0,1),"")</f>
        <v/>
      </c>
      <c r="O55" s="201">
        <v>46482</v>
      </c>
      <c r="P55" s="198">
        <v>46388</v>
      </c>
      <c r="Q55" s="35" t="str">
        <f>+IF(+_xlfn.XLOOKUP(B55,'La Calera II - RFSU 31.1.28'!B:B,'La Calera II - RFSU 31.1.28'!BX:BX,"No se encuentra",0,1)&gt;0,+_xlfn.XLOOKUP(B55,'La Calera II - RFSU 31.1.28'!B:B,'La Calera II - RFSU 31.1.28'!BX:BX,"No se encuentra",0,1),"")</f>
        <v/>
      </c>
      <c r="R55" s="202" t="str">
        <f t="shared" si="20"/>
        <v/>
      </c>
      <c r="S55" s="471"/>
      <c r="T55" s="304" t="s">
        <v>3001</v>
      </c>
      <c r="U55" s="416">
        <v>46506</v>
      </c>
      <c r="V55" s="18">
        <v>46458</v>
      </c>
      <c r="W55" s="18">
        <f>+_xlfn.XLOOKUP(B55,'La Calera II - RFSU 31.1.28'!B:B,'La Calera II - RFSU 31.1.28'!BW:BW,"No se encuentra",0,1)</f>
        <v>46375</v>
      </c>
      <c r="X55" s="193">
        <f t="shared" si="21"/>
        <v>193</v>
      </c>
      <c r="AA55" s="18" t="str">
        <f>+_xlfn.XLOOKUP(T55,'Crono LB 30.09'!B:B,'Crono LB 30.09'!E:E,"No se encuentra",0,1)</f>
        <v>No se encuentra</v>
      </c>
      <c r="AB55" s="193" t="e">
        <f t="shared" si="22"/>
        <v>#VALUE!</v>
      </c>
    </row>
    <row r="56" spans="1:28" hidden="1" x14ac:dyDescent="0.35">
      <c r="A56" s="562" t="s">
        <v>640</v>
      </c>
      <c r="B56" s="563" t="s">
        <v>2714</v>
      </c>
      <c r="C56" s="161" t="s">
        <v>757</v>
      </c>
      <c r="D56" s="285"/>
      <c r="E56" s="201">
        <v>46163</v>
      </c>
      <c r="F56" s="198">
        <v>46203</v>
      </c>
      <c r="G56" s="289">
        <f>IF(+_xlfn.XLOOKUP(B56,'La Calera II - RFSU 31.1.28'!B:B,'La Calera II - RFSU 31.1.28'!H:H,"No se encuentra",0,1)&gt;0,+_xlfn.XLOOKUP(B56,'La Calera II - RFSU 31.1.28'!B:B,'La Calera II - RFSU 31.1.28'!H:H,"No se encuentra",0,1),"")</f>
        <v>46185</v>
      </c>
      <c r="H56" s="416">
        <v>46200</v>
      </c>
      <c r="I56" s="198">
        <v>46230</v>
      </c>
      <c r="J56" s="289">
        <f>IF(+_xlfn.XLOOKUP(B56,'La Calera II - RFSU 31.1.28'!B:B,'La Calera II - RFSU 31.1.28'!X:X,"No se encuentra",0,1)&gt;0,+_xlfn.XLOOKUP(B56,'La Calera II - RFSU 31.1.28'!B:B,'La Calera II - RFSU 31.1.28'!X:X,"No se encuentra",0,1),"")</f>
        <v>46226</v>
      </c>
      <c r="K56" s="474" t="str">
        <f>+IF(+_xlfn.XLOOKUP(B56,'La Calera II - RFSU 31.1.28'!B:B,'La Calera II - RFSU 31.1.28'!AG:AG,"No se encuentra",0,1)=0,"N/A","Sin iniciar")</f>
        <v>Sin iniciar</v>
      </c>
      <c r="L56" s="201">
        <v>46289</v>
      </c>
      <c r="M56" s="198">
        <v>46265</v>
      </c>
      <c r="N56" s="293" t="str">
        <f>IF(+_xlfn.XLOOKUP(B56,'La Calera II - RFSU 31.1.28'!B:B,'La Calera II - RFSU 31.1.28'!AQ:AQ,"No se encuentra",0,1)&gt;0,+_xlfn.XLOOKUP(B56,'La Calera II - RFSU 31.1.28'!B:B,'La Calera II - RFSU 31.1.28'!AQ:AQ,"No se encuentra",0,1),"")</f>
        <v/>
      </c>
      <c r="O56" s="201">
        <v>46482</v>
      </c>
      <c r="P56" s="198">
        <v>46392</v>
      </c>
      <c r="Q56" s="35" t="str">
        <f>+IF(+_xlfn.XLOOKUP(B56,'La Calera II - RFSU 31.1.28'!B:B,'La Calera II - RFSU 31.1.28'!BX:BX,"No se encuentra",0,1)&gt;0,+_xlfn.XLOOKUP(B56,'La Calera II - RFSU 31.1.28'!B:B,'La Calera II - RFSU 31.1.28'!BX:BX,"No se encuentra",0,1),"")</f>
        <v/>
      </c>
      <c r="R56" s="202" t="str">
        <f t="shared" si="20"/>
        <v/>
      </c>
      <c r="S56" s="471"/>
      <c r="T56" s="304" t="s">
        <v>3001</v>
      </c>
      <c r="U56" s="416">
        <v>46506</v>
      </c>
      <c r="V56" s="18">
        <v>46458</v>
      </c>
      <c r="W56" s="18">
        <f>+_xlfn.XLOOKUP(B56,'La Calera II - RFSU 31.1.28'!B:B,'La Calera II - RFSU 31.1.28'!BW:BW,"No se encuentra",0,1)</f>
        <v>46418</v>
      </c>
      <c r="X56" s="193">
        <f t="shared" si="21"/>
        <v>193</v>
      </c>
      <c r="AA56" s="18" t="str">
        <f>+_xlfn.XLOOKUP(T56,'Crono LB 30.09'!B:B,'Crono LB 30.09'!E:E,"No se encuentra",0,1)</f>
        <v>No se encuentra</v>
      </c>
      <c r="AB56" s="193" t="e">
        <f t="shared" si="22"/>
        <v>#VALUE!</v>
      </c>
    </row>
    <row r="57" spans="1:28" hidden="1" x14ac:dyDescent="0.35">
      <c r="A57" s="562" t="s">
        <v>640</v>
      </c>
      <c r="B57" s="563" t="s">
        <v>2716</v>
      </c>
      <c r="C57" s="161" t="s">
        <v>2717</v>
      </c>
      <c r="D57" s="285"/>
      <c r="E57" s="201">
        <v>46163</v>
      </c>
      <c r="F57" s="198">
        <f>+_xlfn.XLOOKUP(B57,'La Calera II - RFSU 31.1.28'!B:B,'La Calera II - RFSU 31.1.28'!G:G,"No se encuentra",0,1)</f>
        <v>46163</v>
      </c>
      <c r="G57" s="289">
        <f>IF(+_xlfn.XLOOKUP(B57,'La Calera II - RFSU 31.1.28'!B:B,'La Calera II - RFSU 31.1.28'!H:H,"No se encuentra",0,1)&gt;0,+_xlfn.XLOOKUP(B57,'La Calera II - RFSU 31.1.28'!B:B,'La Calera II - RFSU 31.1.28'!H:H,"No se encuentra",0,1),"")</f>
        <v>46163</v>
      </c>
      <c r="H57" s="416">
        <v>46200</v>
      </c>
      <c r="I57" s="198">
        <v>46203</v>
      </c>
      <c r="J57" s="289">
        <f>IF(+_xlfn.XLOOKUP(B57,'La Calera II - RFSU 31.1.28'!B:B,'La Calera II - RFSU 31.1.28'!X:X,"No se encuentra",0,1)&gt;0,+_xlfn.XLOOKUP(B57,'La Calera II - RFSU 31.1.28'!B:B,'La Calera II - RFSU 31.1.28'!X:X,"No se encuentra",0,1),"")</f>
        <v>46205</v>
      </c>
      <c r="K57" s="474" t="s">
        <v>2958</v>
      </c>
      <c r="L57" s="201">
        <v>46289</v>
      </c>
      <c r="M57" s="198">
        <v>46265</v>
      </c>
      <c r="N57" s="293" t="str">
        <f>IF(+_xlfn.XLOOKUP(B57,'La Calera II - RFSU 31.1.28'!B:B,'La Calera II - RFSU 31.1.28'!AQ:AQ,"No se encuentra",0,1)&gt;0,+_xlfn.XLOOKUP(B57,'La Calera II - RFSU 31.1.28'!B:B,'La Calera II - RFSU 31.1.28'!AQ:AQ,"No se encuentra",0,1),"")</f>
        <v/>
      </c>
      <c r="O57" s="201">
        <v>46482</v>
      </c>
      <c r="P57" s="198">
        <v>46452</v>
      </c>
      <c r="Q57" s="35" t="str">
        <f>+IF(+_xlfn.XLOOKUP(B57,'La Calera II - RFSU 31.1.28'!B:B,'La Calera II - RFSU 31.1.28'!BX:BX,"No se encuentra",0,1)&gt;0,+_xlfn.XLOOKUP(B57,'La Calera II - RFSU 31.1.28'!B:B,'La Calera II - RFSU 31.1.28'!BX:BX,"No se encuentra",0,1),"")</f>
        <v/>
      </c>
      <c r="R57" s="202" t="str">
        <f t="shared" si="20"/>
        <v/>
      </c>
      <c r="S57" s="471"/>
      <c r="T57" s="304" t="s">
        <v>3001</v>
      </c>
      <c r="U57" s="416">
        <v>46506</v>
      </c>
      <c r="V57" s="18">
        <v>46458</v>
      </c>
      <c r="W57" s="18">
        <f>+_xlfn.XLOOKUP(B57,'La Calera II - RFSU 31.1.28'!B:B,'La Calera II - RFSU 31.1.28'!BW:BW,"No se encuentra",0,1)</f>
        <v>46457</v>
      </c>
      <c r="X57" s="193">
        <f t="shared" si="21"/>
        <v>193</v>
      </c>
      <c r="AA57" s="18" t="str">
        <f>+_xlfn.XLOOKUP(T57,'Crono LB 30.09'!B:B,'Crono LB 30.09'!E:E,"No se encuentra",0,1)</f>
        <v>No se encuentra</v>
      </c>
      <c r="AB57" s="193" t="e">
        <f t="shared" si="22"/>
        <v>#VALUE!</v>
      </c>
    </row>
    <row r="58" spans="1:28" hidden="1" x14ac:dyDescent="0.35">
      <c r="A58" s="562" t="s">
        <v>640</v>
      </c>
      <c r="B58" s="563" t="s">
        <v>2718</v>
      </c>
      <c r="C58" s="161" t="s">
        <v>760</v>
      </c>
      <c r="D58" s="285"/>
      <c r="E58" s="201">
        <v>46101</v>
      </c>
      <c r="F58" s="198">
        <v>46101</v>
      </c>
      <c r="G58" s="289">
        <f>IF(+_xlfn.XLOOKUP(B58,'La Calera II - RFSU 31.1.28'!B:B,'La Calera II - RFSU 31.1.28'!H:H,"No se encuentra",0,1)&gt;0,+_xlfn.XLOOKUP(B58,'La Calera II - RFSU 31.1.28'!B:B,'La Calera II - RFSU 31.1.28'!H:H,"No se encuentra",0,1),"")</f>
        <v>46106</v>
      </c>
      <c r="H58" s="416">
        <v>46138</v>
      </c>
      <c r="I58" s="198">
        <v>46150</v>
      </c>
      <c r="J58" s="289">
        <f>IF(+_xlfn.XLOOKUP(B58,'La Calera II - RFSU 31.1.28'!B:B,'La Calera II - RFSU 31.1.28'!X:X,"No se encuentra",0,1)&gt;0,+_xlfn.XLOOKUP(B58,'La Calera II - RFSU 31.1.28'!B:B,'La Calera II - RFSU 31.1.28'!X:X,"No se encuentra",0,1),"")</f>
        <v>46148</v>
      </c>
      <c r="K58" s="474" t="s">
        <v>2983</v>
      </c>
      <c r="L58" s="201">
        <v>46253</v>
      </c>
      <c r="M58" s="198">
        <v>46203</v>
      </c>
      <c r="N58" s="293">
        <f>IF(+_xlfn.XLOOKUP(B58,'La Calera II - RFSU 31.1.28'!B:B,'La Calera II - RFSU 31.1.28'!AQ:AQ,"No se encuentra",0,1)&gt;0,+_xlfn.XLOOKUP(B58,'La Calera II - RFSU 31.1.28'!B:B,'La Calera II - RFSU 31.1.28'!AQ:AQ,"No se encuentra",0,1),"")</f>
        <v>46211</v>
      </c>
      <c r="O58" s="201">
        <v>46443</v>
      </c>
      <c r="P58" s="198">
        <v>46390</v>
      </c>
      <c r="Q58" s="35" t="str">
        <f>+IF(+_xlfn.XLOOKUP(B58,'La Calera II - RFSU 31.1.28'!B:B,'La Calera II - RFSU 31.1.28'!BX:BX,"No se encuentra",0,1)&gt;0,+_xlfn.XLOOKUP(B58,'La Calera II - RFSU 31.1.28'!B:B,'La Calera II - RFSU 31.1.28'!BX:BX,"No se encuentra",0,1),"")</f>
        <v/>
      </c>
      <c r="R58" s="202">
        <f t="shared" si="20"/>
        <v>53</v>
      </c>
      <c r="S58" s="471"/>
      <c r="T58" s="304" t="s">
        <v>2571</v>
      </c>
      <c r="U58" s="416">
        <v>46539</v>
      </c>
      <c r="V58" s="18">
        <v>46397</v>
      </c>
      <c r="W58" s="18">
        <f>+_xlfn.XLOOKUP(B58,'La Calera II - RFSU 31.1.28'!B:B,'La Calera II - RFSU 31.1.28'!BW:BW,"No se encuentra",0,1)</f>
        <v>46398</v>
      </c>
      <c r="X58" s="193">
        <f t="shared" si="21"/>
        <v>190</v>
      </c>
      <c r="AA58" s="18">
        <f>+_xlfn.XLOOKUP(T58,'Crono LB 30.09'!B:B,'Crono LB 30.09'!E:E,"No se encuentra",0,1)</f>
        <v>46107</v>
      </c>
      <c r="AB58" s="193">
        <f t="shared" si="22"/>
        <v>-146</v>
      </c>
    </row>
    <row r="59" spans="1:28" hidden="1" x14ac:dyDescent="0.35">
      <c r="A59" s="562" t="s">
        <v>640</v>
      </c>
      <c r="B59" s="563" t="s">
        <v>2720</v>
      </c>
      <c r="C59" s="161" t="s">
        <v>2721</v>
      </c>
      <c r="D59" s="285"/>
      <c r="E59" s="201">
        <v>46132</v>
      </c>
      <c r="F59" s="198">
        <f>+_xlfn.XLOOKUP(B59,'La Calera II - RFSU 31.1.28'!B:B,'La Calera II - RFSU 31.1.28'!G:G,"No se encuentra",0,1)</f>
        <v>46136</v>
      </c>
      <c r="G59" s="289">
        <f>IF(+_xlfn.XLOOKUP(B59,'La Calera II - RFSU 31.1.28'!B:B,'La Calera II - RFSU 31.1.28'!H:H,"No se encuentra",0,1)&gt;0,+_xlfn.XLOOKUP(B59,'La Calera II - RFSU 31.1.28'!B:B,'La Calera II - RFSU 31.1.28'!H:H,"No se encuentra",0,1),"")</f>
        <v>46136</v>
      </c>
      <c r="H59" s="416">
        <v>46169</v>
      </c>
      <c r="I59" s="198">
        <v>46169</v>
      </c>
      <c r="J59" s="289">
        <f>IF(+_xlfn.XLOOKUP(B59,'La Calera II - RFSU 31.1.28'!B:B,'La Calera II - RFSU 31.1.28'!X:X,"No se encuentra",0,1)&gt;0,+_xlfn.XLOOKUP(B59,'La Calera II - RFSU 31.1.28'!B:B,'La Calera II - RFSU 31.1.28'!X:X,"No se encuentra",0,1),"")</f>
        <v>46164</v>
      </c>
      <c r="K59" s="474" t="s">
        <v>2958</v>
      </c>
      <c r="L59" s="201">
        <v>46289</v>
      </c>
      <c r="M59" s="198">
        <v>46248</v>
      </c>
      <c r="N59" s="293" t="str">
        <f>IF(+_xlfn.XLOOKUP(B59,'La Calera II - RFSU 31.1.28'!B:B,'La Calera II - RFSU 31.1.28'!AQ:AQ,"No se encuentra",0,1)&gt;0,+_xlfn.XLOOKUP(B59,'La Calera II - RFSU 31.1.28'!B:B,'La Calera II - RFSU 31.1.28'!AQ:AQ,"No se encuentra",0,1),"")</f>
        <v/>
      </c>
      <c r="O59" s="201">
        <v>46482</v>
      </c>
      <c r="P59" s="198">
        <v>46391</v>
      </c>
      <c r="Q59" s="35" t="str">
        <f>+IF(+_xlfn.XLOOKUP(B59,'La Calera II - RFSU 31.1.28'!B:B,'La Calera II - RFSU 31.1.28'!BX:BX,"No se encuentra",0,1)&gt;0,+_xlfn.XLOOKUP(B59,'La Calera II - RFSU 31.1.28'!B:B,'La Calera II - RFSU 31.1.28'!BX:BX,"No se encuentra",0,1),"")</f>
        <v/>
      </c>
      <c r="R59" s="202" t="str">
        <f t="shared" si="20"/>
        <v/>
      </c>
      <c r="S59" s="471"/>
      <c r="T59" s="304" t="s">
        <v>3001</v>
      </c>
      <c r="U59" s="416">
        <v>46506</v>
      </c>
      <c r="V59" s="18">
        <v>46458</v>
      </c>
      <c r="W59" s="18">
        <f>+_xlfn.XLOOKUP(B59,'La Calera II - RFSU 31.1.28'!B:B,'La Calera II - RFSU 31.1.28'!BW:BW,"No se encuentra",0,1)</f>
        <v>46386</v>
      </c>
      <c r="X59" s="193">
        <f t="shared" si="21"/>
        <v>193</v>
      </c>
      <c r="AA59" s="18" t="str">
        <f>+_xlfn.XLOOKUP(T59,'Crono LB 30.09'!B:B,'Crono LB 30.09'!E:E,"No se encuentra",0,1)</f>
        <v>No se encuentra</v>
      </c>
      <c r="AB59" s="193" t="e">
        <f t="shared" si="22"/>
        <v>#VALUE!</v>
      </c>
    </row>
    <row r="60" spans="1:28" hidden="1" x14ac:dyDescent="0.35">
      <c r="A60" s="562" t="s">
        <v>640</v>
      </c>
      <c r="B60" s="563" t="s">
        <v>2722</v>
      </c>
      <c r="C60" s="161" t="s">
        <v>762</v>
      </c>
      <c r="D60" s="285"/>
      <c r="E60" s="201">
        <v>46136</v>
      </c>
      <c r="F60" s="198">
        <v>46136</v>
      </c>
      <c r="G60" s="289">
        <f>IF(+_xlfn.XLOOKUP(B60,'La Calera II - RFSU 31.1.28'!B:B,'La Calera II - RFSU 31.1.28'!H:H,"No se encuentra",0,1)&gt;0,+_xlfn.XLOOKUP(B60,'La Calera II - RFSU 31.1.28'!B:B,'La Calera II - RFSU 31.1.28'!H:H,"No se encuentra",0,1),"")</f>
        <v>46111</v>
      </c>
      <c r="H60" s="416">
        <v>46173</v>
      </c>
      <c r="I60" s="198">
        <v>46173</v>
      </c>
      <c r="J60" s="289">
        <f>IF(+_xlfn.XLOOKUP(B60,'La Calera II - RFSU 31.1.28'!B:B,'La Calera II - RFSU 31.1.28'!X:X,"No se encuentra",0,1)&gt;0,+_xlfn.XLOOKUP(B60,'La Calera II - RFSU 31.1.28'!B:B,'La Calera II - RFSU 31.1.28'!X:X,"No se encuentra",0,1),"")</f>
        <v>46164</v>
      </c>
      <c r="K60" s="474" t="s">
        <v>2958</v>
      </c>
      <c r="L60" s="201">
        <v>46259</v>
      </c>
      <c r="M60" s="198">
        <v>46238</v>
      </c>
      <c r="N60" s="293" t="str">
        <f>IF(+_xlfn.XLOOKUP(B60,'La Calera II - RFSU 31.1.28'!B:B,'La Calera II - RFSU 31.1.28'!AQ:AQ,"No se encuentra",0,1)&gt;0,+_xlfn.XLOOKUP(B60,'La Calera II - RFSU 31.1.28'!B:B,'La Calera II - RFSU 31.1.28'!AQ:AQ,"No se encuentra",0,1),"")</f>
        <v/>
      </c>
      <c r="O60" s="201">
        <v>46427</v>
      </c>
      <c r="P60" s="198">
        <v>46365</v>
      </c>
      <c r="Q60" s="35" t="str">
        <f>+IF(+_xlfn.XLOOKUP(B60,'La Calera II - RFSU 31.1.28'!B:B,'La Calera II - RFSU 31.1.28'!BX:BX,"No se encuentra",0,1)&gt;0,+_xlfn.XLOOKUP(B60,'La Calera II - RFSU 31.1.28'!B:B,'La Calera II - RFSU 31.1.28'!BX:BX,"No se encuentra",0,1),"")</f>
        <v/>
      </c>
      <c r="R60" s="202" t="str">
        <f t="shared" si="20"/>
        <v/>
      </c>
      <c r="S60" s="471"/>
      <c r="T60" s="304" t="s">
        <v>2572</v>
      </c>
      <c r="U60" s="416">
        <v>46506</v>
      </c>
      <c r="V60" s="18">
        <v>46387</v>
      </c>
      <c r="W60" s="18">
        <f>+_xlfn.XLOOKUP(B60,'La Calera II - RFSU 31.1.28'!B:B,'La Calera II - RFSU 31.1.28'!BW:BW,"No se encuentra",0,1)</f>
        <v>46356</v>
      </c>
      <c r="X60" s="193">
        <f t="shared" si="21"/>
        <v>168</v>
      </c>
      <c r="AA60" s="18">
        <f>+_xlfn.XLOOKUP(T60,'Crono LB 30.09'!B:B,'Crono LB 30.09'!E:E,"No se encuentra",0,1)</f>
        <v>46162</v>
      </c>
      <c r="AB60" s="193">
        <f t="shared" si="22"/>
        <v>-97</v>
      </c>
    </row>
    <row r="61" spans="1:28" hidden="1" x14ac:dyDescent="0.35">
      <c r="A61" s="562" t="s">
        <v>640</v>
      </c>
      <c r="B61" s="563" t="s">
        <v>2727</v>
      </c>
      <c r="C61" s="161" t="s">
        <v>763</v>
      </c>
      <c r="D61" s="285"/>
      <c r="E61" s="201">
        <v>46090</v>
      </c>
      <c r="F61" s="198">
        <v>46090</v>
      </c>
      <c r="G61" s="289">
        <f>IF(+_xlfn.XLOOKUP(B61,'La Calera II - RFSU 31.1.28'!B:B,'La Calera II - RFSU 31.1.28'!H:H,"No se encuentra",0,1)&gt;0,+_xlfn.XLOOKUP(B61,'La Calera II - RFSU 31.1.28'!B:B,'La Calera II - RFSU 31.1.28'!H:H,"No se encuentra",0,1),"")</f>
        <v>46091</v>
      </c>
      <c r="H61" s="416">
        <v>46127</v>
      </c>
      <c r="I61" s="198">
        <v>46129</v>
      </c>
      <c r="J61" s="289">
        <f>IF(+_xlfn.XLOOKUP(B61,'La Calera II - RFSU 31.1.28'!B:B,'La Calera II - RFSU 31.1.28'!X:X,"No se encuentra",0,1)&gt;0,+_xlfn.XLOOKUP(B61,'La Calera II - RFSU 31.1.28'!B:B,'La Calera II - RFSU 31.1.28'!X:X,"No se encuentra",0,1),"")</f>
        <v>46129</v>
      </c>
      <c r="K61" s="474" t="s">
        <v>2983</v>
      </c>
      <c r="L61" s="201">
        <v>46259</v>
      </c>
      <c r="M61" s="198">
        <v>46203</v>
      </c>
      <c r="N61" s="293">
        <f>IF(+_xlfn.XLOOKUP(B61,'La Calera II - RFSU 31.1.28'!B:B,'La Calera II - RFSU 31.1.28'!AQ:AQ,"No se encuentra",0,1)&gt;0,+_xlfn.XLOOKUP(B61,'La Calera II - RFSU 31.1.28'!B:B,'La Calera II - RFSU 31.1.28'!AQ:AQ,"No se encuentra",0,1),"")</f>
        <v>46195</v>
      </c>
      <c r="O61" s="201">
        <v>46427</v>
      </c>
      <c r="P61" s="198">
        <v>46379</v>
      </c>
      <c r="Q61" s="35" t="str">
        <f>+IF(+_xlfn.XLOOKUP(B61,'La Calera II - RFSU 31.1.28'!B:B,'La Calera II - RFSU 31.1.28'!BX:BX,"No se encuentra",0,1)&gt;0,+_xlfn.XLOOKUP(B61,'La Calera II - RFSU 31.1.28'!B:B,'La Calera II - RFSU 31.1.28'!BX:BX,"No se encuentra",0,1),"")</f>
        <v/>
      </c>
      <c r="R61" s="202">
        <f t="shared" si="20"/>
        <v>48</v>
      </c>
      <c r="S61" s="471"/>
      <c r="T61" s="304" t="s">
        <v>2572</v>
      </c>
      <c r="U61" s="416">
        <v>46506</v>
      </c>
      <c r="V61" s="18">
        <v>46387</v>
      </c>
      <c r="W61" s="18">
        <f>+_xlfn.XLOOKUP(B61,'La Calera II - RFSU 31.1.28'!B:B,'La Calera II - RFSU 31.1.28'!BW:BW,"No se encuentra",0,1)</f>
        <v>46382</v>
      </c>
      <c r="X61" s="193">
        <f t="shared" si="21"/>
        <v>168</v>
      </c>
      <c r="AA61" s="18">
        <f>+_xlfn.XLOOKUP(T61,'Crono LB 30.09'!B:B,'Crono LB 30.09'!E:E,"No se encuentra",0,1)</f>
        <v>46162</v>
      </c>
      <c r="AB61" s="193">
        <f t="shared" si="22"/>
        <v>-97</v>
      </c>
    </row>
    <row r="62" spans="1:28" hidden="1" x14ac:dyDescent="0.35">
      <c r="A62" s="562" t="s">
        <v>640</v>
      </c>
      <c r="B62" s="563" t="s">
        <v>2729</v>
      </c>
      <c r="C62" s="161" t="s">
        <v>764</v>
      </c>
      <c r="D62" s="285"/>
      <c r="E62" s="201">
        <v>46148</v>
      </c>
      <c r="F62" s="198">
        <f>+_xlfn.XLOOKUP(B62,'La Calera II - RFSU 31.1.28'!B:B,'La Calera II - RFSU 31.1.28'!G:G,"No se encuentra",0,1)</f>
        <v>46148</v>
      </c>
      <c r="G62" s="289">
        <f>IF(+_xlfn.XLOOKUP(B62,'La Calera II - RFSU 31.1.28'!B:B,'La Calera II - RFSU 31.1.28'!H:H,"No se encuentra",0,1)&gt;0,+_xlfn.XLOOKUP(B62,'La Calera II - RFSU 31.1.28'!B:B,'La Calera II - RFSU 31.1.28'!H:H,"No se encuentra",0,1),"")</f>
        <v>46156</v>
      </c>
      <c r="H62" s="416">
        <v>46185</v>
      </c>
      <c r="I62" s="198">
        <v>46203</v>
      </c>
      <c r="J62" s="289">
        <f>IF(+_xlfn.XLOOKUP(B62,'La Calera II - RFSU 31.1.28'!B:B,'La Calera II - RFSU 31.1.28'!X:X,"No se encuentra",0,1)&gt;0,+_xlfn.XLOOKUP(B62,'La Calera II - RFSU 31.1.28'!B:B,'La Calera II - RFSU 31.1.28'!X:X,"No se encuentra",0,1),"")</f>
        <v>46203</v>
      </c>
      <c r="K62" s="474" t="s">
        <v>2958</v>
      </c>
      <c r="L62" s="201">
        <v>46289</v>
      </c>
      <c r="M62" s="198">
        <v>46250</v>
      </c>
      <c r="N62" s="293" t="str">
        <f>IF(+_xlfn.XLOOKUP(B62,'La Calera II - RFSU 31.1.28'!B:B,'La Calera II - RFSU 31.1.28'!AQ:AQ,"No se encuentra",0,1)&gt;0,+_xlfn.XLOOKUP(B62,'La Calera II - RFSU 31.1.28'!B:B,'La Calera II - RFSU 31.1.28'!AQ:AQ,"No se encuentra",0,1),"")</f>
        <v/>
      </c>
      <c r="O62" s="201">
        <v>46482</v>
      </c>
      <c r="P62" s="198">
        <v>46407</v>
      </c>
      <c r="Q62" s="35" t="str">
        <f>+IF(+_xlfn.XLOOKUP(B62,'La Calera II - RFSU 31.1.28'!B:B,'La Calera II - RFSU 31.1.28'!BX:BX,"No se encuentra",0,1)&gt;0,+_xlfn.XLOOKUP(B62,'La Calera II - RFSU 31.1.28'!B:B,'La Calera II - RFSU 31.1.28'!BX:BX,"No se encuentra",0,1),"")</f>
        <v/>
      </c>
      <c r="R62" s="202" t="str">
        <f t="shared" si="20"/>
        <v/>
      </c>
      <c r="S62" s="471"/>
      <c r="T62" s="304" t="s">
        <v>3001</v>
      </c>
      <c r="U62" s="416">
        <v>46506</v>
      </c>
      <c r="V62" s="18">
        <v>46458</v>
      </c>
      <c r="W62" s="18">
        <f>+_xlfn.XLOOKUP(B62,'La Calera II - RFSU 31.1.28'!B:B,'La Calera II - RFSU 31.1.28'!BW:BW,"No se encuentra",0,1)</f>
        <v>46425</v>
      </c>
      <c r="X62" s="193">
        <f t="shared" si="21"/>
        <v>193</v>
      </c>
      <c r="AA62" s="18" t="str">
        <f>+_xlfn.XLOOKUP(T62,'Crono LB 30.09'!B:B,'Crono LB 30.09'!E:E,"No se encuentra",0,1)</f>
        <v>No se encuentra</v>
      </c>
      <c r="AB62" s="193" t="e">
        <f t="shared" si="22"/>
        <v>#VALUE!</v>
      </c>
    </row>
    <row r="63" spans="1:28" hidden="1" x14ac:dyDescent="0.35">
      <c r="A63" s="562" t="s">
        <v>640</v>
      </c>
      <c r="B63" s="563" t="s">
        <v>2735</v>
      </c>
      <c r="C63" s="161" t="s">
        <v>765</v>
      </c>
      <c r="D63" s="285"/>
      <c r="E63" s="201">
        <v>46091</v>
      </c>
      <c r="F63" s="198">
        <v>46091</v>
      </c>
      <c r="G63" s="289">
        <f>IF(+_xlfn.XLOOKUP(B63,'La Calera II - RFSU 31.1.28'!B:B,'La Calera II - RFSU 31.1.28'!H:H,"No se encuentra",0,1)&gt;0,+_xlfn.XLOOKUP(B63,'La Calera II - RFSU 31.1.28'!B:B,'La Calera II - RFSU 31.1.28'!H:H,"No se encuentra",0,1),"")</f>
        <v>46091</v>
      </c>
      <c r="H63" s="416">
        <v>46128</v>
      </c>
      <c r="I63" s="198">
        <v>46129</v>
      </c>
      <c r="J63" s="289">
        <f>IF(+_xlfn.XLOOKUP(B63,'La Calera II - RFSU 31.1.28'!B:B,'La Calera II - RFSU 31.1.28'!X:X,"No se encuentra",0,1)&gt;0,+_xlfn.XLOOKUP(B63,'La Calera II - RFSU 31.1.28'!B:B,'La Calera II - RFSU 31.1.28'!X:X,"No se encuentra",0,1),"")</f>
        <v>46129</v>
      </c>
      <c r="K63" s="474" t="s">
        <v>2983</v>
      </c>
      <c r="L63" s="201">
        <v>46253</v>
      </c>
      <c r="M63" s="198">
        <v>46193</v>
      </c>
      <c r="N63" s="293">
        <f>IF(+_xlfn.XLOOKUP(B63,'La Calera II - RFSU 31.1.28'!B:B,'La Calera II - RFSU 31.1.28'!AQ:AQ,"No se encuentra",0,1)&gt;0,+_xlfn.XLOOKUP(B63,'La Calera II - RFSU 31.1.28'!B:B,'La Calera II - RFSU 31.1.28'!AQ:AQ,"No se encuentra",0,1),"")</f>
        <v>46157</v>
      </c>
      <c r="O63" s="201">
        <v>46443</v>
      </c>
      <c r="P63" s="198">
        <v>46249</v>
      </c>
      <c r="Q63" s="198">
        <f>+IF(+_xlfn.XLOOKUP(B63,'La Calera II - RFSU 31.1.28'!B:B,'La Calera II - RFSU 31.1.28'!BX:BX,"No se encuentra",0,1)&gt;0,+_xlfn.XLOOKUP(B63,'La Calera II - RFSU 31.1.28'!B:B,'La Calera II - RFSU 31.1.28'!BX:BX,"No se encuentra",0,1),"")</f>
        <v>46229</v>
      </c>
      <c r="R63" s="202">
        <f t="shared" si="20"/>
        <v>214</v>
      </c>
      <c r="S63" s="471"/>
      <c r="T63" s="304" t="s">
        <v>2571</v>
      </c>
      <c r="U63" s="416">
        <v>46539</v>
      </c>
      <c r="V63" s="18">
        <v>46397</v>
      </c>
      <c r="W63" s="18">
        <f>+_xlfn.XLOOKUP(B63,'La Calera II - RFSU 31.1.28'!B:B,'La Calera II - RFSU 31.1.28'!BW:BW,"No se encuentra",0,1)</f>
        <v>46314</v>
      </c>
      <c r="X63" s="193">
        <f t="shared" si="21"/>
        <v>190</v>
      </c>
      <c r="AA63" s="18">
        <f>+_xlfn.XLOOKUP(T63,'Crono LB 30.09'!B:B,'Crono LB 30.09'!E:E,"No se encuentra",0,1)</f>
        <v>46107</v>
      </c>
      <c r="AB63" s="193">
        <f t="shared" si="22"/>
        <v>-146</v>
      </c>
    </row>
    <row r="64" spans="1:28" hidden="1" x14ac:dyDescent="0.35">
      <c r="A64" s="562" t="s">
        <v>640</v>
      </c>
      <c r="B64" s="563" t="s">
        <v>2737</v>
      </c>
      <c r="C64" s="161" t="s">
        <v>766</v>
      </c>
      <c r="D64" s="285"/>
      <c r="E64" s="201">
        <v>46164</v>
      </c>
      <c r="F64" s="198">
        <f>+_xlfn.XLOOKUP(B64,'La Calera II - RFSU 31.1.28'!B:B,'La Calera II - RFSU 31.1.28'!G:G,"No se encuentra",0,1)</f>
        <v>46164</v>
      </c>
      <c r="G64" s="289">
        <f>IF(+_xlfn.XLOOKUP(B64,'La Calera II - RFSU 31.1.28'!B:B,'La Calera II - RFSU 31.1.28'!H:H,"No se encuentra",0,1)&gt;0,+_xlfn.XLOOKUP(B64,'La Calera II - RFSU 31.1.28'!B:B,'La Calera II - RFSU 31.1.28'!H:H,"No se encuentra",0,1),"")</f>
        <v>46164</v>
      </c>
      <c r="H64" s="416">
        <v>46201</v>
      </c>
      <c r="I64" s="198">
        <v>46201</v>
      </c>
      <c r="J64" s="289">
        <f>IF(+_xlfn.XLOOKUP(B64,'La Calera II - RFSU 31.1.28'!B:B,'La Calera II - RFSU 31.1.28'!X:X,"No se encuentra",0,1)&gt;0,+_xlfn.XLOOKUP(B64,'La Calera II - RFSU 31.1.28'!B:B,'La Calera II - RFSU 31.1.28'!X:X,"No se encuentra",0,1),"")</f>
        <v>46197</v>
      </c>
      <c r="K64" s="474" t="s">
        <v>2958</v>
      </c>
      <c r="L64" s="201">
        <v>46289</v>
      </c>
      <c r="M64" s="198">
        <v>46266</v>
      </c>
      <c r="N64" s="293" t="str">
        <f>IF(+_xlfn.XLOOKUP(B64,'La Calera II - RFSU 31.1.28'!B:B,'La Calera II - RFSU 31.1.28'!AQ:AQ,"No se encuentra",0,1)&gt;0,+_xlfn.XLOOKUP(B64,'La Calera II - RFSU 31.1.28'!B:B,'La Calera II - RFSU 31.1.28'!AQ:AQ,"No se encuentra",0,1),"")</f>
        <v/>
      </c>
      <c r="O64" s="201">
        <v>46482</v>
      </c>
      <c r="P64" s="198">
        <v>46423</v>
      </c>
      <c r="Q64" s="35" t="str">
        <f>+IF(+_xlfn.XLOOKUP(B64,'La Calera II - RFSU 31.1.28'!B:B,'La Calera II - RFSU 31.1.28'!BX:BX,"No se encuentra",0,1)&gt;0,+_xlfn.XLOOKUP(B64,'La Calera II - RFSU 31.1.28'!B:B,'La Calera II - RFSU 31.1.28'!BX:BX,"No se encuentra",0,1),"")</f>
        <v/>
      </c>
      <c r="R64" s="202" t="str">
        <f t="shared" si="20"/>
        <v/>
      </c>
      <c r="S64" s="471"/>
      <c r="T64" s="304" t="s">
        <v>3001</v>
      </c>
      <c r="U64" s="416">
        <v>46506</v>
      </c>
      <c r="V64" s="18">
        <v>46458</v>
      </c>
      <c r="W64" s="18">
        <f>+_xlfn.XLOOKUP(B64,'La Calera II - RFSU 31.1.28'!B:B,'La Calera II - RFSU 31.1.28'!BW:BW,"No se encuentra",0,1)</f>
        <v>46419</v>
      </c>
      <c r="X64" s="193">
        <f t="shared" si="21"/>
        <v>193</v>
      </c>
      <c r="AA64" s="18" t="str">
        <f>+_xlfn.XLOOKUP(T64,'Crono LB 30.09'!B:B,'Crono LB 30.09'!E:E,"No se encuentra",0,1)</f>
        <v>No se encuentra</v>
      </c>
      <c r="AB64" s="193" t="e">
        <f t="shared" si="22"/>
        <v>#VALUE!</v>
      </c>
    </row>
    <row r="65" spans="1:28" hidden="1" x14ac:dyDescent="0.35">
      <c r="A65" s="562" t="s">
        <v>640</v>
      </c>
      <c r="B65" s="563" t="s">
        <v>2738</v>
      </c>
      <c r="C65" s="161" t="s">
        <v>767</v>
      </c>
      <c r="D65" s="285"/>
      <c r="E65" s="201">
        <v>46315</v>
      </c>
      <c r="F65" s="198">
        <f>+_xlfn.XLOOKUP(B65,'La Calera II - RFSU 31.1.28'!B:B,'La Calera II - RFSU 31.1.28'!G:G,"No se encuentra",0,1)</f>
        <v>46315</v>
      </c>
      <c r="G65" s="289" t="str">
        <f>IF(+_xlfn.XLOOKUP(B65,'La Calera II - RFSU 31.1.28'!B:B,'La Calera II - RFSU 31.1.28'!H:H,"No se encuentra",0,1)&gt;0,+_xlfn.XLOOKUP(B65,'La Calera II - RFSU 31.1.28'!B:B,'La Calera II - RFSU 31.1.28'!H:H,"No se encuentra",0,1),"")</f>
        <v/>
      </c>
      <c r="H65" s="416">
        <v>46352</v>
      </c>
      <c r="I65" s="198">
        <v>46352</v>
      </c>
      <c r="J65" s="289" t="str">
        <f>IF(+_xlfn.XLOOKUP(B65,'La Calera II - RFSU 31.1.28'!B:B,'La Calera II - RFSU 31.1.28'!X:X,"No se encuentra",0,1)&gt;0,+_xlfn.XLOOKUP(B65,'La Calera II - RFSU 31.1.28'!B:B,'La Calera II - RFSU 31.1.28'!X:X,"No se encuentra",0,1),"")</f>
        <v/>
      </c>
      <c r="K65" s="474" t="str">
        <f>+IF(+_xlfn.XLOOKUP(B65,'La Calera II - RFSU 31.1.28'!B:B,'La Calera II - RFSU 31.1.28'!AG:AG,"No se encuentra",0,1)=0,"N/A","Sin iniciar")</f>
        <v>Sin iniciar</v>
      </c>
      <c r="L65" s="201">
        <v>46406</v>
      </c>
      <c r="M65" s="198">
        <v>46392</v>
      </c>
      <c r="N65" s="293" t="str">
        <f>IF(+_xlfn.XLOOKUP(B65,'La Calera II - RFSU 31.1.28'!B:B,'La Calera II - RFSU 31.1.28'!AQ:AQ,"No se encuentra",0,1)&gt;0,+_xlfn.XLOOKUP(B65,'La Calera II - RFSU 31.1.28'!B:B,'La Calera II - RFSU 31.1.28'!AQ:AQ,"No se encuentra",0,1),"")</f>
        <v/>
      </c>
      <c r="O65" s="201">
        <v>46506</v>
      </c>
      <c r="P65" s="198">
        <v>46489</v>
      </c>
      <c r="Q65" s="35" t="str">
        <f>+IF(+_xlfn.XLOOKUP(B65,'La Calera II - RFSU 31.1.28'!B:B,'La Calera II - RFSU 31.1.28'!BX:BX,"No se encuentra",0,1)&gt;0,+_xlfn.XLOOKUP(B65,'La Calera II - RFSU 31.1.28'!B:B,'La Calera II - RFSU 31.1.28'!BX:BX,"No se encuentra",0,1),"")</f>
        <v/>
      </c>
      <c r="R65" s="202" t="str">
        <f t="shared" si="20"/>
        <v/>
      </c>
      <c r="S65" s="471"/>
      <c r="T65" s="304" t="s">
        <v>3002</v>
      </c>
      <c r="U65" s="416">
        <v>46506</v>
      </c>
      <c r="V65" s="18">
        <v>46506</v>
      </c>
      <c r="W65" s="18">
        <f>+_xlfn.XLOOKUP(B65,'La Calera II - RFSU 31.1.28'!B:B,'La Calera II - RFSU 31.1.28'!BW:BW,"No se encuentra",0,1)</f>
        <v>46489</v>
      </c>
      <c r="X65" s="193">
        <f t="shared" si="21"/>
        <v>100</v>
      </c>
      <c r="AA65" s="18" t="str">
        <f>+_xlfn.XLOOKUP(T65,'Crono LB 30.09'!B:B,'Crono LB 30.09'!E:E,"No se encuentra",0,1)</f>
        <v>No se encuentra</v>
      </c>
      <c r="AB65" s="193" t="e">
        <f t="shared" si="22"/>
        <v>#VALUE!</v>
      </c>
    </row>
    <row r="66" spans="1:28" hidden="1" x14ac:dyDescent="0.35">
      <c r="A66" s="562" t="s">
        <v>640</v>
      </c>
      <c r="B66" s="563" t="s">
        <v>2739</v>
      </c>
      <c r="C66" s="161" t="s">
        <v>768</v>
      </c>
      <c r="D66" s="285"/>
      <c r="E66" s="201">
        <v>46285</v>
      </c>
      <c r="F66" s="198">
        <v>46206</v>
      </c>
      <c r="G66" s="289">
        <f>IF(+_xlfn.XLOOKUP(B66,'La Calera II - RFSU 31.1.28'!B:B,'La Calera II - RFSU 31.1.28'!H:H,"No se encuentra",0,1)&gt;0,+_xlfn.XLOOKUP(B66,'La Calera II - RFSU 31.1.28'!B:B,'La Calera II - RFSU 31.1.28'!H:H,"No se encuentra",0,1),"")</f>
        <v>46203</v>
      </c>
      <c r="H66" s="201">
        <v>46312</v>
      </c>
      <c r="I66" s="198">
        <v>46312</v>
      </c>
      <c r="J66" s="289">
        <f>IF(+_xlfn.XLOOKUP(B66,'La Calera II - RFSU 31.1.28'!B:B,'La Calera II - RFSU 31.1.28'!X:X,"No se encuentra",0,1)&gt;0,+_xlfn.XLOOKUP(B66,'La Calera II - RFSU 31.1.28'!B:B,'La Calera II - RFSU 31.1.28'!X:X,"No se encuentra",0,1),"")</f>
        <v>46227</v>
      </c>
      <c r="K66" s="474" t="s">
        <v>2958</v>
      </c>
      <c r="L66" s="201">
        <v>46366</v>
      </c>
      <c r="M66" s="198">
        <v>46352</v>
      </c>
      <c r="N66" s="293" t="str">
        <f>IF(+_xlfn.XLOOKUP(B66,'La Calera II - RFSU 31.1.28'!B:B,'La Calera II - RFSU 31.1.28'!AQ:AQ,"No se encuentra",0,1)&gt;0,+_xlfn.XLOOKUP(B66,'La Calera II - RFSU 31.1.28'!B:B,'La Calera II - RFSU 31.1.28'!AQ:AQ,"No se encuentra",0,1),"")</f>
        <v/>
      </c>
      <c r="O66" s="201">
        <v>46409</v>
      </c>
      <c r="P66" s="198">
        <v>46404</v>
      </c>
      <c r="Q66" s="35" t="str">
        <f>+IF(+_xlfn.XLOOKUP(B66,'La Calera II - RFSU 31.1.28'!B:B,'La Calera II - RFSU 31.1.28'!BX:BX,"No se encuentra",0,1)&gt;0,+_xlfn.XLOOKUP(B66,'La Calera II - RFSU 31.1.28'!B:B,'La Calera II - RFSU 31.1.28'!BX:BX,"No se encuentra",0,1),"")</f>
        <v/>
      </c>
      <c r="R66" s="202" t="str">
        <f t="shared" si="20"/>
        <v/>
      </c>
      <c r="S66" s="471"/>
      <c r="T66" s="304" t="s">
        <v>3003</v>
      </c>
      <c r="U66" s="416">
        <v>46408</v>
      </c>
      <c r="V66" s="18">
        <v>46409</v>
      </c>
      <c r="W66" s="18">
        <f>+_xlfn.XLOOKUP(B66,'La Calera II - RFSU 31.1.28'!B:B,'La Calera II - RFSU 31.1.28'!BW:BW,"No se encuentra",0,1)</f>
        <v>46319</v>
      </c>
      <c r="X66" s="193">
        <f t="shared" si="21"/>
        <v>43</v>
      </c>
      <c r="AA66" s="18" t="str">
        <f>+_xlfn.XLOOKUP(T66,'Crono LB 30.09'!B:B,'Crono LB 30.09'!E:E,"No se encuentra",0,1)</f>
        <v>No se encuentra</v>
      </c>
      <c r="AB66" s="193" t="e">
        <f t="shared" si="22"/>
        <v>#VALUE!</v>
      </c>
    </row>
    <row r="67" spans="1:28" hidden="1" x14ac:dyDescent="0.35">
      <c r="A67" s="562" t="s">
        <v>640</v>
      </c>
      <c r="B67" s="563" t="s">
        <v>2742</v>
      </c>
      <c r="C67" s="161" t="s">
        <v>2743</v>
      </c>
      <c r="D67" s="285"/>
      <c r="E67" s="201">
        <v>46156</v>
      </c>
      <c r="F67" s="198">
        <f>+_xlfn.XLOOKUP(B67,'La Calera II - RFSU 31.1.28'!B:B,'La Calera II - RFSU 31.1.28'!G:G,"No se encuentra",0,1)</f>
        <v>46156</v>
      </c>
      <c r="G67" s="289">
        <f>IF(+_xlfn.XLOOKUP(B67,'La Calera II - RFSU 31.1.28'!B:B,'La Calera II - RFSU 31.1.28'!H:H,"No se encuentra",0,1)&gt;0,+_xlfn.XLOOKUP(B67,'La Calera II - RFSU 31.1.28'!B:B,'La Calera II - RFSU 31.1.28'!H:H,"No se encuentra",0,1),"")</f>
        <v>46157</v>
      </c>
      <c r="H67" s="416">
        <v>46193</v>
      </c>
      <c r="I67" s="198">
        <v>46193</v>
      </c>
      <c r="J67" s="289">
        <f>IF(+_xlfn.XLOOKUP(B67,'La Calera II - RFSU 31.1.28'!B:B,'La Calera II - RFSU 31.1.28'!X:X,"No se encuentra",0,1)&gt;0,+_xlfn.XLOOKUP(B67,'La Calera II - RFSU 31.1.28'!B:B,'La Calera II - RFSU 31.1.28'!X:X,"No se encuentra",0,1),"")</f>
        <v>46195</v>
      </c>
      <c r="K67" s="474" t="s">
        <v>2958</v>
      </c>
      <c r="L67" s="201">
        <v>46301</v>
      </c>
      <c r="M67" s="198">
        <v>46258</v>
      </c>
      <c r="N67" s="293" t="str">
        <f>IF(+_xlfn.XLOOKUP(B67,'La Calera II - RFSU 31.1.28'!B:B,'La Calera II - RFSU 31.1.28'!AQ:AQ,"No se encuentra",0,1)&gt;0,+_xlfn.XLOOKUP(B67,'La Calera II - RFSU 31.1.28'!B:B,'La Calera II - RFSU 31.1.28'!AQ:AQ,"No se encuentra",0,1),"")</f>
        <v/>
      </c>
      <c r="O67" s="201">
        <v>46475</v>
      </c>
      <c r="P67" s="198">
        <v>46415</v>
      </c>
      <c r="Q67" s="35" t="str">
        <f>+IF(+_xlfn.XLOOKUP(B67,'La Calera II - RFSU 31.1.28'!B:B,'La Calera II - RFSU 31.1.28'!BX:BX,"No se encuentra",0,1)&gt;0,+_xlfn.XLOOKUP(B67,'La Calera II - RFSU 31.1.28'!B:B,'La Calera II - RFSU 31.1.28'!BX:BX,"No se encuentra",0,1),"")</f>
        <v/>
      </c>
      <c r="R67" s="202" t="str">
        <f t="shared" si="20"/>
        <v/>
      </c>
      <c r="S67" s="471"/>
      <c r="T67" s="304" t="s">
        <v>2745</v>
      </c>
      <c r="U67" s="416">
        <v>46526</v>
      </c>
      <c r="V67" s="18">
        <v>46475</v>
      </c>
      <c r="W67" s="18">
        <f>+_xlfn.XLOOKUP(B67,'La Calera II - RFSU 31.1.28'!B:B,'La Calera II - RFSU 31.1.28'!BW:BW,"No se encuentra",0,1)</f>
        <v>46417</v>
      </c>
      <c r="X67" s="193">
        <f t="shared" si="21"/>
        <v>174</v>
      </c>
      <c r="AA67" s="18">
        <f>+_xlfn.XLOOKUP(T67,'Crono LB 30.09'!B:B,'Crono LB 30.09'!E:E,"No se encuentra",0,1)</f>
        <v>46176</v>
      </c>
      <c r="AB67" s="193">
        <f t="shared" si="22"/>
        <v>-125</v>
      </c>
    </row>
    <row r="68" spans="1:28" hidden="1" x14ac:dyDescent="0.35">
      <c r="A68" s="562" t="s">
        <v>640</v>
      </c>
      <c r="B68" s="563" t="s">
        <v>2746</v>
      </c>
      <c r="C68" s="161" t="s">
        <v>2743</v>
      </c>
      <c r="D68" s="285"/>
      <c r="E68" s="201">
        <v>46265</v>
      </c>
      <c r="F68" s="198">
        <f>+_xlfn.XLOOKUP(B68,'La Calera II - RFSU 31.1.28'!B:B,'La Calera II - RFSU 31.1.28'!G:G,"No se encuentra",0,1)</f>
        <v>46265</v>
      </c>
      <c r="G68" s="289" t="str">
        <f>IF(+_xlfn.XLOOKUP(B68,'La Calera II - RFSU 31.1.28'!B:B,'La Calera II - RFSU 31.1.28'!H:H,"No se encuentra",0,1)&gt;0,+_xlfn.XLOOKUP(B68,'La Calera II - RFSU 31.1.28'!B:B,'La Calera II - RFSU 31.1.28'!H:H,"No se encuentra",0,1),"")</f>
        <v/>
      </c>
      <c r="H68" s="416">
        <v>46302</v>
      </c>
      <c r="I68" s="416">
        <v>46302</v>
      </c>
      <c r="J68" s="289" t="str">
        <f>IF(+_xlfn.XLOOKUP(B68,'La Calera II - RFSU 31.1.28'!B:B,'La Calera II - RFSU 31.1.28'!X:X,"No se encuentra",0,1)&gt;0,+_xlfn.XLOOKUP(B68,'La Calera II - RFSU 31.1.28'!B:B,'La Calera II - RFSU 31.1.28'!X:X,"No se encuentra",0,1),"")</f>
        <v/>
      </c>
      <c r="K68" s="474" t="str">
        <f>+IF(+_xlfn.XLOOKUP(B68,'La Calera II - RFSU 31.1.28'!B:B,'La Calera II - RFSU 31.1.28'!AG:AG,"No se encuentra",0,1)=0,"N/A","Sin iniciar")</f>
        <v>Sin iniciar</v>
      </c>
      <c r="L68" s="201">
        <v>46398</v>
      </c>
      <c r="M68" s="198">
        <v>46398</v>
      </c>
      <c r="N68" s="293" t="str">
        <f>IF(+_xlfn.XLOOKUP(B68,'La Calera II - RFSU 31.1.28'!B:B,'La Calera II - RFSU 31.1.28'!AQ:AQ,"No se encuentra",0,1)&gt;0,+_xlfn.XLOOKUP(B68,'La Calera II - RFSU 31.1.28'!B:B,'La Calera II - RFSU 31.1.28'!AQ:AQ,"No se encuentra",0,1),"")</f>
        <v/>
      </c>
      <c r="O68" s="201">
        <v>46557</v>
      </c>
      <c r="P68" s="198">
        <v>46557</v>
      </c>
      <c r="Q68" s="35" t="str">
        <f>+IF(+_xlfn.XLOOKUP(B68,'La Calera II - RFSU 31.1.28'!B:B,'La Calera II - RFSU 31.1.28'!BX:BX,"No se encuentra",0,1)&gt;0,+_xlfn.XLOOKUP(B68,'La Calera II - RFSU 31.1.28'!B:B,'La Calera II - RFSU 31.1.28'!BX:BX,"No se encuentra",0,1),"")</f>
        <v/>
      </c>
      <c r="R68" s="202" t="str">
        <f t="shared" ref="R68" si="23">IF(N68="","",+IF(Q68="",+O68-P68,+O68-Q68))</f>
        <v/>
      </c>
      <c r="S68" s="471" t="s">
        <v>2992</v>
      </c>
      <c r="T68" s="304" t="s">
        <v>3004</v>
      </c>
      <c r="U68" s="416">
        <v>46557</v>
      </c>
      <c r="V68" s="18">
        <v>46557</v>
      </c>
      <c r="W68" s="18">
        <f>+_xlfn.XLOOKUP(B68,'La Calera II - RFSU 31.1.28'!B:B,'La Calera II - RFSU 31.1.28'!BW:BW,"No se encuentra",0,1)</f>
        <v>46524</v>
      </c>
      <c r="X68" s="193">
        <f t="shared" si="21"/>
        <v>159</v>
      </c>
      <c r="AA68" s="18" t="str">
        <f>+_xlfn.XLOOKUP(T68,'Crono LB 30.09'!B:B,'Crono LB 30.09'!E:E,"No se encuentra",0,1)</f>
        <v>No se encuentra</v>
      </c>
      <c r="AB68" s="193" t="e">
        <f t="shared" si="22"/>
        <v>#VALUE!</v>
      </c>
    </row>
    <row r="69" spans="1:28" hidden="1" x14ac:dyDescent="0.35">
      <c r="A69" s="562" t="s">
        <v>640</v>
      </c>
      <c r="B69" s="563" t="s">
        <v>2747</v>
      </c>
      <c r="C69" s="161" t="s">
        <v>2748</v>
      </c>
      <c r="D69" s="285"/>
      <c r="E69" s="201">
        <v>46147</v>
      </c>
      <c r="F69" s="198">
        <f>+_xlfn.XLOOKUP(B69,'La Calera II - RFSU 31.1.28'!B:B,'La Calera II - RFSU 31.1.28'!G:G,"No se encuentra",0,1)</f>
        <v>46147</v>
      </c>
      <c r="G69" s="289">
        <f>IF(+_xlfn.XLOOKUP(B69,'La Calera II - RFSU 31.1.28'!B:B,'La Calera II - RFSU 31.1.28'!H:H,"No se encuentra",0,1)&gt;0,+_xlfn.XLOOKUP(B69,'La Calera II - RFSU 31.1.28'!B:B,'La Calera II - RFSU 31.1.28'!H:H,"No se encuentra",0,1),"")</f>
        <v>46154</v>
      </c>
      <c r="H69" s="416">
        <v>46184</v>
      </c>
      <c r="I69" s="198">
        <v>46184</v>
      </c>
      <c r="J69" s="289">
        <f>IF(+_xlfn.XLOOKUP(B69,'La Calera II - RFSU 31.1.28'!B:B,'La Calera II - RFSU 31.1.28'!X:X,"No se encuentra",0,1)&gt;0,+_xlfn.XLOOKUP(B69,'La Calera II - RFSU 31.1.28'!B:B,'La Calera II - RFSU 31.1.28'!X:X,"No se encuentra",0,1),"")</f>
        <v>46183</v>
      </c>
      <c r="K69" s="474" t="s">
        <v>2958</v>
      </c>
      <c r="L69" s="201">
        <v>46268</v>
      </c>
      <c r="M69" s="198">
        <v>46249</v>
      </c>
      <c r="N69" s="293" t="str">
        <f>IF(+_xlfn.XLOOKUP(B69,'La Calera II - RFSU 31.1.28'!B:B,'La Calera II - RFSU 31.1.28'!AQ:AQ,"No se encuentra",0,1)&gt;0,+_xlfn.XLOOKUP(B69,'La Calera II - RFSU 31.1.28'!B:B,'La Calera II - RFSU 31.1.28'!AQ:AQ,"No se encuentra",0,1),"")</f>
        <v/>
      </c>
      <c r="O69" s="201">
        <v>46408</v>
      </c>
      <c r="P69" s="198">
        <v>46356</v>
      </c>
      <c r="Q69" s="35" t="str">
        <f>+IF(+_xlfn.XLOOKUP(B69,'La Calera II - RFSU 31.1.28'!B:B,'La Calera II - RFSU 31.1.28'!BX:BX,"No se encuentra",0,1)&gt;0,+_xlfn.XLOOKUP(B69,'La Calera II - RFSU 31.1.28'!B:B,'La Calera II - RFSU 31.1.28'!BX:BX,"No se encuentra",0,1),"")</f>
        <v/>
      </c>
      <c r="R69" s="202" t="str">
        <f t="shared" si="20"/>
        <v/>
      </c>
      <c r="S69" s="471"/>
      <c r="T69" s="304" t="s">
        <v>3005</v>
      </c>
      <c r="U69" s="416">
        <v>46408</v>
      </c>
      <c r="V69" s="18">
        <v>46356</v>
      </c>
      <c r="W69" s="18">
        <f>+_xlfn.XLOOKUP(B69,'La Calera II - RFSU 31.1.28'!B:B,'La Calera II - RFSU 31.1.28'!BW:BW,"No se encuentra",0,1)</f>
        <v>46355</v>
      </c>
      <c r="X69" s="193">
        <f t="shared" si="21"/>
        <v>140</v>
      </c>
      <c r="AA69" s="18" t="str">
        <f>+_xlfn.XLOOKUP(T69,'Crono LB 30.09'!B:B,'Crono LB 30.09'!E:E,"No se encuentra",0,1)</f>
        <v>No se encuentra</v>
      </c>
      <c r="AB69" s="193" t="e">
        <f t="shared" si="22"/>
        <v>#VALUE!</v>
      </c>
    </row>
    <row r="70" spans="1:28" hidden="1" x14ac:dyDescent="0.35">
      <c r="A70" s="562" t="s">
        <v>640</v>
      </c>
      <c r="B70" s="563" t="s">
        <v>2750</v>
      </c>
      <c r="C70" s="161" t="s">
        <v>2751</v>
      </c>
      <c r="D70" s="285"/>
      <c r="E70" s="201">
        <v>46153</v>
      </c>
      <c r="F70" s="198">
        <f>+_xlfn.XLOOKUP(B70,'La Calera II - RFSU 31.1.28'!B:B,'La Calera II - RFSU 31.1.28'!G:G,"No se encuentra",0,1)</f>
        <v>46164</v>
      </c>
      <c r="G70" s="289">
        <f>IF(+_xlfn.XLOOKUP(B70,'La Calera II - RFSU 31.1.28'!B:B,'La Calera II - RFSU 31.1.28'!H:H,"No se encuentra",0,1)&gt;0,+_xlfn.XLOOKUP(B70,'La Calera II - RFSU 31.1.28'!B:B,'La Calera II - RFSU 31.1.28'!H:H,"No se encuentra",0,1),"")</f>
        <v>46164</v>
      </c>
      <c r="H70" s="416">
        <v>46190</v>
      </c>
      <c r="I70" s="198">
        <v>46203</v>
      </c>
      <c r="J70" s="289">
        <f>IF(+_xlfn.XLOOKUP(B70,'La Calera II - RFSU 31.1.28'!B:B,'La Calera II - RFSU 31.1.28'!X:X,"No se encuentra",0,1)&gt;0,+_xlfn.XLOOKUP(B70,'La Calera II - RFSU 31.1.28'!B:B,'La Calera II - RFSU 31.1.28'!X:X,"No se encuentra",0,1),"")</f>
        <v>46205</v>
      </c>
      <c r="K70" s="474" t="s">
        <v>2958</v>
      </c>
      <c r="L70" s="201">
        <v>46253</v>
      </c>
      <c r="M70" s="198">
        <v>46253</v>
      </c>
      <c r="N70" s="293" t="str">
        <f>IF(+_xlfn.XLOOKUP(B70,'La Calera II - RFSU 31.1.28'!B:B,'La Calera II - RFSU 31.1.28'!AQ:AQ,"No se encuentra",0,1)&gt;0,+_xlfn.XLOOKUP(B70,'La Calera II - RFSU 31.1.28'!B:B,'La Calera II - RFSU 31.1.28'!AQ:AQ,"No se encuentra",0,1),"")</f>
        <v/>
      </c>
      <c r="O70" s="201">
        <v>46507</v>
      </c>
      <c r="P70" s="198">
        <v>46472</v>
      </c>
      <c r="Q70" s="35" t="str">
        <f>+IF(+_xlfn.XLOOKUP(B70,'La Calera II - RFSU 31.1.28'!B:B,'La Calera II - RFSU 31.1.28'!BX:BX,"No se encuentra",0,1)&gt;0,+_xlfn.XLOOKUP(B70,'La Calera II - RFSU 31.1.28'!B:B,'La Calera II - RFSU 31.1.28'!BX:BX,"No se encuentra",0,1),"")</f>
        <v/>
      </c>
      <c r="R70" s="202" t="str">
        <f t="shared" si="20"/>
        <v/>
      </c>
      <c r="S70" s="471"/>
      <c r="T70" s="304" t="s">
        <v>3000</v>
      </c>
      <c r="U70" s="416">
        <v>46539</v>
      </c>
      <c r="V70" s="18">
        <v>46472</v>
      </c>
      <c r="W70" s="18">
        <f>+_xlfn.XLOOKUP(B70,'La Calera II - RFSU 31.1.28'!B:B,'La Calera II - RFSU 31.1.28'!BW:BW,"No se encuentra",0,1)</f>
        <v>46487</v>
      </c>
      <c r="X70" s="193">
        <f t="shared" si="21"/>
        <v>254</v>
      </c>
      <c r="AA70" s="18" t="str">
        <f>+_xlfn.XLOOKUP(T70,'Crono LB 30.09'!B:B,'Crono LB 30.09'!E:E,"No se encuentra",0,1)</f>
        <v>No se encuentra</v>
      </c>
      <c r="AB70" s="193" t="e">
        <f t="shared" si="22"/>
        <v>#VALUE!</v>
      </c>
    </row>
    <row r="71" spans="1:28" hidden="1" x14ac:dyDescent="0.35">
      <c r="A71" s="562" t="s">
        <v>640</v>
      </c>
      <c r="B71" s="563" t="s">
        <v>2753</v>
      </c>
      <c r="C71" s="161" t="s">
        <v>2581</v>
      </c>
      <c r="D71" s="285"/>
      <c r="E71" s="201">
        <v>46097</v>
      </c>
      <c r="F71" s="198">
        <v>46097</v>
      </c>
      <c r="G71" s="289">
        <f>IF(+_xlfn.XLOOKUP(B71,'La Calera II - RFSU 31.1.28'!B:B,'La Calera II - RFSU 31.1.28'!H:H,"No se encuentra",0,1)&gt;0,+_xlfn.XLOOKUP(B71,'La Calera II - RFSU 31.1.28'!B:B,'La Calera II - RFSU 31.1.28'!H:H,"No se encuentra",0,1),"")</f>
        <v>46104</v>
      </c>
      <c r="H71" s="416">
        <v>46134</v>
      </c>
      <c r="I71" s="198">
        <v>46161</v>
      </c>
      <c r="J71" s="289">
        <f>IF(+_xlfn.XLOOKUP(B71,'La Calera II - RFSU 31.1.28'!B:B,'La Calera II - RFSU 31.1.28'!X:X,"No se encuentra",0,1)&gt;0,+_xlfn.XLOOKUP(B71,'La Calera II - RFSU 31.1.28'!B:B,'La Calera II - RFSU 31.1.28'!X:X,"No se encuentra",0,1),"")</f>
        <v>46169</v>
      </c>
      <c r="K71" s="474" t="s">
        <v>2958</v>
      </c>
      <c r="L71" s="201">
        <v>46259</v>
      </c>
      <c r="M71" s="198">
        <v>46248</v>
      </c>
      <c r="N71" s="293" t="str">
        <f>IF(+_xlfn.XLOOKUP(B71,'La Calera II - RFSU 31.1.28'!B:B,'La Calera II - RFSU 31.1.28'!AQ:AQ,"No se encuentra",0,1)&gt;0,+_xlfn.XLOOKUP(B71,'La Calera II - RFSU 31.1.28'!B:B,'La Calera II - RFSU 31.1.28'!AQ:AQ,"No se encuentra",0,1),"")</f>
        <v/>
      </c>
      <c r="O71" s="201">
        <v>46427</v>
      </c>
      <c r="P71" s="198">
        <v>46356</v>
      </c>
      <c r="Q71" s="35" t="str">
        <f>+IF(+_xlfn.XLOOKUP(B71,'La Calera II - RFSU 31.1.28'!B:B,'La Calera II - RFSU 31.1.28'!BX:BX,"No se encuentra",0,1)&gt;0,+_xlfn.XLOOKUP(B71,'La Calera II - RFSU 31.1.28'!B:B,'La Calera II - RFSU 31.1.28'!BX:BX,"No se encuentra",0,1),"")</f>
        <v/>
      </c>
      <c r="R71" s="202" t="str">
        <f t="shared" si="20"/>
        <v/>
      </c>
      <c r="S71" s="471"/>
      <c r="T71" s="304" t="s">
        <v>2572</v>
      </c>
      <c r="U71" s="416">
        <v>46506</v>
      </c>
      <c r="V71" s="18">
        <v>46387</v>
      </c>
      <c r="W71" s="18">
        <f>+_xlfn.XLOOKUP(B71,'La Calera II - RFSU 31.1.28'!B:B,'La Calera II - RFSU 31.1.28'!BW:BW,"No se encuentra",0,1)</f>
        <v>46391</v>
      </c>
      <c r="X71" s="193">
        <f t="shared" si="21"/>
        <v>168</v>
      </c>
      <c r="AA71" s="18">
        <f>+_xlfn.XLOOKUP(T71,'Crono LB 30.09'!B:B,'Crono LB 30.09'!E:E,"No se encuentra",0,1)</f>
        <v>46162</v>
      </c>
      <c r="AB71" s="193">
        <f t="shared" si="22"/>
        <v>-97</v>
      </c>
    </row>
    <row r="72" spans="1:28" hidden="1" x14ac:dyDescent="0.35">
      <c r="A72" s="562" t="s">
        <v>640</v>
      </c>
      <c r="B72" s="563" t="s">
        <v>2754</v>
      </c>
      <c r="C72" s="161" t="s">
        <v>2582</v>
      </c>
      <c r="D72" s="285"/>
      <c r="E72" s="201">
        <v>46107</v>
      </c>
      <c r="F72" s="198">
        <v>46107</v>
      </c>
      <c r="G72" s="289">
        <f>IF(+_xlfn.XLOOKUP(B72,'La Calera II - RFSU 31.1.28'!B:B,'La Calera II - RFSU 31.1.28'!H:H,"No se encuentra",0,1)&gt;0,+_xlfn.XLOOKUP(B72,'La Calera II - RFSU 31.1.28'!B:B,'La Calera II - RFSU 31.1.28'!H:H,"No se encuentra",0,1),"")</f>
        <v>46111</v>
      </c>
      <c r="H72" s="416">
        <v>46144</v>
      </c>
      <c r="I72" s="198">
        <v>46144</v>
      </c>
      <c r="J72" s="289">
        <f>IF(+_xlfn.XLOOKUP(B72,'La Calera II - RFSU 31.1.28'!B:B,'La Calera II - RFSU 31.1.28'!X:X,"No se encuentra",0,1)&gt;0,+_xlfn.XLOOKUP(B72,'La Calera II - RFSU 31.1.28'!B:B,'La Calera II - RFSU 31.1.28'!X:X,"No se encuentra",0,1),"")</f>
        <v>46133</v>
      </c>
      <c r="K72" s="474" t="s">
        <v>2983</v>
      </c>
      <c r="L72" s="201">
        <v>46259</v>
      </c>
      <c r="M72" s="198">
        <v>46209</v>
      </c>
      <c r="N72" s="293">
        <f>IF(+_xlfn.XLOOKUP(B72,'La Calera II - RFSU 31.1.28'!B:B,'La Calera II - RFSU 31.1.28'!AQ:AQ,"No se encuentra",0,1)&gt;0,+_xlfn.XLOOKUP(B72,'La Calera II - RFSU 31.1.28'!B:B,'La Calera II - RFSU 31.1.28'!AQ:AQ,"No se encuentra",0,1),"")</f>
        <v>46190</v>
      </c>
      <c r="O72" s="201">
        <v>46427</v>
      </c>
      <c r="P72" s="198">
        <v>46336</v>
      </c>
      <c r="Q72" s="35" t="str">
        <f>+IF(+_xlfn.XLOOKUP(B72,'La Calera II - RFSU 31.1.28'!B:B,'La Calera II - RFSU 31.1.28'!BX:BX,"No se encuentra",0,1)&gt;0,+_xlfn.XLOOKUP(B72,'La Calera II - RFSU 31.1.28'!B:B,'La Calera II - RFSU 31.1.28'!BX:BX,"No se encuentra",0,1),"")</f>
        <v/>
      </c>
      <c r="R72" s="202">
        <f t="shared" si="20"/>
        <v>91</v>
      </c>
      <c r="S72" s="471"/>
      <c r="T72" s="304" t="s">
        <v>2572</v>
      </c>
      <c r="U72" s="416">
        <v>46506</v>
      </c>
      <c r="V72" s="18">
        <v>46387</v>
      </c>
      <c r="W72" s="18">
        <f>+_xlfn.XLOOKUP(B72,'La Calera II - RFSU 31.1.28'!B:B,'La Calera II - RFSU 31.1.28'!BW:BW,"No se encuentra",0,1)</f>
        <v>46317</v>
      </c>
      <c r="X72" s="193">
        <f t="shared" si="21"/>
        <v>168</v>
      </c>
      <c r="AA72" s="18">
        <f>+_xlfn.XLOOKUP(T72,'Crono LB 30.09'!B:B,'Crono LB 30.09'!E:E,"No se encuentra",0,1)</f>
        <v>46162</v>
      </c>
      <c r="AB72" s="193">
        <f t="shared" si="22"/>
        <v>-97</v>
      </c>
    </row>
    <row r="73" spans="1:28" hidden="1" x14ac:dyDescent="0.35">
      <c r="A73" s="562" t="s">
        <v>640</v>
      </c>
      <c r="B73" s="563" t="s">
        <v>2757</v>
      </c>
      <c r="C73" s="161" t="s">
        <v>2583</v>
      </c>
      <c r="D73" s="285"/>
      <c r="E73" s="201">
        <v>46111</v>
      </c>
      <c r="F73" s="198">
        <v>46111</v>
      </c>
      <c r="G73" s="289">
        <f>IF(+_xlfn.XLOOKUP(B73,'La Calera II - RFSU 31.1.28'!B:B,'La Calera II - RFSU 31.1.28'!H:H,"No se encuentra",0,1)&gt;0,+_xlfn.XLOOKUP(B73,'La Calera II - RFSU 31.1.28'!B:B,'La Calera II - RFSU 31.1.28'!H:H,"No se encuentra",0,1),"")</f>
        <v>46111</v>
      </c>
      <c r="H73" s="416">
        <v>46148</v>
      </c>
      <c r="I73" s="198">
        <v>46148</v>
      </c>
      <c r="J73" s="289">
        <f>IF(+_xlfn.XLOOKUP(B73,'La Calera II - RFSU 31.1.28'!B:B,'La Calera II - RFSU 31.1.28'!X:X,"No se encuentra",0,1)&gt;0,+_xlfn.XLOOKUP(B73,'La Calera II - RFSU 31.1.28'!B:B,'La Calera II - RFSU 31.1.28'!X:X,"No se encuentra",0,1),"")</f>
        <v>46134</v>
      </c>
      <c r="K73" s="474" t="s">
        <v>2958</v>
      </c>
      <c r="L73" s="201">
        <v>46259</v>
      </c>
      <c r="M73" s="198">
        <v>46248</v>
      </c>
      <c r="N73" s="293" t="str">
        <f>IF(+_xlfn.XLOOKUP(B73,'La Calera II - RFSU 31.1.28'!B:B,'La Calera II - RFSU 31.1.28'!AQ:AQ,"No se encuentra",0,1)&gt;0,+_xlfn.XLOOKUP(B73,'La Calera II - RFSU 31.1.28'!B:B,'La Calera II - RFSU 31.1.28'!AQ:AQ,"No se encuentra",0,1),"")</f>
        <v/>
      </c>
      <c r="O73" s="201">
        <v>46427</v>
      </c>
      <c r="P73" s="198">
        <v>46340</v>
      </c>
      <c r="Q73" s="35" t="str">
        <f>+IF(+_xlfn.XLOOKUP(B73,'La Calera II - RFSU 31.1.28'!B:B,'La Calera II - RFSU 31.1.28'!BX:BX,"No se encuentra",0,1)&gt;0,+_xlfn.XLOOKUP(B73,'La Calera II - RFSU 31.1.28'!B:B,'La Calera II - RFSU 31.1.28'!BX:BX,"No se encuentra",0,1),"")</f>
        <v/>
      </c>
      <c r="R73" s="202" t="str">
        <f t="shared" si="20"/>
        <v/>
      </c>
      <c r="S73" s="471"/>
      <c r="T73" s="304" t="s">
        <v>2572</v>
      </c>
      <c r="U73" s="416">
        <v>46506</v>
      </c>
      <c r="V73" s="18">
        <v>46387</v>
      </c>
      <c r="W73" s="18">
        <f>+_xlfn.XLOOKUP(B73,'La Calera II - RFSU 31.1.28'!B:B,'La Calera II - RFSU 31.1.28'!BW:BW,"No se encuentra",0,1)</f>
        <v>46326</v>
      </c>
      <c r="X73" s="193">
        <f t="shared" si="21"/>
        <v>168</v>
      </c>
      <c r="AA73" s="18">
        <f>+_xlfn.XLOOKUP(T73,'Crono LB 30.09'!B:B,'Crono LB 30.09'!E:E,"No se encuentra",0,1)</f>
        <v>46162</v>
      </c>
      <c r="AB73" s="193">
        <f t="shared" si="22"/>
        <v>-97</v>
      </c>
    </row>
    <row r="74" spans="1:28" hidden="1" x14ac:dyDescent="0.35">
      <c r="A74" s="562" t="s">
        <v>640</v>
      </c>
      <c r="B74" s="564" t="s">
        <v>2759</v>
      </c>
      <c r="C74" s="161" t="s">
        <v>2584</v>
      </c>
      <c r="D74" s="285"/>
      <c r="E74" s="201">
        <v>46111</v>
      </c>
      <c r="F74" s="198">
        <v>46111</v>
      </c>
      <c r="G74" s="289">
        <f>IF(+_xlfn.XLOOKUP(B74,'La Calera II - RFSU 31.1.28'!B:B,'La Calera II - RFSU 31.1.28'!H:H,"No se encuentra",0,1)&gt;0,+_xlfn.XLOOKUP(B74,'La Calera II - RFSU 31.1.28'!B:B,'La Calera II - RFSU 31.1.28'!H:H,"No se encuentra",0,1),"")</f>
        <v>46111</v>
      </c>
      <c r="H74" s="416">
        <v>46148</v>
      </c>
      <c r="I74" s="198">
        <v>46148</v>
      </c>
      <c r="J74" s="289">
        <f>IF(+_xlfn.XLOOKUP(B74,'La Calera II - RFSU 31.1.28'!B:B,'La Calera II - RFSU 31.1.28'!X:X,"No se encuentra",0,1)&gt;0,+_xlfn.XLOOKUP(B74,'La Calera II - RFSU 31.1.28'!B:B,'La Calera II - RFSU 31.1.28'!X:X,"No se encuentra",0,1),"")</f>
        <v>46134</v>
      </c>
      <c r="K74" s="474" t="s">
        <v>2983</v>
      </c>
      <c r="L74" s="201">
        <v>46259</v>
      </c>
      <c r="M74" s="198">
        <v>46233</v>
      </c>
      <c r="N74" s="293">
        <f>IF(+_xlfn.XLOOKUP(B74,'La Calera II - RFSU 31.1.28'!B:B,'La Calera II - RFSU 31.1.28'!AQ:AQ,"No se encuentra",0,1)&gt;0,+_xlfn.XLOOKUP(B74,'La Calera II - RFSU 31.1.28'!B:B,'La Calera II - RFSU 31.1.28'!AQ:AQ,"No se encuentra",0,1),"")</f>
        <v>46218</v>
      </c>
      <c r="O74" s="201">
        <v>46427</v>
      </c>
      <c r="P74" s="198">
        <v>46380</v>
      </c>
      <c r="Q74" s="35" t="str">
        <f>+IF(+_xlfn.XLOOKUP(B74,'La Calera II - RFSU 31.1.28'!B:B,'La Calera II - RFSU 31.1.28'!BX:BX,"No se encuentra",0,1)&gt;0,+_xlfn.XLOOKUP(B74,'La Calera II - RFSU 31.1.28'!B:B,'La Calera II - RFSU 31.1.28'!BX:BX,"No se encuentra",0,1),"")</f>
        <v/>
      </c>
      <c r="R74" s="202">
        <f t="shared" si="20"/>
        <v>47</v>
      </c>
      <c r="S74" s="471"/>
      <c r="T74" s="304" t="s">
        <v>2572</v>
      </c>
      <c r="U74" s="416">
        <v>46506</v>
      </c>
      <c r="V74" s="18">
        <v>46387</v>
      </c>
      <c r="W74" s="18">
        <f>+_xlfn.XLOOKUP(B74,'La Calera II - RFSU 31.1.28'!B:B,'La Calera II - RFSU 31.1.28'!BW:BW,"No se encuentra",0,1)</f>
        <v>46385</v>
      </c>
      <c r="X74" s="193">
        <f t="shared" si="21"/>
        <v>168</v>
      </c>
      <c r="AA74" s="18">
        <f>+_xlfn.XLOOKUP(T74,'Crono LB 30.09'!B:B,'Crono LB 30.09'!E:E,"No se encuentra",0,1)</f>
        <v>46162</v>
      </c>
      <c r="AB74" s="193">
        <f t="shared" si="22"/>
        <v>-97</v>
      </c>
    </row>
    <row r="75" spans="1:28" hidden="1" x14ac:dyDescent="0.35">
      <c r="A75" s="562" t="s">
        <v>640</v>
      </c>
      <c r="B75" s="564" t="s">
        <v>2761</v>
      </c>
      <c r="C75" s="161" t="s">
        <v>2585</v>
      </c>
      <c r="D75" s="285"/>
      <c r="E75" s="201">
        <v>46153</v>
      </c>
      <c r="F75" s="198">
        <f>+_xlfn.XLOOKUP(B75,'La Calera II - RFSU 31.1.28'!B:B,'La Calera II - RFSU 31.1.28'!G:G,"No se encuentra",0,1)</f>
        <v>46153</v>
      </c>
      <c r="G75" s="289">
        <f>IF(+_xlfn.XLOOKUP(B75,'La Calera II - RFSU 31.1.28'!B:B,'La Calera II - RFSU 31.1.28'!H:H,"No se encuentra",0,1)&gt;0,+_xlfn.XLOOKUP(B75,'La Calera II - RFSU 31.1.28'!B:B,'La Calera II - RFSU 31.1.28'!H:H,"No se encuentra",0,1),"")</f>
        <v>46156</v>
      </c>
      <c r="H75" s="416">
        <v>46190</v>
      </c>
      <c r="I75" s="198">
        <v>46190</v>
      </c>
      <c r="J75" s="289">
        <f>IF(+_xlfn.XLOOKUP(B75,'La Calera II - RFSU 31.1.28'!B:B,'La Calera II - RFSU 31.1.28'!X:X,"No se encuentra",0,1)&gt;0,+_xlfn.XLOOKUP(B75,'La Calera II - RFSU 31.1.28'!B:B,'La Calera II - RFSU 31.1.28'!X:X,"No se encuentra",0,1),"")</f>
        <v>46184</v>
      </c>
      <c r="K75" s="474" t="s">
        <v>2958</v>
      </c>
      <c r="L75" s="201">
        <v>46289</v>
      </c>
      <c r="M75" s="198">
        <v>46255</v>
      </c>
      <c r="N75" s="293" t="str">
        <f>IF(+_xlfn.XLOOKUP(B75,'La Calera II - RFSU 31.1.28'!B:B,'La Calera II - RFSU 31.1.28'!AQ:AQ,"No se encuentra",0,1)&gt;0,+_xlfn.XLOOKUP(B75,'La Calera II - RFSU 31.1.28'!B:B,'La Calera II - RFSU 31.1.28'!AQ:AQ,"No se encuentra",0,1),"")</f>
        <v/>
      </c>
      <c r="O75" s="201">
        <v>46482</v>
      </c>
      <c r="P75" s="198">
        <v>46422</v>
      </c>
      <c r="Q75" s="35" t="str">
        <f>+IF(+_xlfn.XLOOKUP(B75,'La Calera II - RFSU 31.1.28'!B:B,'La Calera II - RFSU 31.1.28'!BX:BX,"No se encuentra",0,1)&gt;0,+_xlfn.XLOOKUP(B75,'La Calera II - RFSU 31.1.28'!B:B,'La Calera II - RFSU 31.1.28'!BX:BX,"No se encuentra",0,1),"")</f>
        <v/>
      </c>
      <c r="R75" s="202" t="str">
        <f t="shared" si="20"/>
        <v/>
      </c>
      <c r="S75" s="471"/>
      <c r="T75" s="304" t="s">
        <v>3001</v>
      </c>
      <c r="U75" s="416">
        <v>46506</v>
      </c>
      <c r="V75" s="18">
        <v>46458</v>
      </c>
      <c r="W75" s="18">
        <f>+_xlfn.XLOOKUP(B75,'La Calera II - RFSU 31.1.28'!B:B,'La Calera II - RFSU 31.1.28'!BW:BW,"No se encuentra",0,1)</f>
        <v>46416</v>
      </c>
      <c r="X75" s="193">
        <f t="shared" si="21"/>
        <v>193</v>
      </c>
      <c r="AA75" s="18" t="str">
        <f>+_xlfn.XLOOKUP(T75,'Crono LB 30.09'!B:B,'Crono LB 30.09'!E:E,"No se encuentra",0,1)</f>
        <v>No se encuentra</v>
      </c>
      <c r="AB75" s="193" t="e">
        <f t="shared" si="22"/>
        <v>#VALUE!</v>
      </c>
    </row>
    <row r="76" spans="1:28" hidden="1" x14ac:dyDescent="0.35">
      <c r="A76" s="562" t="s">
        <v>640</v>
      </c>
      <c r="B76" s="564" t="s">
        <v>2763</v>
      </c>
      <c r="C76" s="161" t="s">
        <v>2764</v>
      </c>
      <c r="D76" s="285"/>
      <c r="E76" s="201">
        <v>46090</v>
      </c>
      <c r="F76" s="198">
        <v>46090</v>
      </c>
      <c r="G76" s="289">
        <f>IF(+_xlfn.XLOOKUP(B76,'La Calera II - RFSU 31.1.28'!B:B,'La Calera II - RFSU 31.1.28'!H:H,"No se encuentra",0,1)&gt;0,+_xlfn.XLOOKUP(B76,'La Calera II - RFSU 31.1.28'!B:B,'La Calera II - RFSU 31.1.28'!H:H,"No se encuentra",0,1),"")</f>
        <v>46091</v>
      </c>
      <c r="H76" s="416">
        <v>46127</v>
      </c>
      <c r="I76" s="198">
        <v>46129</v>
      </c>
      <c r="J76" s="289">
        <f>IF(+_xlfn.XLOOKUP(B76,'La Calera II - RFSU 31.1.28'!B:B,'La Calera II - RFSU 31.1.28'!X:X,"No se encuentra",0,1)&gt;0,+_xlfn.XLOOKUP(B76,'La Calera II - RFSU 31.1.28'!B:B,'La Calera II - RFSU 31.1.28'!X:X,"No se encuentra",0,1),"")</f>
        <v>46129</v>
      </c>
      <c r="K76" s="474" t="s">
        <v>2958</v>
      </c>
      <c r="L76" s="201">
        <v>46289</v>
      </c>
      <c r="M76" s="198">
        <v>46234</v>
      </c>
      <c r="N76" s="293" t="str">
        <f>IF(+_xlfn.XLOOKUP(B76,'La Calera II - RFSU 31.1.28'!B:B,'La Calera II - RFSU 31.1.28'!AQ:AQ,"No se encuentra",0,1)&gt;0,+_xlfn.XLOOKUP(B76,'La Calera II - RFSU 31.1.28'!B:B,'La Calera II - RFSU 31.1.28'!AQ:AQ,"No se encuentra",0,1),"")</f>
        <v/>
      </c>
      <c r="O76" s="201">
        <v>46482</v>
      </c>
      <c r="P76" s="198">
        <v>46439</v>
      </c>
      <c r="Q76" s="35" t="str">
        <f>+IF(+_xlfn.XLOOKUP(B76,'La Calera II - RFSU 31.1.28'!B:B,'La Calera II - RFSU 31.1.28'!BX:BX,"No se encuentra",0,1)&gt;0,+_xlfn.XLOOKUP(B76,'La Calera II - RFSU 31.1.28'!B:B,'La Calera II - RFSU 31.1.28'!BX:BX,"No se encuentra",0,1),"")</f>
        <v/>
      </c>
      <c r="R76" s="202" t="str">
        <f t="shared" si="20"/>
        <v/>
      </c>
      <c r="S76" s="471"/>
      <c r="T76" s="304" t="s">
        <v>3001</v>
      </c>
      <c r="U76" s="416">
        <v>46506</v>
      </c>
      <c r="V76" s="18">
        <v>46458</v>
      </c>
      <c r="W76" s="18">
        <f>+_xlfn.XLOOKUP(B76,'La Calera II - RFSU 31.1.28'!B:B,'La Calera II - RFSU 31.1.28'!BW:BW,"No se encuentra",0,1)</f>
        <v>46441</v>
      </c>
      <c r="X76" s="193">
        <f t="shared" si="21"/>
        <v>193</v>
      </c>
      <c r="AA76" s="18" t="str">
        <f>+_xlfn.XLOOKUP(T76,'Crono LB 30.09'!B:B,'Crono LB 30.09'!E:E,"No se encuentra",0,1)</f>
        <v>No se encuentra</v>
      </c>
      <c r="AB76" s="193" t="e">
        <f t="shared" si="22"/>
        <v>#VALUE!</v>
      </c>
    </row>
    <row r="77" spans="1:28" hidden="1" x14ac:dyDescent="0.35">
      <c r="A77" s="562" t="s">
        <v>640</v>
      </c>
      <c r="B77" s="563" t="s">
        <v>2766</v>
      </c>
      <c r="C77" s="161" t="s">
        <v>2767</v>
      </c>
      <c r="D77" s="285"/>
      <c r="E77" s="201">
        <v>46090</v>
      </c>
      <c r="F77" s="198">
        <v>46090</v>
      </c>
      <c r="G77" s="289">
        <f>IF(+_xlfn.XLOOKUP(B77,'La Calera II - RFSU 31.1.28'!B:B,'La Calera II - RFSU 31.1.28'!H:H,"No se encuentra",0,1)&gt;0,+_xlfn.XLOOKUP(B77,'La Calera II - RFSU 31.1.28'!B:B,'La Calera II - RFSU 31.1.28'!H:H,"No se encuentra",0,1),"")</f>
        <v>46091</v>
      </c>
      <c r="H77" s="416">
        <v>46127</v>
      </c>
      <c r="I77" s="198">
        <v>46129</v>
      </c>
      <c r="J77" s="289">
        <f>IF(+_xlfn.XLOOKUP(B77,'La Calera II - RFSU 31.1.28'!B:B,'La Calera II - RFSU 31.1.28'!X:X,"No se encuentra",0,1)&gt;0,+_xlfn.XLOOKUP(B77,'La Calera II - RFSU 31.1.28'!B:B,'La Calera II - RFSU 31.1.28'!X:X,"No se encuentra",0,1),"")</f>
        <v>46129</v>
      </c>
      <c r="K77" s="474" t="s">
        <v>2983</v>
      </c>
      <c r="L77" s="201">
        <v>46289</v>
      </c>
      <c r="M77" s="198">
        <v>46203</v>
      </c>
      <c r="N77" s="293">
        <f>IF(+_xlfn.XLOOKUP(B77,'La Calera II - RFSU 31.1.28'!B:B,'La Calera II - RFSU 31.1.28'!AQ:AQ,"No se encuentra",0,1)&gt;0,+_xlfn.XLOOKUP(B77,'La Calera II - RFSU 31.1.28'!B:B,'La Calera II - RFSU 31.1.28'!AQ:AQ,"No se encuentra",0,1),"")</f>
        <v>46205</v>
      </c>
      <c r="O77" s="201">
        <v>46482</v>
      </c>
      <c r="P77" s="198">
        <v>46439</v>
      </c>
      <c r="Q77" s="35" t="str">
        <f>+IF(+_xlfn.XLOOKUP(B77,'La Calera II - RFSU 31.1.28'!B:B,'La Calera II - RFSU 31.1.28'!BX:BX,"No se encuentra",0,1)&gt;0,+_xlfn.XLOOKUP(B77,'La Calera II - RFSU 31.1.28'!B:B,'La Calera II - RFSU 31.1.28'!BX:BX,"No se encuentra",0,1),"")</f>
        <v/>
      </c>
      <c r="R77" s="202">
        <f t="shared" si="20"/>
        <v>43</v>
      </c>
      <c r="S77" s="471"/>
      <c r="T77" s="304" t="s">
        <v>3001</v>
      </c>
      <c r="U77" s="416">
        <v>46506</v>
      </c>
      <c r="V77" s="18">
        <v>46458</v>
      </c>
      <c r="W77" s="18">
        <f>+_xlfn.XLOOKUP(B77,'La Calera II - RFSU 31.1.28'!B:B,'La Calera II - RFSU 31.1.28'!BW:BW,"No se encuentra",0,1)</f>
        <v>46452</v>
      </c>
      <c r="X77" s="193">
        <f t="shared" si="21"/>
        <v>193</v>
      </c>
      <c r="AA77" s="18" t="str">
        <f>+_xlfn.XLOOKUP(T77,'Crono LB 30.09'!B:B,'Crono LB 30.09'!E:E,"No se encuentra",0,1)</f>
        <v>No se encuentra</v>
      </c>
      <c r="AB77" s="193" t="e">
        <f t="shared" si="22"/>
        <v>#VALUE!</v>
      </c>
    </row>
    <row r="78" spans="1:28" hidden="1" x14ac:dyDescent="0.35">
      <c r="A78" s="562" t="s">
        <v>640</v>
      </c>
      <c r="B78" s="563" t="s">
        <v>2769</v>
      </c>
      <c r="C78" s="161" t="s">
        <v>2770</v>
      </c>
      <c r="D78" s="285"/>
      <c r="E78" s="201">
        <v>46090</v>
      </c>
      <c r="F78" s="198">
        <v>46090</v>
      </c>
      <c r="G78" s="289">
        <f>IF(+_xlfn.XLOOKUP(B78,'La Calera II - RFSU 31.1.28'!B:B,'La Calera II - RFSU 31.1.28'!H:H,"No se encuentra",0,1)&gt;0,+_xlfn.XLOOKUP(B78,'La Calera II - RFSU 31.1.28'!B:B,'La Calera II - RFSU 31.1.28'!H:H,"No se encuentra",0,1),"")</f>
        <v>46091</v>
      </c>
      <c r="H78" s="416">
        <v>46127</v>
      </c>
      <c r="I78" s="198">
        <v>46129</v>
      </c>
      <c r="J78" s="289">
        <f>IF(+_xlfn.XLOOKUP(B78,'La Calera II - RFSU 31.1.28'!B:B,'La Calera II - RFSU 31.1.28'!X:X,"No se encuentra",0,1)&gt;0,+_xlfn.XLOOKUP(B78,'La Calera II - RFSU 31.1.28'!B:B,'La Calera II - RFSU 31.1.28'!X:X,"No se encuentra",0,1),"")</f>
        <v>46129</v>
      </c>
      <c r="K78" s="474" t="s">
        <v>2983</v>
      </c>
      <c r="L78" s="201">
        <v>46289</v>
      </c>
      <c r="M78" s="198">
        <v>46203</v>
      </c>
      <c r="N78" s="293">
        <v>46189</v>
      </c>
      <c r="O78" s="201">
        <v>46482</v>
      </c>
      <c r="P78" s="198">
        <v>46439</v>
      </c>
      <c r="Q78" s="35" t="str">
        <f>+IF(+_xlfn.XLOOKUP(B78,'La Calera II - RFSU 31.1.28'!B:B,'La Calera II - RFSU 31.1.28'!BX:BX,"No se encuentra",0,1)&gt;0,+_xlfn.XLOOKUP(B78,'La Calera II - RFSU 31.1.28'!B:B,'La Calera II - RFSU 31.1.28'!BX:BX,"No se encuentra",0,1),"")</f>
        <v/>
      </c>
      <c r="R78" s="202">
        <f t="shared" si="20"/>
        <v>43</v>
      </c>
      <c r="S78" s="471"/>
      <c r="T78" s="304" t="s">
        <v>3001</v>
      </c>
      <c r="U78" s="416">
        <v>46506</v>
      </c>
      <c r="V78" s="18">
        <v>46458</v>
      </c>
      <c r="W78" s="18">
        <f>+_xlfn.XLOOKUP(B78,'La Calera II - RFSU 31.1.28'!B:B,'La Calera II - RFSU 31.1.28'!BW:BW,"No se encuentra",0,1)</f>
        <v>46432</v>
      </c>
      <c r="X78" s="193">
        <f t="shared" si="21"/>
        <v>193</v>
      </c>
      <c r="AA78" s="18" t="str">
        <f>+_xlfn.XLOOKUP(T78,'Crono LB 30.09'!B:B,'Crono LB 30.09'!E:E,"No se encuentra",0,1)</f>
        <v>No se encuentra</v>
      </c>
      <c r="AB78" s="193" t="e">
        <f t="shared" si="22"/>
        <v>#VALUE!</v>
      </c>
    </row>
    <row r="79" spans="1:28" hidden="1" x14ac:dyDescent="0.35">
      <c r="A79" s="562" t="s">
        <v>640</v>
      </c>
      <c r="B79" s="563" t="s">
        <v>2773</v>
      </c>
      <c r="C79" s="161" t="s">
        <v>2774</v>
      </c>
      <c r="D79" s="285"/>
      <c r="E79" s="201">
        <v>46090</v>
      </c>
      <c r="F79" s="198">
        <v>46090</v>
      </c>
      <c r="G79" s="289">
        <f>IF(+_xlfn.XLOOKUP(B79,'La Calera II - RFSU 31.1.28'!B:B,'La Calera II - RFSU 31.1.28'!H:H,"No se encuentra",0,1)&gt;0,+_xlfn.XLOOKUP(B79,'La Calera II - RFSU 31.1.28'!B:B,'La Calera II - RFSU 31.1.28'!H:H,"No se encuentra",0,1),"")</f>
        <v>46091</v>
      </c>
      <c r="H79" s="416">
        <v>46127</v>
      </c>
      <c r="I79" s="198">
        <v>46129</v>
      </c>
      <c r="J79" s="289">
        <f>IF(+_xlfn.XLOOKUP(B79,'La Calera II - RFSU 31.1.28'!B:B,'La Calera II - RFSU 31.1.28'!X:X,"No se encuentra",0,1)&gt;0,+_xlfn.XLOOKUP(B79,'La Calera II - RFSU 31.1.28'!B:B,'La Calera II - RFSU 31.1.28'!X:X,"No se encuentra",0,1),"")</f>
        <v>46129</v>
      </c>
      <c r="K79" s="474" t="s">
        <v>2958</v>
      </c>
      <c r="L79" s="201">
        <v>46289</v>
      </c>
      <c r="M79" s="198">
        <v>46234</v>
      </c>
      <c r="N79" s="293" t="str">
        <f>IF(+_xlfn.XLOOKUP(B79,'La Calera II - RFSU 31.1.28'!B:B,'La Calera II - RFSU 31.1.28'!AQ:AQ,"No se encuentra",0,1)&gt;0,+_xlfn.XLOOKUP(B79,'La Calera II - RFSU 31.1.28'!B:B,'La Calera II - RFSU 31.1.28'!AQ:AQ,"No se encuentra",0,1),"")</f>
        <v/>
      </c>
      <c r="O79" s="201">
        <v>46482</v>
      </c>
      <c r="P79" s="198">
        <v>46439</v>
      </c>
      <c r="Q79" s="35" t="str">
        <f>+IF(+_xlfn.XLOOKUP(B79,'La Calera II - RFSU 31.1.28'!B:B,'La Calera II - RFSU 31.1.28'!BX:BX,"No se encuentra",0,1)&gt;0,+_xlfn.XLOOKUP(B79,'La Calera II - RFSU 31.1.28'!B:B,'La Calera II - RFSU 31.1.28'!BX:BX,"No se encuentra",0,1),"")</f>
        <v/>
      </c>
      <c r="R79" s="202" t="str">
        <f t="shared" ref="R79:R115" si="24">IF(N79="","",+IF(Q79="",+O79-P79,+O79-Q79))</f>
        <v/>
      </c>
      <c r="S79" s="471"/>
      <c r="T79" s="304" t="s">
        <v>3001</v>
      </c>
      <c r="U79" s="416">
        <v>46506</v>
      </c>
      <c r="V79" s="18">
        <v>46458</v>
      </c>
      <c r="W79" s="18">
        <f>+_xlfn.XLOOKUP(B79,'La Calera II - RFSU 31.1.28'!B:B,'La Calera II - RFSU 31.1.28'!BW:BW,"No se encuentra",0,1)</f>
        <v>46441</v>
      </c>
      <c r="X79" s="193">
        <f t="shared" si="21"/>
        <v>193</v>
      </c>
      <c r="AA79" s="18" t="str">
        <f>+_xlfn.XLOOKUP(T79,'Crono LB 30.09'!B:B,'Crono LB 30.09'!E:E,"No se encuentra",0,1)</f>
        <v>No se encuentra</v>
      </c>
      <c r="AB79" s="193" t="e">
        <f t="shared" si="22"/>
        <v>#VALUE!</v>
      </c>
    </row>
    <row r="80" spans="1:28" hidden="1" x14ac:dyDescent="0.35">
      <c r="A80" s="562" t="s">
        <v>640</v>
      </c>
      <c r="B80" s="563" t="s">
        <v>2777</v>
      </c>
      <c r="C80" s="161" t="s">
        <v>2586</v>
      </c>
      <c r="D80" s="285"/>
      <c r="E80" s="201">
        <v>46304</v>
      </c>
      <c r="F80" s="198">
        <f>+_xlfn.XLOOKUP(B80,'La Calera II - RFSU 31.1.28'!B:B,'La Calera II - RFSU 31.1.28'!G:G,"No se encuentra",0,1)</f>
        <v>46304</v>
      </c>
      <c r="G80" s="289" t="str">
        <f>IF(+_xlfn.XLOOKUP(B80,'La Calera II - RFSU 31.1.28'!B:B,'La Calera II - RFSU 31.1.28'!H:H,"No se encuentra",0,1)&gt;0,+_xlfn.XLOOKUP(B80,'La Calera II - RFSU 31.1.28'!B:B,'La Calera II - RFSU 31.1.28'!H:H,"No se encuentra",0,1),"")</f>
        <v/>
      </c>
      <c r="H80" s="416">
        <v>46341</v>
      </c>
      <c r="I80" s="198">
        <v>46341</v>
      </c>
      <c r="J80" s="289" t="str">
        <f>IF(+_xlfn.XLOOKUP(B80,'La Calera II - RFSU 31.1.28'!B:B,'La Calera II - RFSU 31.1.28'!X:X,"No se encuentra",0,1)&gt;0,+_xlfn.XLOOKUP(B80,'La Calera II - RFSU 31.1.28'!B:B,'La Calera II - RFSU 31.1.28'!X:X,"No se encuentra",0,1),"")</f>
        <v/>
      </c>
      <c r="K80" s="474" t="str">
        <f>+IF(+_xlfn.XLOOKUP(B80,'La Calera II - RFSU 31.1.28'!B:B,'La Calera II - RFSU 31.1.28'!AG:AG,"No se encuentra",0,1)=0,"N/A","Sin iniciar")</f>
        <v>Sin iniciar</v>
      </c>
      <c r="L80" s="201">
        <v>46406</v>
      </c>
      <c r="M80" s="198">
        <v>46406</v>
      </c>
      <c r="N80" s="293" t="str">
        <f>IF(+_xlfn.XLOOKUP(B80,'La Calera II - RFSU 31.1.28'!B:B,'La Calera II - RFSU 31.1.28'!AQ:AQ,"No se encuentra",0,1)&gt;0,+_xlfn.XLOOKUP(B80,'La Calera II - RFSU 31.1.28'!B:B,'La Calera II - RFSU 31.1.28'!AQ:AQ,"No se encuentra",0,1),"")</f>
        <v/>
      </c>
      <c r="O80" s="201">
        <v>46506</v>
      </c>
      <c r="P80" s="198">
        <v>46503</v>
      </c>
      <c r="Q80" s="35" t="str">
        <f>+IF(+_xlfn.XLOOKUP(B80,'La Calera II - RFSU 31.1.28'!B:B,'La Calera II - RFSU 31.1.28'!BX:BX,"No se encuentra",0,1)&gt;0,+_xlfn.XLOOKUP(B80,'La Calera II - RFSU 31.1.28'!B:B,'La Calera II - RFSU 31.1.28'!BX:BX,"No se encuentra",0,1),"")</f>
        <v/>
      </c>
      <c r="R80" s="202" t="str">
        <f t="shared" si="24"/>
        <v/>
      </c>
      <c r="S80" s="471"/>
      <c r="T80" s="304" t="s">
        <v>3002</v>
      </c>
      <c r="U80" s="416">
        <v>46506</v>
      </c>
      <c r="V80" s="18">
        <v>46506</v>
      </c>
      <c r="W80" s="18">
        <f>+_xlfn.XLOOKUP(B80,'La Calera II - RFSU 31.1.28'!B:B,'La Calera II - RFSU 31.1.28'!BW:BW,"No se encuentra",0,1)</f>
        <v>46593</v>
      </c>
      <c r="X80" s="193">
        <f t="shared" si="21"/>
        <v>100</v>
      </c>
      <c r="AA80" s="18" t="str">
        <f>+_xlfn.XLOOKUP(T80,'Crono LB 30.09'!B:B,'Crono LB 30.09'!E:E,"No se encuentra",0,1)</f>
        <v>No se encuentra</v>
      </c>
      <c r="AB80" s="193" t="e">
        <f t="shared" si="22"/>
        <v>#VALUE!</v>
      </c>
    </row>
    <row r="81" spans="1:28" x14ac:dyDescent="0.35">
      <c r="A81" s="562" t="s">
        <v>640</v>
      </c>
      <c r="B81" s="563" t="s">
        <v>2779</v>
      </c>
      <c r="C81" s="161" t="s">
        <v>2780</v>
      </c>
      <c r="D81" s="285"/>
      <c r="E81" s="201">
        <v>46056</v>
      </c>
      <c r="F81" s="198">
        <v>46056</v>
      </c>
      <c r="G81" s="289">
        <f>IF(+_xlfn.XLOOKUP(B81,'La Calera II - RFSU 31.1.28'!B:B,'La Calera II - RFSU 31.1.28'!H:H,"No se encuentra",0,1)&gt;0,+_xlfn.XLOOKUP(B81,'La Calera II - RFSU 31.1.28'!B:B,'La Calera II - RFSU 31.1.28'!H:H,"No se encuentra",0,1),"")</f>
        <v>46056</v>
      </c>
      <c r="H81" s="416">
        <v>46095</v>
      </c>
      <c r="I81" s="198">
        <v>46107</v>
      </c>
      <c r="J81" s="289">
        <f>IF(+_xlfn.XLOOKUP(B81,'La Calera II - RFSU 31.1.28'!B:B,'La Calera II - RFSU 31.1.28'!X:X,"No se encuentra",0,1)&gt;0,+_xlfn.XLOOKUP(B81,'La Calera II - RFSU 31.1.28'!B:B,'La Calera II - RFSU 31.1.28'!X:X,"No se encuentra",0,1),"")</f>
        <v>46106</v>
      </c>
      <c r="K81" s="474" t="s">
        <v>2983</v>
      </c>
      <c r="L81" s="201">
        <v>46196</v>
      </c>
      <c r="M81" s="198">
        <v>46220</v>
      </c>
      <c r="N81" s="293">
        <f>IF(+_xlfn.XLOOKUP(B81,'La Calera II - RFSU 31.1.28'!B:B,'La Calera II - RFSU 31.1.28'!AQ:AQ,"No se encuentra",0,1)&gt;0,+_xlfn.XLOOKUP(B81,'La Calera II - RFSU 31.1.28'!B:B,'La Calera II - RFSU 31.1.28'!AQ:AQ,"No se encuentra",0,1),"")</f>
        <v>46226</v>
      </c>
      <c r="O81" s="201">
        <v>46562</v>
      </c>
      <c r="P81" s="198">
        <v>46517</v>
      </c>
      <c r="Q81" s="35" t="str">
        <f>+IF(+_xlfn.XLOOKUP(B81,'La Calera II - RFSU 31.1.28'!B:B,'La Calera II - RFSU 31.1.28'!BX:BX,"No se encuentra",0,1)&gt;0,+_xlfn.XLOOKUP(B81,'La Calera II - RFSU 31.1.28'!B:B,'La Calera II - RFSU 31.1.28'!BX:BX,"No se encuentra",0,1),"")</f>
        <v/>
      </c>
      <c r="R81" s="202">
        <f t="shared" si="24"/>
        <v>45</v>
      </c>
      <c r="S81" s="471"/>
      <c r="T81" s="304" t="s">
        <v>2782</v>
      </c>
      <c r="U81" s="416">
        <v>46566</v>
      </c>
      <c r="V81" s="18">
        <v>46562</v>
      </c>
      <c r="W81" s="18">
        <f>+_xlfn.XLOOKUP(B81,'La Calera II - RFSU 31.1.28'!B:B,'La Calera II - RFSU 31.1.28'!BW:BW,"No se encuentra",0,1)</f>
        <v>46533</v>
      </c>
      <c r="X81" s="193">
        <f t="shared" si="21"/>
        <v>366</v>
      </c>
      <c r="AA81" s="18">
        <f>+_xlfn.XLOOKUP(T81,'Crono LB 30.09'!B:B,'Crono LB 30.09'!E:E,"No se encuentra",0,1)</f>
        <v>46067</v>
      </c>
      <c r="AB81" s="193">
        <f t="shared" si="22"/>
        <v>-129</v>
      </c>
    </row>
    <row r="82" spans="1:28" x14ac:dyDescent="0.35">
      <c r="A82" s="562" t="s">
        <v>640</v>
      </c>
      <c r="B82" s="563" t="s">
        <v>2783</v>
      </c>
      <c r="C82" s="161" t="s">
        <v>2784</v>
      </c>
      <c r="D82" s="285"/>
      <c r="E82" s="201">
        <v>46056</v>
      </c>
      <c r="F82" s="198">
        <v>46056</v>
      </c>
      <c r="G82" s="289">
        <f>IF(+_xlfn.XLOOKUP(B82,'La Calera II - RFSU 31.1.28'!B:B,'La Calera II - RFSU 31.1.28'!H:H,"No se encuentra",0,1)&gt;0,+_xlfn.XLOOKUP(B82,'La Calera II - RFSU 31.1.28'!B:B,'La Calera II - RFSU 31.1.28'!H:H,"No se encuentra",0,1),"")</f>
        <v>46056</v>
      </c>
      <c r="H82" s="416">
        <v>46095</v>
      </c>
      <c r="I82" s="198">
        <v>46094</v>
      </c>
      <c r="J82" s="289">
        <v>46094</v>
      </c>
      <c r="K82" s="474" t="s">
        <v>2983</v>
      </c>
      <c r="L82" s="201">
        <v>46197</v>
      </c>
      <c r="M82" s="198">
        <v>46216</v>
      </c>
      <c r="N82" s="293">
        <f>IF(+_xlfn.XLOOKUP(B82,'La Calera II - RFSU 31.1.28'!B:B,'La Calera II - RFSU 31.1.28'!AQ:AQ,"No se encuentra",0,1)&gt;0,+_xlfn.XLOOKUP(B82,'La Calera II - RFSU 31.1.28'!B:B,'La Calera II - RFSU 31.1.28'!AQ:AQ,"No se encuentra",0,1),"")</f>
        <v>46210</v>
      </c>
      <c r="O82" s="201">
        <v>46495</v>
      </c>
      <c r="P82" s="198">
        <v>46494</v>
      </c>
      <c r="Q82" s="35" t="str">
        <f>+IF(+_xlfn.XLOOKUP(B82,'La Calera II - RFSU 31.1.28'!B:B,'La Calera II - RFSU 31.1.28'!BX:BX,"No se encuentra",0,1)&gt;0,+_xlfn.XLOOKUP(B82,'La Calera II - RFSU 31.1.28'!B:B,'La Calera II - RFSU 31.1.28'!BX:BX,"No se encuentra",0,1),"")</f>
        <v/>
      </c>
      <c r="R82" s="202">
        <f t="shared" si="24"/>
        <v>1</v>
      </c>
      <c r="S82" s="471"/>
      <c r="T82" s="304" t="s">
        <v>2786</v>
      </c>
      <c r="U82" s="416">
        <v>46495</v>
      </c>
      <c r="V82" s="18">
        <v>46495</v>
      </c>
      <c r="W82" s="18">
        <f>+_xlfn.XLOOKUP(B82,'La Calera II - RFSU 31.1.28'!B:B,'La Calera II - RFSU 31.1.28'!BW:BW,"No se encuentra",0,1)</f>
        <v>46517</v>
      </c>
      <c r="X82" s="193">
        <f t="shared" si="21"/>
        <v>298</v>
      </c>
      <c r="AA82" s="18">
        <f>+_xlfn.XLOOKUP(T82,'Crono LB 30.09'!B:B,'Crono LB 30.09'!E:E,"No se encuentra",0,1)</f>
        <v>46067</v>
      </c>
      <c r="AB82" s="193">
        <f t="shared" si="22"/>
        <v>-130</v>
      </c>
    </row>
    <row r="83" spans="1:28" hidden="1" x14ac:dyDescent="0.35">
      <c r="A83" s="562" t="s">
        <v>640</v>
      </c>
      <c r="B83" s="563" t="s">
        <v>2791</v>
      </c>
      <c r="C83" s="161" t="s">
        <v>2579</v>
      </c>
      <c r="D83" s="285"/>
      <c r="E83" s="201">
        <v>46139</v>
      </c>
      <c r="F83" s="198">
        <v>46139</v>
      </c>
      <c r="G83" s="289">
        <f>IF(+_xlfn.XLOOKUP(B83,'La Calera II - RFSU 31.1.28'!B:B,'La Calera II - RFSU 31.1.28'!H:H,"No se encuentra",0,1)&gt;0,+_xlfn.XLOOKUP(B83,'La Calera II - RFSU 31.1.28'!B:B,'La Calera II - RFSU 31.1.28'!H:H,"No se encuentra",0,1),"")</f>
        <v>46139</v>
      </c>
      <c r="H83" s="416">
        <v>46171</v>
      </c>
      <c r="I83" s="198">
        <v>46171</v>
      </c>
      <c r="J83" s="289">
        <v>46162</v>
      </c>
      <c r="K83" s="474" t="s">
        <v>2983</v>
      </c>
      <c r="L83" s="201">
        <v>46253</v>
      </c>
      <c r="M83" s="198">
        <v>46193</v>
      </c>
      <c r="N83" s="293">
        <f>IF(+_xlfn.XLOOKUP(B83,'La Calera II - RFSU 31.1.28'!B:B,'La Calera II - RFSU 31.1.28'!AQ:AQ,"No se encuentra",0,1)&gt;0,+_xlfn.XLOOKUP(B83,'La Calera II - RFSU 31.1.28'!B:B,'La Calera II - RFSU 31.1.28'!AQ:AQ,"No se encuentra",0,1),"")</f>
        <v>46191</v>
      </c>
      <c r="O83" s="201">
        <v>46538</v>
      </c>
      <c r="P83" s="198">
        <v>46538</v>
      </c>
      <c r="Q83" s="35" t="str">
        <f>+IF(+_xlfn.XLOOKUP(B83,'La Calera II - RFSU 31.1.28'!B:B,'La Calera II - RFSU 31.1.28'!BX:BX,"No se encuentra",0,1)&gt;0,+_xlfn.XLOOKUP(B83,'La Calera II - RFSU 31.1.28'!B:B,'La Calera II - RFSU 31.1.28'!BX:BX,"No se encuentra",0,1),"")</f>
        <v/>
      </c>
      <c r="R83" s="202">
        <f t="shared" si="24"/>
        <v>0</v>
      </c>
      <c r="S83" s="471"/>
      <c r="T83" s="304" t="s">
        <v>2793</v>
      </c>
      <c r="U83" s="416"/>
      <c r="W83" s="18"/>
      <c r="X83" s="193"/>
      <c r="AA83" s="18"/>
      <c r="AB83" s="193"/>
    </row>
    <row r="84" spans="1:28" hidden="1" x14ac:dyDescent="0.35">
      <c r="A84" s="562" t="s">
        <v>640</v>
      </c>
      <c r="B84" s="563" t="s">
        <v>2794</v>
      </c>
      <c r="C84" s="161" t="s">
        <v>2795</v>
      </c>
      <c r="D84" s="285"/>
      <c r="E84" s="201">
        <v>46163</v>
      </c>
      <c r="F84" s="198">
        <v>46203</v>
      </c>
      <c r="G84" s="289">
        <f>IF(+_xlfn.XLOOKUP(B84,'La Calera II - RFSU 31.1.28'!B:B,'La Calera II - RFSU 31.1.28'!H:H,"No se encuentra",0,1)&gt;0,+_xlfn.XLOOKUP(B84,'La Calera II - RFSU 31.1.28'!B:B,'La Calera II - RFSU 31.1.28'!H:H,"No se encuentra",0,1),"")</f>
        <v>46185</v>
      </c>
      <c r="H84" s="416">
        <v>46200</v>
      </c>
      <c r="I84" s="198">
        <v>46230</v>
      </c>
      <c r="J84" s="289" t="str">
        <f>IF(+_xlfn.XLOOKUP(B84,'La Calera II - RFSU 31.1.28'!B:B,'La Calera II - RFSU 31.1.28'!X:X,"No se encuentra",0,1)&gt;0,+_xlfn.XLOOKUP(B84,'La Calera II - RFSU 31.1.28'!B:B,'La Calera II - RFSU 31.1.28'!X:X,"No se encuentra",0,1),"")</f>
        <v/>
      </c>
      <c r="K84" s="474" t="str">
        <f>+IF(+_xlfn.XLOOKUP(B84,'La Calera II - RFSU 31.1.28'!B:B,'La Calera II - RFSU 31.1.28'!AG:AG,"No se encuentra",0,1)=0,"N/A","Sin iniciar")</f>
        <v>Sin iniciar</v>
      </c>
      <c r="L84" s="201">
        <v>46289</v>
      </c>
      <c r="M84" s="198">
        <v>46265</v>
      </c>
      <c r="N84" s="293" t="str">
        <f>IF(+_xlfn.XLOOKUP(B84,'La Calera II - RFSU 31.1.28'!B:B,'La Calera II - RFSU 31.1.28'!AQ:AQ,"No se encuentra",0,1)&gt;0,+_xlfn.XLOOKUP(B84,'La Calera II - RFSU 31.1.28'!B:B,'La Calera II - RFSU 31.1.28'!AQ:AQ,"No se encuentra",0,1),"")</f>
        <v/>
      </c>
      <c r="O84" s="201">
        <v>46482</v>
      </c>
      <c r="P84" s="198">
        <v>46392</v>
      </c>
      <c r="Q84" s="35" t="str">
        <f>+IF(+_xlfn.XLOOKUP(B84,'La Calera II - RFSU 31.1.28'!B:B,'La Calera II - RFSU 31.1.28'!BX:BX,"No se encuentra",0,1)&gt;0,+_xlfn.XLOOKUP(B84,'La Calera II - RFSU 31.1.28'!B:B,'La Calera II - RFSU 31.1.28'!BX:BX,"No se encuentra",0,1),"")</f>
        <v/>
      </c>
      <c r="R84" s="202" t="str">
        <f t="shared" si="24"/>
        <v/>
      </c>
      <c r="S84" s="471"/>
      <c r="T84" s="304" t="s">
        <v>3001</v>
      </c>
      <c r="U84" s="416">
        <v>46506</v>
      </c>
      <c r="V84" s="18">
        <v>46458</v>
      </c>
      <c r="W84" s="18">
        <f>+_xlfn.XLOOKUP(B84,'La Calera II - RFSU 31.1.28'!B:B,'La Calera II - RFSU 31.1.28'!BW:BW,"No se encuentra",0,1)</f>
        <v>46425</v>
      </c>
      <c r="X84" s="193">
        <f t="shared" ref="X84:X117" si="25">+O84-L84</f>
        <v>193</v>
      </c>
      <c r="AA84" s="18"/>
      <c r="AB84" s="193"/>
    </row>
    <row r="85" spans="1:28" hidden="1" x14ac:dyDescent="0.35">
      <c r="A85" s="562" t="s">
        <v>640</v>
      </c>
      <c r="B85" s="563" t="s">
        <v>2798</v>
      </c>
      <c r="C85" s="161" t="s">
        <v>2799</v>
      </c>
      <c r="D85" s="285"/>
      <c r="E85" s="201">
        <v>46098</v>
      </c>
      <c r="F85" s="198">
        <v>46098</v>
      </c>
      <c r="G85" s="289">
        <f>IF(+_xlfn.XLOOKUP(B85,'La Calera II - RFSU 31.1.28'!B:B,'La Calera II - RFSU 31.1.28'!H:H,"No se encuentra",0,1)&gt;0,+_xlfn.XLOOKUP(B85,'La Calera II - RFSU 31.1.28'!B:B,'La Calera II - RFSU 31.1.28'!H:H,"No se encuentra",0,1),"")</f>
        <v>46104</v>
      </c>
      <c r="H85" s="416">
        <v>46135</v>
      </c>
      <c r="I85" s="198">
        <v>46179</v>
      </c>
      <c r="J85" s="289">
        <f>IF(+_xlfn.XLOOKUP(B85,'La Calera II - RFSU 31.1.28'!B:B,'La Calera II - RFSU 31.1.28'!X:X,"No se encuentra",0,1)&gt;0,+_xlfn.XLOOKUP(B85,'La Calera II - RFSU 31.1.28'!B:B,'La Calera II - RFSU 31.1.28'!X:X,"No se encuentra",0,1),"")</f>
        <v>46170</v>
      </c>
      <c r="K85" s="474" t="s">
        <v>2958</v>
      </c>
      <c r="L85" s="201">
        <v>46259</v>
      </c>
      <c r="M85" s="198">
        <v>46244</v>
      </c>
      <c r="N85" s="293" t="str">
        <f>IF(+_xlfn.XLOOKUP(B85,'La Calera II - RFSU 31.1.28'!B:B,'La Calera II - RFSU 31.1.28'!AQ:AQ,"No se encuentra",0,1)&gt;0,+_xlfn.XLOOKUP(B85,'La Calera II - RFSU 31.1.28'!B:B,'La Calera II - RFSU 31.1.28'!AQ:AQ,"No se encuentra",0,1),"")</f>
        <v/>
      </c>
      <c r="O85" s="201">
        <v>46427</v>
      </c>
      <c r="P85" s="198">
        <v>46327</v>
      </c>
      <c r="Q85" s="35" t="str">
        <f>+IF(+_xlfn.XLOOKUP(B85,'La Calera II - RFSU 31.1.28'!B:B,'La Calera II - RFSU 31.1.28'!BX:BX,"No se encuentra",0,1)&gt;0,+_xlfn.XLOOKUP(B85,'La Calera II - RFSU 31.1.28'!B:B,'La Calera II - RFSU 31.1.28'!BX:BX,"No se encuentra",0,1),"")</f>
        <v/>
      </c>
      <c r="R85" s="202" t="str">
        <f t="shared" si="24"/>
        <v/>
      </c>
      <c r="S85" s="471"/>
      <c r="T85" s="304" t="s">
        <v>2572</v>
      </c>
      <c r="U85" s="416">
        <v>46506</v>
      </c>
      <c r="V85" s="18">
        <v>46387</v>
      </c>
      <c r="W85" s="18">
        <f>+_xlfn.XLOOKUP(B85,'La Calera II - RFSU 31.1.28'!B:B,'La Calera II - RFSU 31.1.28'!BW:BW,"No se encuentra",0,1)</f>
        <v>46362</v>
      </c>
      <c r="X85" s="193">
        <f t="shared" si="25"/>
        <v>168</v>
      </c>
      <c r="AA85" s="18"/>
      <c r="AB85" s="193"/>
    </row>
    <row r="86" spans="1:28" hidden="1" x14ac:dyDescent="0.35">
      <c r="A86" s="562" t="s">
        <v>640</v>
      </c>
      <c r="B86" s="563" t="s">
        <v>2800</v>
      </c>
      <c r="C86" s="161" t="s">
        <v>3006</v>
      </c>
      <c r="D86" s="285"/>
      <c r="E86" s="201">
        <v>46121</v>
      </c>
      <c r="F86" s="198">
        <v>46121</v>
      </c>
      <c r="G86" s="289">
        <f>IF(+_xlfn.XLOOKUP(B86,'La Calera II - RFSU 31.1.28'!B:B,'La Calera II - RFSU 31.1.28'!H:H,"No se encuentra",0,1)&gt;0,+_xlfn.XLOOKUP(B86,'La Calera II - RFSU 31.1.28'!B:B,'La Calera II - RFSU 31.1.28'!H:H,"No se encuentra",0,1),"")</f>
        <v>46122</v>
      </c>
      <c r="H86" s="416">
        <v>46158</v>
      </c>
      <c r="I86" s="198">
        <v>46158</v>
      </c>
      <c r="J86" s="289">
        <f>IF(+_xlfn.XLOOKUP(B86,'La Calera II - RFSU 31.1.28'!B:B,'La Calera II - RFSU 31.1.28'!X:X,"No se encuentra",0,1)&gt;0,+_xlfn.XLOOKUP(B86,'La Calera II - RFSU 31.1.28'!B:B,'La Calera II - RFSU 31.1.28'!X:X,"No se encuentra",0,1),"")</f>
        <v>46153</v>
      </c>
      <c r="K86" s="474" t="s">
        <v>2958</v>
      </c>
      <c r="L86" s="201">
        <v>46259</v>
      </c>
      <c r="M86" s="198">
        <v>46244</v>
      </c>
      <c r="N86" s="293" t="str">
        <f>IF(+_xlfn.XLOOKUP(B86,'La Calera II - RFSU 31.1.28'!B:B,'La Calera II - RFSU 31.1.28'!AQ:AQ,"No se encuentra",0,1)&gt;0,+_xlfn.XLOOKUP(B86,'La Calera II - RFSU 31.1.28'!B:B,'La Calera II - RFSU 31.1.28'!AQ:AQ,"No se encuentra",0,1),"")</f>
        <v/>
      </c>
      <c r="O86" s="201">
        <v>46427</v>
      </c>
      <c r="P86" s="198">
        <v>46380</v>
      </c>
      <c r="Q86" s="35" t="str">
        <f>+IF(+_xlfn.XLOOKUP(B86,'La Calera II - RFSU 31.1.28'!B:B,'La Calera II - RFSU 31.1.28'!BX:BX,"No se encuentra",0,1)&gt;0,+_xlfn.XLOOKUP(B86,'La Calera II - RFSU 31.1.28'!B:B,'La Calera II - RFSU 31.1.28'!BX:BX,"No se encuentra",0,1),"")</f>
        <v/>
      </c>
      <c r="R86" s="202" t="str">
        <f t="shared" si="24"/>
        <v/>
      </c>
      <c r="S86" s="471"/>
      <c r="T86" s="304" t="s">
        <v>2572</v>
      </c>
      <c r="U86" s="416">
        <v>46506</v>
      </c>
      <c r="V86" s="18">
        <v>46387</v>
      </c>
      <c r="W86" s="18">
        <f>+_xlfn.XLOOKUP(B86,'La Calera II - RFSU 31.1.28'!B:B,'La Calera II - RFSU 31.1.28'!BW:BW,"No se encuentra",0,1)</f>
        <v>46375</v>
      </c>
      <c r="X86" s="193">
        <f t="shared" si="25"/>
        <v>168</v>
      </c>
      <c r="AA86" s="18"/>
      <c r="AB86" s="193"/>
    </row>
    <row r="87" spans="1:28" ht="20" hidden="1" x14ac:dyDescent="0.35">
      <c r="A87" s="562" t="s">
        <v>640</v>
      </c>
      <c r="B87" s="563" t="s">
        <v>2803</v>
      </c>
      <c r="C87" s="161" t="s">
        <v>2804</v>
      </c>
      <c r="D87" s="285"/>
      <c r="E87" s="201">
        <v>46122</v>
      </c>
      <c r="F87" s="198">
        <v>46122</v>
      </c>
      <c r="G87" s="289">
        <f>IF(+_xlfn.XLOOKUP(B87,'La Calera II - RFSU 31.1.28'!B:B,'La Calera II - RFSU 31.1.28'!H:H,"No se encuentra",0,1)&gt;0,+_xlfn.XLOOKUP(B87,'La Calera II - RFSU 31.1.28'!B:B,'La Calera II - RFSU 31.1.28'!H:H,"No se encuentra",0,1),"")</f>
        <v>46100</v>
      </c>
      <c r="H87" s="416">
        <v>46159</v>
      </c>
      <c r="I87" s="198">
        <v>46159</v>
      </c>
      <c r="J87" s="289">
        <f>IF(+_xlfn.XLOOKUP(B87,'La Calera II - RFSU 31.1.28'!B:B,'La Calera II - RFSU 31.1.28'!X:X,"No se encuentra",0,1)&gt;0,+_xlfn.XLOOKUP(B87,'La Calera II - RFSU 31.1.28'!B:B,'La Calera II - RFSU 31.1.28'!X:X,"No se encuentra",0,1),"")</f>
        <v>46142</v>
      </c>
      <c r="K87" s="474" t="s">
        <v>2958</v>
      </c>
      <c r="L87" s="201">
        <v>46253</v>
      </c>
      <c r="M87" s="198">
        <v>46248</v>
      </c>
      <c r="N87" s="293" t="str">
        <f>IF(+_xlfn.XLOOKUP(B87,'La Calera II - RFSU 31.1.28'!B:B,'La Calera II - RFSU 31.1.28'!AQ:AQ,"No se encuentra",0,1)&gt;0,+_xlfn.XLOOKUP(B87,'La Calera II - RFSU 31.1.28'!B:B,'La Calera II - RFSU 31.1.28'!AQ:AQ,"No se encuentra",0,1),"")</f>
        <v/>
      </c>
      <c r="O87" s="201">
        <v>46507</v>
      </c>
      <c r="P87" s="198">
        <v>46471</v>
      </c>
      <c r="Q87" s="35" t="str">
        <f>+IF(+_xlfn.XLOOKUP(B87,'La Calera II - RFSU 31.1.28'!B:B,'La Calera II - RFSU 31.1.28'!BX:BX,"No se encuentra",0,1)&gt;0,+_xlfn.XLOOKUP(B87,'La Calera II - RFSU 31.1.28'!B:B,'La Calera II - RFSU 31.1.28'!BX:BX,"No se encuentra",0,1),"")</f>
        <v/>
      </c>
      <c r="R87" s="202" t="str">
        <f t="shared" si="24"/>
        <v/>
      </c>
      <c r="S87" s="471"/>
      <c r="T87" s="304" t="s">
        <v>3000</v>
      </c>
      <c r="U87" s="416">
        <v>46539</v>
      </c>
      <c r="V87" s="18">
        <v>46472</v>
      </c>
      <c r="W87" s="18">
        <f>+_xlfn.XLOOKUP(B87,'La Calera II - RFSU 31.1.28'!B:B,'La Calera II - RFSU 31.1.28'!BW:BW,"No se encuentra",0,1)</f>
        <v>46454</v>
      </c>
      <c r="X87" s="193">
        <f t="shared" si="25"/>
        <v>254</v>
      </c>
      <c r="AA87" s="18"/>
      <c r="AB87" s="193"/>
    </row>
    <row r="88" spans="1:28" ht="20" hidden="1" x14ac:dyDescent="0.35">
      <c r="A88" s="562" t="s">
        <v>640</v>
      </c>
      <c r="B88" s="563" t="s">
        <v>2805</v>
      </c>
      <c r="C88" s="161" t="s">
        <v>2806</v>
      </c>
      <c r="D88" s="285"/>
      <c r="E88" s="201">
        <v>46157</v>
      </c>
      <c r="F88" s="198">
        <f>+_xlfn.XLOOKUP(B88,'La Calera II - RFSU 31.1.28'!B:B,'La Calera II - RFSU 31.1.28'!G:G,"No se encuentra",0,1)</f>
        <v>46157</v>
      </c>
      <c r="G88" s="289">
        <f>IF(+_xlfn.XLOOKUP(B88,'La Calera II - RFSU 31.1.28'!B:B,'La Calera II - RFSU 31.1.28'!H:H,"No se encuentra",0,1)&gt;0,+_xlfn.XLOOKUP(B88,'La Calera II - RFSU 31.1.28'!B:B,'La Calera II - RFSU 31.1.28'!H:H,"No se encuentra",0,1),"")</f>
        <v>46159</v>
      </c>
      <c r="H88" s="416">
        <v>46194</v>
      </c>
      <c r="I88" s="198">
        <v>46194</v>
      </c>
      <c r="J88" s="289">
        <f>IF(+_xlfn.XLOOKUP(B88,'La Calera II - RFSU 31.1.28'!B:B,'La Calera II - RFSU 31.1.28'!X:X,"No se encuentra",0,1)&gt;0,+_xlfn.XLOOKUP(B88,'La Calera II - RFSU 31.1.28'!B:B,'La Calera II - RFSU 31.1.28'!X:X,"No se encuentra",0,1),"")</f>
        <v>46183</v>
      </c>
      <c r="K88" s="474" t="s">
        <v>2958</v>
      </c>
      <c r="L88" s="201">
        <v>46259</v>
      </c>
      <c r="M88" s="198">
        <v>46259</v>
      </c>
      <c r="N88" s="293" t="str">
        <f>IF(+_xlfn.XLOOKUP(B88,'La Calera II - RFSU 31.1.28'!B:B,'La Calera II - RFSU 31.1.28'!AQ:AQ,"No se encuentra",0,1)&gt;0,+_xlfn.XLOOKUP(B88,'La Calera II - RFSU 31.1.28'!B:B,'La Calera II - RFSU 31.1.28'!AQ:AQ,"No se encuentra",0,1),"")</f>
        <v/>
      </c>
      <c r="O88" s="201">
        <v>46427</v>
      </c>
      <c r="P88" s="198">
        <v>46356</v>
      </c>
      <c r="Q88" s="35" t="str">
        <f>+IF(+_xlfn.XLOOKUP(B88,'La Calera II - RFSU 31.1.28'!B:B,'La Calera II - RFSU 31.1.28'!BX:BX,"No se encuentra",0,1)&gt;0,+_xlfn.XLOOKUP(B88,'La Calera II - RFSU 31.1.28'!B:B,'La Calera II - RFSU 31.1.28'!BX:BX,"No se encuentra",0,1),"")</f>
        <v/>
      </c>
      <c r="R88" s="202" t="str">
        <f t="shared" si="24"/>
        <v/>
      </c>
      <c r="S88" s="471"/>
      <c r="T88" s="304" t="s">
        <v>2572</v>
      </c>
      <c r="U88" s="416">
        <v>46506</v>
      </c>
      <c r="V88" s="18">
        <v>46387</v>
      </c>
      <c r="W88" s="18">
        <f>+_xlfn.XLOOKUP(B88,'La Calera II - RFSU 31.1.28'!B:B,'La Calera II - RFSU 31.1.28'!BW:BW,"No se encuentra",0,1)</f>
        <v>46345</v>
      </c>
      <c r="X88" s="193">
        <f t="shared" si="25"/>
        <v>168</v>
      </c>
      <c r="AA88" s="18"/>
      <c r="AB88" s="193"/>
    </row>
    <row r="89" spans="1:28" hidden="1" x14ac:dyDescent="0.35">
      <c r="A89" s="562" t="s">
        <v>640</v>
      </c>
      <c r="B89" s="563" t="s">
        <v>2808</v>
      </c>
      <c r="C89" s="161" t="s">
        <v>2809</v>
      </c>
      <c r="D89" s="285"/>
      <c r="E89" s="201">
        <v>46156</v>
      </c>
      <c r="F89" s="198">
        <f>+_xlfn.XLOOKUP(B89,'La Calera II - RFSU 31.1.28'!B:B,'La Calera II - RFSU 31.1.28'!G:G,"No se encuentra",0,1)</f>
        <v>46156</v>
      </c>
      <c r="G89" s="289">
        <f>IF(+_xlfn.XLOOKUP(B89,'La Calera II - RFSU 31.1.28'!B:B,'La Calera II - RFSU 31.1.28'!H:H,"No se encuentra",0,1)&gt;0,+_xlfn.XLOOKUP(B89,'La Calera II - RFSU 31.1.28'!B:B,'La Calera II - RFSU 31.1.28'!H:H,"No se encuentra",0,1),"")</f>
        <v>46157</v>
      </c>
      <c r="H89" s="416">
        <v>46193</v>
      </c>
      <c r="I89" s="198">
        <v>46193</v>
      </c>
      <c r="J89" s="289">
        <f>IF(+_xlfn.XLOOKUP(B89,'La Calera II - RFSU 31.1.28'!B:B,'La Calera II - RFSU 31.1.28'!X:X,"No se encuentra",0,1)&gt;0,+_xlfn.XLOOKUP(B89,'La Calera II - RFSU 31.1.28'!B:B,'La Calera II - RFSU 31.1.28'!X:X,"No se encuentra",0,1),"")</f>
        <v>46183</v>
      </c>
      <c r="K89" s="474" t="s">
        <v>2958</v>
      </c>
      <c r="L89" s="201">
        <v>46301</v>
      </c>
      <c r="M89" s="198">
        <v>46258</v>
      </c>
      <c r="N89" s="293" t="str">
        <f>IF(+_xlfn.XLOOKUP(B89,'La Calera II - RFSU 31.1.28'!B:B,'La Calera II - RFSU 31.1.28'!AQ:AQ,"No se encuentra",0,1)&gt;0,+_xlfn.XLOOKUP(B89,'La Calera II - RFSU 31.1.28'!B:B,'La Calera II - RFSU 31.1.28'!AQ:AQ,"No se encuentra",0,1),"")</f>
        <v/>
      </c>
      <c r="O89" s="201">
        <v>46475</v>
      </c>
      <c r="P89" s="198">
        <v>46415</v>
      </c>
      <c r="Q89" s="35" t="str">
        <f>+IF(+_xlfn.XLOOKUP(B89,'La Calera II - RFSU 31.1.28'!B:B,'La Calera II - RFSU 31.1.28'!BX:BX,"No se encuentra",0,1)&gt;0,+_xlfn.XLOOKUP(B89,'La Calera II - RFSU 31.1.28'!B:B,'La Calera II - RFSU 31.1.28'!BX:BX,"No se encuentra",0,1),"")</f>
        <v/>
      </c>
      <c r="R89" s="202" t="str">
        <f t="shared" si="24"/>
        <v/>
      </c>
      <c r="S89" s="471"/>
      <c r="T89" s="304" t="s">
        <v>2745</v>
      </c>
      <c r="U89" s="416">
        <v>46526</v>
      </c>
      <c r="V89" s="18">
        <v>46475</v>
      </c>
      <c r="W89" s="18">
        <f>+_xlfn.XLOOKUP(B89,'La Calera II - RFSU 31.1.28'!B:B,'La Calera II - RFSU 31.1.28'!BW:BW,"No se encuentra",0,1)</f>
        <v>46405</v>
      </c>
      <c r="X89" s="193">
        <f t="shared" si="25"/>
        <v>174</v>
      </c>
      <c r="AA89" s="18"/>
      <c r="AB89" s="193"/>
    </row>
    <row r="90" spans="1:28" hidden="1" x14ac:dyDescent="0.35">
      <c r="A90" s="562" t="s">
        <v>640</v>
      </c>
      <c r="B90" s="563" t="s">
        <v>2810</v>
      </c>
      <c r="C90" s="161" t="s">
        <v>2809</v>
      </c>
      <c r="D90" s="285"/>
      <c r="E90" s="201">
        <v>46265</v>
      </c>
      <c r="F90" s="198">
        <f>+_xlfn.XLOOKUP(B90,'La Calera II - RFSU 31.1.28'!B:B,'La Calera II - RFSU 31.1.28'!G:G,"No se encuentra",0,1)</f>
        <v>46265</v>
      </c>
      <c r="G90" s="289" t="str">
        <f>IF(+_xlfn.XLOOKUP(B90,'La Calera II - RFSU 31.1.28'!B:B,'La Calera II - RFSU 31.1.28'!H:H,"No se encuentra",0,1)&gt;0,+_xlfn.XLOOKUP(B90,'La Calera II - RFSU 31.1.28'!B:B,'La Calera II - RFSU 31.1.28'!H:H,"No se encuentra",0,1),"")</f>
        <v/>
      </c>
      <c r="H90" s="416">
        <v>46302</v>
      </c>
      <c r="I90" s="416">
        <v>46302</v>
      </c>
      <c r="J90" s="289" t="str">
        <f>IF(+_xlfn.XLOOKUP(B90,'La Calera II - RFSU 31.1.28'!B:B,'La Calera II - RFSU 31.1.28'!X:X,"No se encuentra",0,1)&gt;0,+_xlfn.XLOOKUP(B90,'La Calera II - RFSU 31.1.28'!B:B,'La Calera II - RFSU 31.1.28'!X:X,"No se encuentra",0,1),"")</f>
        <v/>
      </c>
      <c r="K90" s="474" t="str">
        <f>+IF(+_xlfn.XLOOKUP(B90,'La Calera II - RFSU 31.1.28'!B:B,'La Calera II - RFSU 31.1.28'!AG:AG,"No se encuentra",0,1)=0,"N/A","Sin iniciar")</f>
        <v>Sin iniciar</v>
      </c>
      <c r="L90" s="201">
        <v>46398</v>
      </c>
      <c r="M90" s="198">
        <v>46398</v>
      </c>
      <c r="N90" s="293" t="str">
        <f>IF(+_xlfn.XLOOKUP(B90,'La Calera II - RFSU 31.1.28'!B:B,'La Calera II - RFSU 31.1.28'!AQ:AQ,"No se encuentra",0,1)&gt;0,+_xlfn.XLOOKUP(B90,'La Calera II - RFSU 31.1.28'!B:B,'La Calera II - RFSU 31.1.28'!AQ:AQ,"No se encuentra",0,1),"")</f>
        <v/>
      </c>
      <c r="O90" s="201">
        <v>46557</v>
      </c>
      <c r="P90" s="198">
        <v>46557</v>
      </c>
      <c r="Q90" s="35" t="str">
        <f>+IF(+_xlfn.XLOOKUP(B90,'La Calera II - RFSU 31.1.28'!B:B,'La Calera II - RFSU 31.1.28'!BX:BX,"No se encuentra",0,1)&gt;0,+_xlfn.XLOOKUP(B90,'La Calera II - RFSU 31.1.28'!B:B,'La Calera II - RFSU 31.1.28'!BX:BX,"No se encuentra",0,1),"")</f>
        <v/>
      </c>
      <c r="R90" s="202" t="str">
        <f t="shared" si="24"/>
        <v/>
      </c>
      <c r="S90" s="471" t="s">
        <v>2992</v>
      </c>
      <c r="T90" s="304" t="s">
        <v>3004</v>
      </c>
      <c r="U90" s="416">
        <v>46557</v>
      </c>
      <c r="V90" s="18">
        <v>46557</v>
      </c>
      <c r="W90" s="18">
        <f>+_xlfn.XLOOKUP(B90,'La Calera II - RFSU 31.1.28'!B:B,'La Calera II - RFSU 31.1.28'!BW:BW,"No se encuentra",0,1)</f>
        <v>46524</v>
      </c>
      <c r="X90" s="193">
        <f t="shared" si="25"/>
        <v>159</v>
      </c>
      <c r="AA90" s="18"/>
      <c r="AB90" s="193"/>
    </row>
    <row r="91" spans="1:28" ht="20" hidden="1" x14ac:dyDescent="0.35">
      <c r="A91" s="562" t="s">
        <v>640</v>
      </c>
      <c r="B91" s="563" t="s">
        <v>2811</v>
      </c>
      <c r="C91" s="161" t="s">
        <v>2812</v>
      </c>
      <c r="D91" s="285"/>
      <c r="E91" s="201">
        <v>46107</v>
      </c>
      <c r="F91" s="198">
        <v>46107</v>
      </c>
      <c r="G91" s="289">
        <f>IF(+_xlfn.XLOOKUP(B91,'La Calera II - RFSU 31.1.28'!B:B,'La Calera II - RFSU 31.1.28'!H:H,"No se encuentra",0,1)&gt;0,+_xlfn.XLOOKUP(B91,'La Calera II - RFSU 31.1.28'!B:B,'La Calera II - RFSU 31.1.28'!H:H,"No se encuentra",0,1),"")</f>
        <v>46111</v>
      </c>
      <c r="H91" s="416">
        <v>46144</v>
      </c>
      <c r="I91" s="198">
        <v>46144</v>
      </c>
      <c r="J91" s="289">
        <f>IF(+_xlfn.XLOOKUP(B91,'La Calera II - RFSU 31.1.28'!B:B,'La Calera II - RFSU 31.1.28'!X:X,"No se encuentra",0,1)&gt;0,+_xlfn.XLOOKUP(B91,'La Calera II - RFSU 31.1.28'!B:B,'La Calera II - RFSU 31.1.28'!X:X,"No se encuentra",0,1),"")</f>
        <v>46142</v>
      </c>
      <c r="K91" s="474" t="s">
        <v>2958</v>
      </c>
      <c r="L91" s="201">
        <v>46259</v>
      </c>
      <c r="M91" s="198">
        <f>+M47</f>
        <v>46234</v>
      </c>
      <c r="N91" s="293" t="str">
        <f>IF(+_xlfn.XLOOKUP(B91,'La Calera II - RFSU 31.1.28'!B:B,'La Calera II - RFSU 31.1.28'!AQ:AQ,"No se encuentra",0,1)&gt;0,+_xlfn.XLOOKUP(B91,'La Calera II - RFSU 31.1.28'!B:B,'La Calera II - RFSU 31.1.28'!AQ:AQ,"No se encuentra",0,1),"")</f>
        <v/>
      </c>
      <c r="O91" s="201">
        <v>46427</v>
      </c>
      <c r="P91" s="198">
        <v>46366</v>
      </c>
      <c r="Q91" s="35" t="str">
        <f>+IF(+_xlfn.XLOOKUP(B91,'La Calera II - RFSU 31.1.28'!B:B,'La Calera II - RFSU 31.1.28'!BX:BX,"No se encuentra",0,1)&gt;0,+_xlfn.XLOOKUP(B91,'La Calera II - RFSU 31.1.28'!B:B,'La Calera II - RFSU 31.1.28'!BX:BX,"No se encuentra",0,1),"")</f>
        <v/>
      </c>
      <c r="R91" s="202" t="str">
        <f t="shared" si="24"/>
        <v/>
      </c>
      <c r="S91" s="471"/>
      <c r="T91" s="304" t="s">
        <v>2572</v>
      </c>
      <c r="U91" s="416">
        <v>46506</v>
      </c>
      <c r="V91" s="18">
        <v>46387</v>
      </c>
      <c r="W91" s="18">
        <f>+_xlfn.XLOOKUP(B91,'La Calera II - RFSU 31.1.28'!B:B,'La Calera II - RFSU 31.1.28'!BW:BW,"No se encuentra",0,1)</f>
        <v>46364</v>
      </c>
      <c r="X91" s="193">
        <f t="shared" si="25"/>
        <v>168</v>
      </c>
      <c r="AA91" s="18"/>
      <c r="AB91" s="193"/>
    </row>
    <row r="92" spans="1:28" hidden="1" x14ac:dyDescent="0.35">
      <c r="A92" s="562" t="s">
        <v>640</v>
      </c>
      <c r="B92" s="563" t="s">
        <v>2813</v>
      </c>
      <c r="C92" s="161" t="s">
        <v>2814</v>
      </c>
      <c r="D92" s="285"/>
      <c r="E92" s="201">
        <v>46147</v>
      </c>
      <c r="F92" s="198">
        <f>+_xlfn.XLOOKUP(B92,'La Calera II - RFSU 31.1.28'!B:B,'La Calera II - RFSU 31.1.28'!G:G,"No se encuentra",0,1)</f>
        <v>46147</v>
      </c>
      <c r="G92" s="289">
        <f>IF(+_xlfn.XLOOKUP(B92,'La Calera II - RFSU 31.1.28'!B:B,'La Calera II - RFSU 31.1.28'!H:H,"No se encuentra",0,1)&gt;0,+_xlfn.XLOOKUP(B92,'La Calera II - RFSU 31.1.28'!B:B,'La Calera II - RFSU 31.1.28'!H:H,"No se encuentra",0,1),"")</f>
        <v>46154</v>
      </c>
      <c r="H92" s="416">
        <v>46184</v>
      </c>
      <c r="I92" s="198">
        <v>46184</v>
      </c>
      <c r="J92" s="289">
        <f>IF(+_xlfn.XLOOKUP(B92,'La Calera II - RFSU 31.1.28'!B:B,'La Calera II - RFSU 31.1.28'!X:X,"No se encuentra",0,1)&gt;0,+_xlfn.XLOOKUP(B92,'La Calera II - RFSU 31.1.28'!B:B,'La Calera II - RFSU 31.1.28'!X:X,"No se encuentra",0,1),"")</f>
        <v>46183</v>
      </c>
      <c r="K92" s="474" t="s">
        <v>2958</v>
      </c>
      <c r="L92" s="201">
        <v>46268</v>
      </c>
      <c r="M92" s="198">
        <v>46249</v>
      </c>
      <c r="N92" s="293" t="str">
        <f>IF(+_xlfn.XLOOKUP(B92,'La Calera II - RFSU 31.1.28'!B:B,'La Calera II - RFSU 31.1.28'!AQ:AQ,"No se encuentra",0,1)&gt;0,+_xlfn.XLOOKUP(B92,'La Calera II - RFSU 31.1.28'!B:B,'La Calera II - RFSU 31.1.28'!AQ:AQ,"No se encuentra",0,1),"")</f>
        <v/>
      </c>
      <c r="O92" s="201">
        <v>46408</v>
      </c>
      <c r="P92" s="198">
        <v>46356</v>
      </c>
      <c r="Q92" s="35" t="str">
        <f>+IF(+_xlfn.XLOOKUP(B92,'La Calera II - RFSU 31.1.28'!B:B,'La Calera II - RFSU 31.1.28'!BX:BX,"No se encuentra",0,1)&gt;0,+_xlfn.XLOOKUP(B92,'La Calera II - RFSU 31.1.28'!B:B,'La Calera II - RFSU 31.1.28'!BX:BX,"No se encuentra",0,1),"")</f>
        <v/>
      </c>
      <c r="R92" s="202" t="str">
        <f t="shared" si="24"/>
        <v/>
      </c>
      <c r="S92" s="471"/>
      <c r="T92" s="304" t="s">
        <v>3005</v>
      </c>
      <c r="U92" s="416">
        <v>46408</v>
      </c>
      <c r="V92" s="18">
        <v>46356</v>
      </c>
      <c r="W92" s="18">
        <f>+_xlfn.XLOOKUP(B92,'La Calera II - RFSU 31.1.28'!B:B,'La Calera II - RFSU 31.1.28'!BW:BW,"No se encuentra",0,1)</f>
        <v>46355</v>
      </c>
      <c r="X92" s="193">
        <f t="shared" si="25"/>
        <v>140</v>
      </c>
      <c r="AA92" s="18"/>
      <c r="AB92" s="193"/>
    </row>
    <row r="93" spans="1:28" hidden="1" x14ac:dyDescent="0.35">
      <c r="A93" s="562" t="s">
        <v>1578</v>
      </c>
      <c r="B93" s="563" t="s">
        <v>1586</v>
      </c>
      <c r="C93" s="161" t="s">
        <v>1587</v>
      </c>
      <c r="D93" s="285"/>
      <c r="E93" s="201">
        <v>46150</v>
      </c>
      <c r="F93" s="198">
        <f>+_xlfn.XLOOKUP(B93,'La Calera II - RFSU 31.1.28'!B:B,'La Calera II - RFSU 31.1.28'!G:G,"No se encuentra",0,1)</f>
        <v>46150</v>
      </c>
      <c r="G93" s="289">
        <f>IF(+_xlfn.XLOOKUP(B93,'La Calera II - RFSU 31.1.28'!B:B,'La Calera II - RFSU 31.1.28'!H:H,"No se encuentra",0,1)&gt;0,+_xlfn.XLOOKUP(B93,'La Calera II - RFSU 31.1.28'!B:B,'La Calera II - RFSU 31.1.28'!H:H,"No se encuentra",0,1),"")</f>
        <v>46155</v>
      </c>
      <c r="H93" s="416">
        <v>46187</v>
      </c>
      <c r="I93" s="198">
        <v>46211</v>
      </c>
      <c r="J93" s="289">
        <f>IF(+_xlfn.XLOOKUP(B93,'La Calera II - RFSU 31.1.28'!B:B,'La Calera II - RFSU 31.1.28'!X:X,"No se encuentra",0,1)&gt;0,+_xlfn.XLOOKUP(B93,'La Calera II - RFSU 31.1.28'!B:B,'La Calera II - RFSU 31.1.28'!X:X,"No se encuentra",0,1),"")</f>
        <v>46211</v>
      </c>
      <c r="K93" s="474" t="s">
        <v>2958</v>
      </c>
      <c r="L93" s="201">
        <v>46265</v>
      </c>
      <c r="M93" s="198">
        <v>46265</v>
      </c>
      <c r="N93" s="293" t="str">
        <f>IF(+_xlfn.XLOOKUP(B93,'La Calera II - RFSU 31.1.28'!B:B,'La Calera II - RFSU 31.1.28'!AQ:AQ,"No se encuentra",0,1)&gt;0,+_xlfn.XLOOKUP(B93,'La Calera II - RFSU 31.1.28'!B:B,'La Calera II - RFSU 31.1.28'!AQ:AQ,"No se encuentra",0,1),"")</f>
        <v/>
      </c>
      <c r="O93" s="201">
        <v>46532</v>
      </c>
      <c r="P93" s="198">
        <v>46527</v>
      </c>
      <c r="Q93" s="35" t="str">
        <f>+IF(+_xlfn.XLOOKUP(B93,'La Calera II - RFSU 31.1.28'!B:B,'La Calera II - RFSU 31.1.28'!BX:BX,"No se encuentra",0,1)&gt;0,+_xlfn.XLOOKUP(B93,'La Calera II - RFSU 31.1.28'!B:B,'La Calera II - RFSU 31.1.28'!BX:BX,"No se encuentra",0,1),"")</f>
        <v/>
      </c>
      <c r="R93" s="202" t="str">
        <f t="shared" si="24"/>
        <v/>
      </c>
      <c r="S93" s="471"/>
      <c r="T93" s="304" t="s">
        <v>3007</v>
      </c>
      <c r="U93" s="416">
        <v>46527</v>
      </c>
      <c r="V93" s="18">
        <v>46532</v>
      </c>
      <c r="W93" s="18">
        <f>+_xlfn.XLOOKUP(B93,'La Calera II - RFSU 31.1.28'!B:B,'La Calera II - RFSU 31.1.28'!BW:BW,"No se encuentra",0,1)</f>
        <v>46553</v>
      </c>
      <c r="X93" s="193">
        <f t="shared" si="25"/>
        <v>267</v>
      </c>
      <c r="AA93" s="18" t="str">
        <f>+_xlfn.XLOOKUP(T93,'Crono LB 30.09'!B:B,'Crono LB 30.09'!E:E,"No se encuentra",0,1)</f>
        <v>No se encuentra</v>
      </c>
      <c r="AB93" s="193" t="e">
        <f t="shared" ref="AB93:AB104" si="26">+AA93-L93</f>
        <v>#VALUE!</v>
      </c>
    </row>
    <row r="94" spans="1:28" hidden="1" x14ac:dyDescent="0.35">
      <c r="A94" s="562" t="s">
        <v>1578</v>
      </c>
      <c r="B94" s="563" t="s">
        <v>2839</v>
      </c>
      <c r="C94" s="161" t="s">
        <v>1587</v>
      </c>
      <c r="D94" s="285"/>
      <c r="E94" s="201">
        <v>46193</v>
      </c>
      <c r="F94" s="198">
        <v>46193</v>
      </c>
      <c r="G94" s="289">
        <v>46193</v>
      </c>
      <c r="H94" s="416">
        <v>46211</v>
      </c>
      <c r="I94" s="198">
        <v>46211</v>
      </c>
      <c r="J94" s="289">
        <f>IF(+_xlfn.XLOOKUP(B94,'La Calera II - RFSU 31.1.28'!B:B,'La Calera II - RFSU 31.1.28'!X:X,"No se encuentra",0,1)&gt;0,+_xlfn.XLOOKUP(B94,'La Calera II - RFSU 31.1.28'!B:B,'La Calera II - RFSU 31.1.28'!X:X,"No se encuentra",0,1),"")</f>
        <v>46211</v>
      </c>
      <c r="K94" s="474" t="s">
        <v>2958</v>
      </c>
      <c r="L94" s="201">
        <v>46265</v>
      </c>
      <c r="M94" s="198">
        <v>46265</v>
      </c>
      <c r="N94" s="293" t="str">
        <f>IF(+_xlfn.XLOOKUP(B94,'La Calera II - RFSU 31.1.28'!B:B,'La Calera II - RFSU 31.1.28'!AQ:AQ,"No se encuentra",0,1)&gt;0,+_xlfn.XLOOKUP(B94,'La Calera II - RFSU 31.1.28'!B:B,'La Calera II - RFSU 31.1.28'!AQ:AQ,"No se encuentra",0,1),"")</f>
        <v/>
      </c>
      <c r="O94" s="201">
        <v>46532</v>
      </c>
      <c r="P94" s="198">
        <v>46527</v>
      </c>
      <c r="Q94" s="35" t="str">
        <f>+IF(+_xlfn.XLOOKUP(B94,'La Calera II - RFSU 31.1.28'!B:B,'La Calera II - RFSU 31.1.28'!BX:BX,"No se encuentra",0,1)&gt;0,+_xlfn.XLOOKUP(B94,'La Calera II - RFSU 31.1.28'!B:B,'La Calera II - RFSU 31.1.28'!BX:BX,"No se encuentra",0,1),"")</f>
        <v/>
      </c>
      <c r="R94" s="202" t="str">
        <f t="shared" ref="R94" si="27">IF(N94="","",+IF(Q94="",+O94-P94,+O94-Q94))</f>
        <v/>
      </c>
      <c r="S94" s="471"/>
      <c r="T94" s="304" t="s">
        <v>3007</v>
      </c>
      <c r="U94" s="416">
        <v>46527</v>
      </c>
      <c r="V94" s="18">
        <v>46532</v>
      </c>
      <c r="W94" s="18">
        <f>+_xlfn.XLOOKUP(B94,'La Calera II - RFSU 31.1.28'!B:B,'La Calera II - RFSU 31.1.28'!BW:BW,"No se encuentra",0,1)</f>
        <v>46553</v>
      </c>
      <c r="X94" s="193">
        <f t="shared" ref="X94" si="28">+O94-L94</f>
        <v>267</v>
      </c>
      <c r="AA94" s="18" t="str">
        <f>+_xlfn.XLOOKUP(T94,'Crono LB 30.09'!B:B,'Crono LB 30.09'!E:E,"No se encuentra",0,1)</f>
        <v>No se encuentra</v>
      </c>
      <c r="AB94" s="193" t="e">
        <f t="shared" ref="AB94" si="29">+AA94-L94</f>
        <v>#VALUE!</v>
      </c>
    </row>
    <row r="95" spans="1:28" x14ac:dyDescent="0.35">
      <c r="A95" s="562" t="s">
        <v>1679</v>
      </c>
      <c r="B95" s="563" t="s">
        <v>1826</v>
      </c>
      <c r="C95" s="161" t="s">
        <v>1827</v>
      </c>
      <c r="D95" s="285" t="str">
        <f>+_xlfn.XLOOKUP(B95,'La Calera II - RFSU 31.1.28'!B:B,'La Calera II - RFSU 31.1.28'!D:D,"No se encuentra",0,1)</f>
        <v xml:space="preserve">VBD-10240 </v>
      </c>
      <c r="E95" s="201">
        <v>46045</v>
      </c>
      <c r="F95" s="198">
        <v>46045</v>
      </c>
      <c r="G95" s="289">
        <f>IF(+_xlfn.XLOOKUP(B95,'La Calera II - RFSU 31.1.28'!B:B,'La Calera II - RFSU 31.1.28'!H:H,"No se encuentra",0,1)&gt;0,+_xlfn.XLOOKUP(B95,'La Calera II - RFSU 31.1.28'!B:B,'La Calera II - RFSU 31.1.28'!H:H,"No se encuentra",0,1),"")</f>
        <v>46045</v>
      </c>
      <c r="H95" s="416">
        <v>46082</v>
      </c>
      <c r="I95" s="198">
        <v>46092</v>
      </c>
      <c r="J95" s="289">
        <f>IF(+_xlfn.XLOOKUP(B95,'La Calera II - RFSU 31.1.28'!B:B,'La Calera II - RFSU 31.1.28'!X:X,"No se encuentra",0,1)&gt;0,+_xlfn.XLOOKUP(B95,'La Calera II - RFSU 31.1.28'!B:B,'La Calera II - RFSU 31.1.28'!X:X,"No se encuentra",0,1),"")</f>
        <v>46092</v>
      </c>
      <c r="K95" s="474" t="s">
        <v>2983</v>
      </c>
      <c r="L95" s="201">
        <v>46223</v>
      </c>
      <c r="M95" s="198">
        <v>46203</v>
      </c>
      <c r="N95" s="293">
        <f>IF(+_xlfn.XLOOKUP(B95,'La Calera II - RFSU 31.1.28'!B:B,'La Calera II - RFSU 31.1.28'!AQ:AQ,"No se encuentra",0,1)&gt;0,+_xlfn.XLOOKUP(B95,'La Calera II - RFSU 31.1.28'!B:B,'La Calera II - RFSU 31.1.28'!AQ:AQ,"No se encuentra",0,1),"")</f>
        <v>46211</v>
      </c>
      <c r="O95" s="201">
        <v>46469</v>
      </c>
      <c r="P95" s="198">
        <v>46409</v>
      </c>
      <c r="Q95" s="35" t="str">
        <f>+IF(+_xlfn.XLOOKUP(B95,'La Calera II - RFSU 31.1.28'!B:B,'La Calera II - RFSU 31.1.28'!BX:BX,"No se encuentra",0,1)&gt;0,+_xlfn.XLOOKUP(B95,'La Calera II - RFSU 31.1.28'!B:B,'La Calera II - RFSU 31.1.28'!BX:BX,"No se encuentra",0,1),"")</f>
        <v/>
      </c>
      <c r="R95" s="202">
        <f t="shared" si="24"/>
        <v>60</v>
      </c>
      <c r="S95" s="471"/>
      <c r="T95" s="304" t="s">
        <v>2595</v>
      </c>
      <c r="U95" s="416">
        <v>46506</v>
      </c>
      <c r="V95" s="18">
        <v>46469</v>
      </c>
      <c r="W95" s="18">
        <f>+_xlfn.XLOOKUP(B95,'La Calera II - RFSU 31.1.28'!B:B,'La Calera II - RFSU 31.1.28'!BW:BW,"No se encuentra",0,1)</f>
        <v>46458</v>
      </c>
      <c r="X95" s="193">
        <f t="shared" si="25"/>
        <v>246</v>
      </c>
      <c r="AA95" s="18">
        <f>+_xlfn.XLOOKUP(T95,'Crono LB 30.09'!B:B,'Crono LB 30.09'!E:E,"No se encuentra",0,1)</f>
        <v>46143</v>
      </c>
      <c r="AB95" s="193">
        <f t="shared" si="26"/>
        <v>-80</v>
      </c>
    </row>
    <row r="96" spans="1:28" ht="60" hidden="1" x14ac:dyDescent="0.35">
      <c r="A96" s="562" t="s">
        <v>1679</v>
      </c>
      <c r="B96" s="563" t="s">
        <v>1828</v>
      </c>
      <c r="C96" s="161" t="s">
        <v>1829</v>
      </c>
      <c r="D96" s="285" t="str">
        <f>+_xlfn.XLOOKUP(B96,'La Calera II - RFSU 31.1.28'!B:B,'La Calera II - RFSU 31.1.28'!D:D,"No se encuentra",0,1)</f>
        <v>DMB-24310 - Desgasificador presurizado
DBM-24320 - Desgasificador atmosférico</v>
      </c>
      <c r="E96" s="201">
        <v>46195</v>
      </c>
      <c r="F96" s="198">
        <f>+_xlfn.XLOOKUP(B96,'La Calera II - RFSU 31.1.28'!B:B,'La Calera II - RFSU 31.1.28'!G:G,"No se encuentra",0,1)</f>
        <v>46195</v>
      </c>
      <c r="G96" s="289">
        <f>IF(+_xlfn.XLOOKUP(B96,'La Calera II - RFSU 31.1.28'!B:B,'La Calera II - RFSU 31.1.28'!H:H,"No se encuentra",0,1)&gt;0,+_xlfn.XLOOKUP(B96,'La Calera II - RFSU 31.1.28'!B:B,'La Calera II - RFSU 31.1.28'!H:H,"No se encuentra",0,1),"")</f>
        <v>46159</v>
      </c>
      <c r="H96" s="416">
        <v>46232</v>
      </c>
      <c r="I96" s="198">
        <v>46232</v>
      </c>
      <c r="J96" s="289">
        <f>IF(+_xlfn.XLOOKUP(B96,'La Calera II - RFSU 31.1.28'!B:B,'La Calera II - RFSU 31.1.28'!X:X,"No se encuentra",0,1)&gt;0,+_xlfn.XLOOKUP(B96,'La Calera II - RFSU 31.1.28'!B:B,'La Calera II - RFSU 31.1.28'!X:X,"No se encuentra",0,1),"")</f>
        <v>46185</v>
      </c>
      <c r="K96" s="474" t="s">
        <v>2958</v>
      </c>
      <c r="L96" s="201">
        <v>46324</v>
      </c>
      <c r="M96" s="198">
        <v>46312</v>
      </c>
      <c r="N96" s="293" t="str">
        <f>IF(+_xlfn.XLOOKUP(B96,'La Calera II - RFSU 31.1.28'!B:B,'La Calera II - RFSU 31.1.28'!AQ:AQ,"No se encuentra",0,1)&gt;0,+_xlfn.XLOOKUP(B96,'La Calera II - RFSU 31.1.28'!B:B,'La Calera II - RFSU 31.1.28'!AQ:AQ,"No se encuentra",0,1),"")</f>
        <v/>
      </c>
      <c r="O96" s="201">
        <v>46564</v>
      </c>
      <c r="P96" s="198">
        <v>46559</v>
      </c>
      <c r="Q96" s="35" t="str">
        <f>+IF(+_xlfn.XLOOKUP(B96,'La Calera II - RFSU 31.1.28'!B:B,'La Calera II - RFSU 31.1.28'!BX:BX,"No se encuentra",0,1)&gt;0,+_xlfn.XLOOKUP(B96,'La Calera II - RFSU 31.1.28'!B:B,'La Calera II - RFSU 31.1.28'!BX:BX,"No se encuentra",0,1),"")</f>
        <v/>
      </c>
      <c r="R96" s="202" t="str">
        <f t="shared" si="24"/>
        <v/>
      </c>
      <c r="S96" s="471"/>
      <c r="T96" s="304" t="s">
        <v>2596</v>
      </c>
      <c r="U96" s="416">
        <v>46564</v>
      </c>
      <c r="V96" s="18">
        <v>46564</v>
      </c>
      <c r="W96" s="18">
        <f>+_xlfn.XLOOKUP(B96,'La Calera II - RFSU 31.1.28'!B:B,'La Calera II - RFSU 31.1.28'!BW:BW,"No se encuentra",0,1)</f>
        <v>46512</v>
      </c>
      <c r="X96" s="193">
        <f t="shared" si="25"/>
        <v>240</v>
      </c>
      <c r="AA96" s="18">
        <f>+_xlfn.XLOOKUP(T96,'Crono LB 30.09'!B:B,'Crono LB 30.09'!E:E,"No se encuentra",0,1)</f>
        <v>46203</v>
      </c>
      <c r="AB96" s="193">
        <f t="shared" si="26"/>
        <v>-121</v>
      </c>
    </row>
    <row r="97" spans="1:28" ht="150" hidden="1" x14ac:dyDescent="0.35">
      <c r="A97" s="565" t="s">
        <v>1679</v>
      </c>
      <c r="B97" s="566" t="s">
        <v>1830</v>
      </c>
      <c r="C97" s="567" t="s">
        <v>1831</v>
      </c>
      <c r="D97" s="285" t="s">
        <v>2976</v>
      </c>
      <c r="E97" s="201">
        <v>46150</v>
      </c>
      <c r="F97" s="198">
        <f>+_xlfn.XLOOKUP(B97,'La Calera II - RFSU 31.1.28'!B:B,'La Calera II - RFSU 31.1.28'!G:G,"No se encuentra",0,1)</f>
        <v>46150</v>
      </c>
      <c r="G97" s="289">
        <f>IF(+_xlfn.XLOOKUP(B97,'La Calera II - RFSU 31.1.28'!B:B,'La Calera II - RFSU 31.1.28'!H:H,"No se encuentra",0,1)&gt;0,+_xlfn.XLOOKUP(B97,'La Calera II - RFSU 31.1.28'!B:B,'La Calera II - RFSU 31.1.28'!H:H,"No se encuentra",0,1),"")</f>
        <v>46133</v>
      </c>
      <c r="H97" s="416">
        <v>46187</v>
      </c>
      <c r="I97" s="198">
        <v>46187</v>
      </c>
      <c r="J97" s="289">
        <f>IF(+_xlfn.XLOOKUP(B97,'La Calera II - RFSU 31.1.28'!B:B,'La Calera II - RFSU 31.1.28'!X:X,"No se encuentra",0,1)&gt;0,+_xlfn.XLOOKUP(B97,'La Calera II - RFSU 31.1.28'!B:B,'La Calera II - RFSU 31.1.28'!X:X,"No se encuentra",0,1),"")</f>
        <v>46169</v>
      </c>
      <c r="K97" s="474" t="s">
        <v>2958</v>
      </c>
      <c r="L97" s="201">
        <v>46267</v>
      </c>
      <c r="M97" s="198">
        <v>46267</v>
      </c>
      <c r="N97" s="293" t="str">
        <f>IF(+_xlfn.XLOOKUP(B97,'La Calera II - RFSU 31.1.28'!B:B,'La Calera II - RFSU 31.1.28'!AQ:AQ,"No se encuentra",0,1)&gt;0,+_xlfn.XLOOKUP(B97,'La Calera II - RFSU 31.1.28'!B:B,'La Calera II - RFSU 31.1.28'!AQ:AQ,"No se encuentra",0,1),"")</f>
        <v/>
      </c>
      <c r="O97" s="201">
        <v>46515</v>
      </c>
      <c r="P97" s="198">
        <v>46514</v>
      </c>
      <c r="Q97" s="35" t="str">
        <f>+IF(+_xlfn.XLOOKUP(B97,'La Calera II - RFSU 31.1.28'!B:B,'La Calera II - RFSU 31.1.28'!BX:BX,"No se encuentra",0,1)&gt;0,+_xlfn.XLOOKUP(B97,'La Calera II - RFSU 31.1.28'!B:B,'La Calera II - RFSU 31.1.28'!BX:BX,"No se encuentra",0,1),"")</f>
        <v/>
      </c>
      <c r="R97" s="202" t="str">
        <f t="shared" si="24"/>
        <v/>
      </c>
      <c r="S97" s="471"/>
      <c r="T97" s="304" t="s">
        <v>2611</v>
      </c>
      <c r="U97" s="416">
        <v>46515</v>
      </c>
      <c r="V97" s="18">
        <v>46515</v>
      </c>
      <c r="W97" s="18">
        <f>+_xlfn.XLOOKUP(B97,'La Calera II - RFSU 31.1.28'!B:B,'La Calera II - RFSU 31.1.28'!BW:BW,"No se encuentra",0,1)</f>
        <v>46496</v>
      </c>
      <c r="X97" s="193">
        <f t="shared" si="25"/>
        <v>248</v>
      </c>
      <c r="AA97" s="18" t="str">
        <f>+_xlfn.XLOOKUP(T97,'Crono LB 30.09'!B:B,'Crono LB 30.09'!E:E,"No se encuentra",0,1)</f>
        <v>10-Apr-26</v>
      </c>
      <c r="AB97" s="193" t="e">
        <f t="shared" si="26"/>
        <v>#VALUE!</v>
      </c>
    </row>
    <row r="98" spans="1:28" ht="120" x14ac:dyDescent="0.35">
      <c r="A98" s="565" t="s">
        <v>1679</v>
      </c>
      <c r="B98" s="566" t="s">
        <v>1832</v>
      </c>
      <c r="C98" s="567" t="s">
        <v>1833</v>
      </c>
      <c r="D98" s="285" t="s">
        <v>2977</v>
      </c>
      <c r="E98" s="201">
        <v>46029</v>
      </c>
      <c r="F98" s="198">
        <v>46029</v>
      </c>
      <c r="G98" s="289">
        <f>IF(+_xlfn.XLOOKUP(B98,'La Calera II - RFSU 31.1.28'!B:B,'La Calera II - RFSU 31.1.28'!H:H,"No se encuentra",0,1)&gt;0,+_xlfn.XLOOKUP(B98,'La Calera II - RFSU 31.1.28'!B:B,'La Calera II - RFSU 31.1.28'!H:H,"No se encuentra",0,1),"")</f>
        <v>46029</v>
      </c>
      <c r="H98" s="416">
        <v>46062</v>
      </c>
      <c r="I98" s="198">
        <v>46062</v>
      </c>
      <c r="J98" s="289">
        <f>IF(+_xlfn.XLOOKUP(B98,'La Calera II - RFSU 31.1.28'!B:B,'La Calera II - RFSU 31.1.28'!X:X,"No se encuentra",0,1)&gt;0,+_xlfn.XLOOKUP(B98,'La Calera II - RFSU 31.1.28'!B:B,'La Calera II - RFSU 31.1.28'!X:X,"No se encuentra",0,1),"")</f>
        <v>46062</v>
      </c>
      <c r="K98" s="474" t="s">
        <v>2983</v>
      </c>
      <c r="L98" s="201">
        <v>46202</v>
      </c>
      <c r="M98" s="198">
        <v>46142</v>
      </c>
      <c r="N98" s="293">
        <f>IF(+_xlfn.XLOOKUP(B98,'La Calera II - RFSU 31.1.28'!B:B,'La Calera II - RFSU 31.1.28'!AQ:AQ,"No se encuentra",0,1)&gt;0,+_xlfn.XLOOKUP(B98,'La Calera II - RFSU 31.1.28'!B:B,'La Calera II - RFSU 31.1.28'!AQ:AQ,"No se encuentra",0,1),"")</f>
        <v>46118</v>
      </c>
      <c r="O98" s="201">
        <v>46449</v>
      </c>
      <c r="P98" s="198">
        <v>46310</v>
      </c>
      <c r="Q98" s="35" t="str">
        <f>+IF(+_xlfn.XLOOKUP(B98,'La Calera II - RFSU 31.1.28'!B:B,'La Calera II - RFSU 31.1.28'!BX:BX,"No se encuentra",0,1)&gt;0,+_xlfn.XLOOKUP(B98,'La Calera II - RFSU 31.1.28'!B:B,'La Calera II - RFSU 31.1.28'!BX:BX,"No se encuentra",0,1),"")</f>
        <v/>
      </c>
      <c r="R98" s="202">
        <f t="shared" si="24"/>
        <v>139</v>
      </c>
      <c r="S98" s="471"/>
      <c r="T98" s="304" t="s">
        <v>2598</v>
      </c>
      <c r="U98" s="416">
        <v>46484</v>
      </c>
      <c r="V98" s="18">
        <v>46449</v>
      </c>
      <c r="W98" s="18">
        <f>+_xlfn.XLOOKUP(B98,'La Calera II - RFSU 31.1.28'!B:B,'La Calera II - RFSU 31.1.28'!BW:BW,"No se encuentra",0,1)</f>
        <v>46365</v>
      </c>
      <c r="X98" s="193">
        <f t="shared" si="25"/>
        <v>247</v>
      </c>
      <c r="AA98" s="18" t="str">
        <f>+_xlfn.XLOOKUP(T98,'Crono LB 30.09'!B:B,'Crono LB 30.09'!E:E,"No se encuentra",0,1)</f>
        <v>10-Apr-26</v>
      </c>
      <c r="AB98" s="193" t="e">
        <f t="shared" si="26"/>
        <v>#VALUE!</v>
      </c>
    </row>
    <row r="99" spans="1:28" ht="40" x14ac:dyDescent="0.35">
      <c r="A99" s="562" t="s">
        <v>1679</v>
      </c>
      <c r="B99" s="563" t="s">
        <v>1836</v>
      </c>
      <c r="C99" s="161" t="s">
        <v>1837</v>
      </c>
      <c r="D99" s="285" t="str">
        <f>+_xlfn.XLOOKUP(B99,'La Calera II - RFSU 31.1.28'!B:B,'La Calera II - RFSU 31.1.28'!D:D,"No se encuentra",0,1)</f>
        <v>EAL-94270 - Aeroenfriador de hot oil (trim cooler)</v>
      </c>
      <c r="E99" s="201">
        <v>46099</v>
      </c>
      <c r="F99" s="198">
        <v>46099</v>
      </c>
      <c r="G99" s="289">
        <f>IF(+_xlfn.XLOOKUP(B99,'La Calera II - RFSU 31.1.28'!B:B,'La Calera II - RFSU 31.1.28'!H:H,"No se encuentra",0,1)&gt;0,+_xlfn.XLOOKUP(B99,'La Calera II - RFSU 31.1.28'!B:B,'La Calera II - RFSU 31.1.28'!H:H,"No se encuentra",0,1),"")</f>
        <v>46058</v>
      </c>
      <c r="H99" s="416">
        <v>46136</v>
      </c>
      <c r="I99" s="198">
        <v>46111</v>
      </c>
      <c r="J99" s="289">
        <f>IF(+_xlfn.XLOOKUP(B99,'La Calera II - RFSU 31.1.28'!B:B,'La Calera II - RFSU 31.1.28'!X:X,"No se encuentra",0,1)&gt;0,+_xlfn.XLOOKUP(B99,'La Calera II - RFSU 31.1.28'!B:B,'La Calera II - RFSU 31.1.28'!X:X,"No se encuentra",0,1),"")</f>
        <v>46118</v>
      </c>
      <c r="K99" s="474" t="s">
        <v>2958</v>
      </c>
      <c r="L99" s="201">
        <v>46234</v>
      </c>
      <c r="M99" s="198">
        <v>46241</v>
      </c>
      <c r="N99" s="293" t="str">
        <f>IF(+_xlfn.XLOOKUP(B99,'La Calera II - RFSU 31.1.28'!B:B,'La Calera II - RFSU 31.1.28'!AQ:AQ,"No se encuentra",0,1)&gt;0,+_xlfn.XLOOKUP(B99,'La Calera II - RFSU 31.1.28'!B:B,'La Calera II - RFSU 31.1.28'!AQ:AQ,"No se encuentra",0,1),"")</f>
        <v/>
      </c>
      <c r="O99" s="201">
        <v>46477</v>
      </c>
      <c r="P99" s="198">
        <v>46432</v>
      </c>
      <c r="Q99" s="35" t="str">
        <f>+IF(+_xlfn.XLOOKUP(B99,'La Calera II - RFSU 31.1.28'!B:B,'La Calera II - RFSU 31.1.28'!BX:BX,"No se encuentra",0,1)&gt;0,+_xlfn.XLOOKUP(B99,'La Calera II - RFSU 31.1.28'!B:B,'La Calera II - RFSU 31.1.28'!BX:BX,"No se encuentra",0,1),"")</f>
        <v/>
      </c>
      <c r="R99" s="202" t="str">
        <f t="shared" si="24"/>
        <v/>
      </c>
      <c r="S99" s="471"/>
      <c r="T99" s="304" t="s">
        <v>2599</v>
      </c>
      <c r="U99" s="416">
        <v>46477</v>
      </c>
      <c r="V99" s="18">
        <v>46477</v>
      </c>
      <c r="W99" s="18">
        <f>+_xlfn.XLOOKUP(B99,'La Calera II - RFSU 31.1.28'!B:B,'La Calera II - RFSU 31.1.28'!BW:BW,"No se encuentra",0,1)</f>
        <v>46455</v>
      </c>
      <c r="X99" s="193">
        <f t="shared" si="25"/>
        <v>243</v>
      </c>
      <c r="AA99" s="18" t="str">
        <f>+_xlfn.XLOOKUP(T99,'Crono LB 30.09'!B:B,'Crono LB 30.09'!E:E,"No se encuentra",0,1)</f>
        <v>01-Apr-26</v>
      </c>
      <c r="AB99" s="193" t="e">
        <f t="shared" si="26"/>
        <v>#VALUE!</v>
      </c>
    </row>
    <row r="100" spans="1:28" ht="40" hidden="1" x14ac:dyDescent="0.35">
      <c r="A100" s="562" t="s">
        <v>1679</v>
      </c>
      <c r="B100" s="563" t="s">
        <v>1840</v>
      </c>
      <c r="C100" s="161" t="s">
        <v>1841</v>
      </c>
      <c r="D100" s="285" t="s">
        <v>2850</v>
      </c>
      <c r="E100" s="201">
        <v>46188</v>
      </c>
      <c r="F100" s="198">
        <f>+_xlfn.XLOOKUP(B100,'La Calera II - RFSU 31.1.28'!B:B,'La Calera II - RFSU 31.1.28'!G:G,"No se encuentra",0,1)</f>
        <v>46188</v>
      </c>
      <c r="G100" s="289">
        <f>IF(+_xlfn.XLOOKUP(B100,'La Calera II - RFSU 31.1.28'!B:B,'La Calera II - RFSU 31.1.28'!H:H,"No se encuentra",0,1)&gt;0,+_xlfn.XLOOKUP(B100,'La Calera II - RFSU 31.1.28'!B:B,'La Calera II - RFSU 31.1.28'!H:H,"No se encuentra",0,1),"")</f>
        <v>46139</v>
      </c>
      <c r="H100" s="416">
        <v>46225</v>
      </c>
      <c r="I100" s="198">
        <v>46225</v>
      </c>
      <c r="J100" s="289">
        <f>IF(+_xlfn.XLOOKUP(B100,'La Calera II - RFSU 31.1.28'!B:B,'La Calera II - RFSU 31.1.28'!X:X,"No se encuentra",0,1)&gt;0,+_xlfn.XLOOKUP(B100,'La Calera II - RFSU 31.1.28'!B:B,'La Calera II - RFSU 31.1.28'!X:X,"No se encuentra",0,1),"")</f>
        <v>46189</v>
      </c>
      <c r="K100" s="474" t="s">
        <v>2958</v>
      </c>
      <c r="L100" s="201">
        <v>46317</v>
      </c>
      <c r="M100" s="198">
        <v>46305</v>
      </c>
      <c r="N100" s="293" t="str">
        <f>IF(+_xlfn.XLOOKUP(B100,'La Calera II - RFSU 31.1.28'!B:B,'La Calera II - RFSU 31.1.28'!AQ:AQ,"No se encuentra",0,1)&gt;0,+_xlfn.XLOOKUP(B100,'La Calera II - RFSU 31.1.28'!B:B,'La Calera II - RFSU 31.1.28'!AQ:AQ,"No se encuentra",0,1),"")</f>
        <v/>
      </c>
      <c r="O100" s="201">
        <v>46567</v>
      </c>
      <c r="P100" s="198">
        <v>46562</v>
      </c>
      <c r="Q100" s="35" t="str">
        <f>+IF(+_xlfn.XLOOKUP(B100,'La Calera II - RFSU 31.1.28'!B:B,'La Calera II - RFSU 31.1.28'!BX:BX,"No se encuentra",0,1)&gt;0,+_xlfn.XLOOKUP(B100,'La Calera II - RFSU 31.1.28'!B:B,'La Calera II - RFSU 31.1.28'!BX:BX,"No se encuentra",0,1),"")</f>
        <v/>
      </c>
      <c r="R100" s="202" t="str">
        <f t="shared" si="24"/>
        <v/>
      </c>
      <c r="S100" s="471"/>
      <c r="T100" s="304" t="s">
        <v>2601</v>
      </c>
      <c r="U100" s="416">
        <v>46567</v>
      </c>
      <c r="V100" s="18">
        <v>46567</v>
      </c>
      <c r="W100" s="18">
        <f>+_xlfn.XLOOKUP(B100,'La Calera II - RFSU 31.1.28'!B:B,'La Calera II - RFSU 31.1.28'!BW:BW,"No se encuentra",0,1)</f>
        <v>46526</v>
      </c>
      <c r="X100" s="193">
        <f t="shared" si="25"/>
        <v>250</v>
      </c>
      <c r="AA100" s="18">
        <f>+_xlfn.XLOOKUP(T100,'Crono LB 30.09'!B:B,'Crono LB 30.09'!E:E,"No se encuentra",0,1)</f>
        <v>46196</v>
      </c>
      <c r="AB100" s="193">
        <f t="shared" si="26"/>
        <v>-121</v>
      </c>
    </row>
    <row r="101" spans="1:28" hidden="1" x14ac:dyDescent="0.35">
      <c r="A101" s="562" t="s">
        <v>1679</v>
      </c>
      <c r="B101" s="563" t="s">
        <v>1838</v>
      </c>
      <c r="C101" s="161" t="s">
        <v>2851</v>
      </c>
      <c r="D101" s="285"/>
      <c r="E101" s="201">
        <v>46227</v>
      </c>
      <c r="F101" s="198">
        <f>+_xlfn.XLOOKUP(B101,'La Calera II - RFSU 31.1.28'!B:B,'La Calera II - RFSU 31.1.28'!G:G,"No se encuentra",0,1)</f>
        <v>46227</v>
      </c>
      <c r="G101" s="289">
        <f>IF(+_xlfn.XLOOKUP(B101,'La Calera II - RFSU 31.1.28'!B:B,'La Calera II - RFSU 31.1.28'!H:H,"No se encuentra",0,1)&gt;0,+_xlfn.XLOOKUP(B101,'La Calera II - RFSU 31.1.28'!B:B,'La Calera II - RFSU 31.1.28'!H:H,"No se encuentra",0,1),"")</f>
        <v>46227</v>
      </c>
      <c r="H101" s="416">
        <v>46264</v>
      </c>
      <c r="I101" s="198">
        <v>46264</v>
      </c>
      <c r="J101" s="289" t="str">
        <f>IF(+_xlfn.XLOOKUP(B101,'La Calera II - RFSU 31.1.28'!B:B,'La Calera II - RFSU 31.1.28'!X:X,"No se encuentra",0,1)&gt;0,+_xlfn.XLOOKUP(B101,'La Calera II - RFSU 31.1.28'!B:B,'La Calera II - RFSU 31.1.28'!X:X,"No se encuentra",0,1),"")</f>
        <v/>
      </c>
      <c r="K101" s="474" t="s">
        <v>3008</v>
      </c>
      <c r="L101" s="201">
        <v>46325</v>
      </c>
      <c r="M101" s="198">
        <v>46325</v>
      </c>
      <c r="N101" s="293" t="str">
        <f>IF(+_xlfn.XLOOKUP(B101,'La Calera II - RFSU 31.1.28'!B:B,'La Calera II - RFSU 31.1.28'!AQ:AQ,"No se encuentra",0,1)&gt;0,+_xlfn.XLOOKUP(B101,'La Calera II - RFSU 31.1.28'!B:B,'La Calera II - RFSU 31.1.28'!AQ:AQ,"No se encuentra",0,1),"")</f>
        <v/>
      </c>
      <c r="O101" s="201">
        <v>46567</v>
      </c>
      <c r="P101" s="198">
        <v>46562</v>
      </c>
      <c r="Q101" s="35" t="str">
        <f>+IF(+_xlfn.XLOOKUP(B101,'La Calera II - RFSU 31.1.28'!B:B,'La Calera II - RFSU 31.1.28'!BX:BX,"No se encuentra",0,1)&gt;0,+_xlfn.XLOOKUP(B101,'La Calera II - RFSU 31.1.28'!B:B,'La Calera II - RFSU 31.1.28'!BX:BX,"No se encuentra",0,1),"")</f>
        <v/>
      </c>
      <c r="R101" s="202" t="str">
        <f t="shared" ref="R101" si="30">IF(N101="","",+IF(Q101="",+O101-P101,+O101-Q101))</f>
        <v/>
      </c>
      <c r="S101" s="471"/>
      <c r="T101" s="304" t="s">
        <v>2601</v>
      </c>
      <c r="U101" s="416">
        <v>46567</v>
      </c>
      <c r="V101" s="18">
        <v>46567</v>
      </c>
      <c r="W101" s="18">
        <f>+_xlfn.XLOOKUP(B101,'La Calera II - RFSU 31.1.28'!B:B,'La Calera II - RFSU 31.1.28'!BW:BW,"No se encuentra",0,1)</f>
        <v>46601</v>
      </c>
      <c r="X101" s="193">
        <f t="shared" ref="X101" si="31">+O101-L101</f>
        <v>242</v>
      </c>
      <c r="AA101" s="18">
        <f>+_xlfn.XLOOKUP(T101,'Crono LB 30.09'!B:B,'Crono LB 30.09'!E:E,"No se encuentra",0,1)</f>
        <v>46196</v>
      </c>
      <c r="AB101" s="193">
        <f t="shared" ref="AB101" si="32">+AA101-L101</f>
        <v>-129</v>
      </c>
    </row>
    <row r="102" spans="1:28" ht="40" x14ac:dyDescent="0.35">
      <c r="A102" s="562" t="s">
        <v>1679</v>
      </c>
      <c r="B102" s="563" t="s">
        <v>1842</v>
      </c>
      <c r="C102" s="161" t="s">
        <v>1843</v>
      </c>
      <c r="D102" s="285" t="str">
        <f>+_xlfn.XLOOKUP(B102,'La Calera II - RFSU 31.1.28'!B:B,'La Calera II - RFSU 31.1.28'!D:D,"No se encuentra",0,1)</f>
        <v>FAJ-94260 - FILTRO DE BOMBA DE HOT OIL</v>
      </c>
      <c r="E102" s="201">
        <v>46209</v>
      </c>
      <c r="F102" s="198">
        <v>46209</v>
      </c>
      <c r="G102" s="289">
        <f>IF(+_xlfn.XLOOKUP(B102,'La Calera II - RFSU 31.1.28'!B:B,'La Calera II - RFSU 31.1.28'!H:H,"No se encuentra",0,1)&gt;0,+_xlfn.XLOOKUP(B102,'La Calera II - RFSU 31.1.28'!B:B,'La Calera II - RFSU 31.1.28'!H:H,"No se encuentra",0,1),"")</f>
        <v>46048</v>
      </c>
      <c r="H102" s="416">
        <v>46246</v>
      </c>
      <c r="I102" s="198">
        <v>46085</v>
      </c>
      <c r="J102" s="289">
        <f>IF(+_xlfn.XLOOKUP(B102,'La Calera II - RFSU 31.1.28'!B:B,'La Calera II - RFSU 31.1.28'!X:X,"No se encuentra",0,1)&gt;0,+_xlfn.XLOOKUP(B102,'La Calera II - RFSU 31.1.28'!B:B,'La Calera II - RFSU 31.1.28'!X:X,"No se encuentra",0,1),"")</f>
        <v>46085</v>
      </c>
      <c r="K102" s="474" t="s">
        <v>2983</v>
      </c>
      <c r="L102" s="201">
        <v>46225</v>
      </c>
      <c r="M102" s="198">
        <v>46165</v>
      </c>
      <c r="N102" s="293">
        <f>IF(+_xlfn.XLOOKUP(B102,'La Calera II - RFSU 31.1.28'!B:B,'La Calera II - RFSU 31.1.28'!AQ:AQ,"No se encuentra",0,1)&gt;0,+_xlfn.XLOOKUP(B102,'La Calera II - RFSU 31.1.28'!B:B,'La Calera II - RFSU 31.1.28'!AQ:AQ,"No se encuentra",0,1),"")</f>
        <v>46122</v>
      </c>
      <c r="O102" s="201">
        <v>46442</v>
      </c>
      <c r="P102" s="198">
        <v>46280</v>
      </c>
      <c r="Q102" s="35" t="str">
        <f>+IF(+_xlfn.XLOOKUP(B102,'La Calera II - RFSU 31.1.28'!B:B,'La Calera II - RFSU 31.1.28'!BX:BX,"No se encuentra",0,1)&gt;0,+_xlfn.XLOOKUP(B102,'La Calera II - RFSU 31.1.28'!B:B,'La Calera II - RFSU 31.1.28'!BX:BX,"No se encuentra",0,1),"")</f>
        <v/>
      </c>
      <c r="R102" s="202">
        <f t="shared" si="24"/>
        <v>162</v>
      </c>
      <c r="S102" s="471"/>
      <c r="T102" s="304" t="s">
        <v>2855</v>
      </c>
      <c r="U102" s="416">
        <v>46548</v>
      </c>
      <c r="V102" s="18">
        <v>46442</v>
      </c>
      <c r="W102" s="18">
        <f>+_xlfn.XLOOKUP(B102,'La Calera II - RFSU 31.1.28'!B:B,'La Calera II - RFSU 31.1.28'!BW:BW,"No se encuentra",0,1)</f>
        <v>46339</v>
      </c>
      <c r="X102" s="193">
        <f t="shared" si="25"/>
        <v>217</v>
      </c>
      <c r="AA102" s="18">
        <f>+_xlfn.XLOOKUP(T102,'Crono LB 30.09'!B:B,'Crono LB 30.09'!E:E,"No se encuentra",0,1)</f>
        <v>46218</v>
      </c>
      <c r="AB102" s="193">
        <f t="shared" si="26"/>
        <v>-7</v>
      </c>
    </row>
    <row r="103" spans="1:28" ht="50" x14ac:dyDescent="0.35">
      <c r="A103" s="562" t="s">
        <v>1679</v>
      </c>
      <c r="B103" s="563" t="s">
        <v>1846</v>
      </c>
      <c r="C103" s="161" t="s">
        <v>1847</v>
      </c>
      <c r="D103" s="285" t="str">
        <f>+_xlfn.XLOOKUP(B103,'La Calera II - RFSU 31.1.28'!B:B,'La Calera II - RFSU 31.1.28'!D:D,"No se encuentra",0,1)</f>
        <v xml:space="preserve">TKBA-24410 A/B - Tanque cónico de efluentes
</v>
      </c>
      <c r="E103" s="201">
        <v>45931</v>
      </c>
      <c r="F103" s="198">
        <v>45931</v>
      </c>
      <c r="G103" s="289">
        <f>IF(+_xlfn.XLOOKUP(B103,'La Calera II - RFSU 31.1.28'!B:B,'La Calera II - RFSU 31.1.28'!H:H,"No se encuentra",0,1)&gt;0,+_xlfn.XLOOKUP(B103,'La Calera II - RFSU 31.1.28'!B:B,'La Calera II - RFSU 31.1.28'!H:H,"No se encuentra",0,1),"")</f>
        <v>45933</v>
      </c>
      <c r="H103" s="416">
        <v>45980</v>
      </c>
      <c r="I103" s="198">
        <v>45980</v>
      </c>
      <c r="J103" s="289">
        <f>IF(+_xlfn.XLOOKUP(B103,'La Calera II - RFSU 31.1.28'!B:B,'La Calera II - RFSU 31.1.28'!X:X,"No se encuentra",0,1)&gt;0,+_xlfn.XLOOKUP(B103,'La Calera II - RFSU 31.1.28'!B:B,'La Calera II - RFSU 31.1.28'!X:X,"No se encuentra",0,1),"")</f>
        <v>45995</v>
      </c>
      <c r="K103" s="474" t="s">
        <v>2983</v>
      </c>
      <c r="L103" s="201">
        <v>46148</v>
      </c>
      <c r="M103" s="198">
        <v>46176</v>
      </c>
      <c r="N103" s="293">
        <v>46184</v>
      </c>
      <c r="O103" s="201">
        <v>46448</v>
      </c>
      <c r="P103" s="198">
        <v>46371</v>
      </c>
      <c r="Q103" s="35" t="str">
        <f>+IF(+_xlfn.XLOOKUP(B103,'La Calera II - RFSU 31.1.28'!B:B,'La Calera II - RFSU 31.1.28'!BX:BX,"No se encuentra",0,1)&gt;0,+_xlfn.XLOOKUP(B103,'La Calera II - RFSU 31.1.28'!B:B,'La Calera II - RFSU 31.1.28'!BX:BX,"No se encuentra",0,1),"")</f>
        <v/>
      </c>
      <c r="R103" s="202">
        <f t="shared" si="24"/>
        <v>77</v>
      </c>
      <c r="S103" s="471"/>
      <c r="T103" s="304" t="s">
        <v>2863</v>
      </c>
      <c r="U103" s="416">
        <v>46448</v>
      </c>
      <c r="V103" s="18">
        <v>46448</v>
      </c>
      <c r="W103" s="18">
        <f>+_xlfn.XLOOKUP(B103,'La Calera II - RFSU 31.1.28'!B:B,'La Calera II - RFSU 31.1.28'!BW:BW,"No se encuentra",0,1)</f>
        <v>46464</v>
      </c>
      <c r="X103" s="193">
        <f t="shared" si="25"/>
        <v>300</v>
      </c>
      <c r="AA103" s="18" t="str">
        <f>+_xlfn.XLOOKUP(T103,'Crono LB 30.09'!B:B,'Crono LB 30.09'!E:E,"No se encuentra",0,1)</f>
        <v>23-Dec-25</v>
      </c>
      <c r="AB103" s="193" t="e">
        <f t="shared" si="26"/>
        <v>#VALUE!</v>
      </c>
    </row>
    <row r="104" spans="1:28" ht="30" hidden="1" x14ac:dyDescent="0.35">
      <c r="A104" s="562" t="s">
        <v>1679</v>
      </c>
      <c r="B104" s="568" t="s">
        <v>1852</v>
      </c>
      <c r="C104" s="161" t="s">
        <v>1853</v>
      </c>
      <c r="D104" s="285" t="str">
        <f>+_xlfn.XLOOKUP(B104,'La Calera II - RFSU 31.1.28'!B:B,'La Calera II - RFSU 31.1.28'!D:D,"No se encuentra",0,1)</f>
        <v>T-29181/29281/29381</v>
      </c>
      <c r="E104" s="201">
        <v>46167</v>
      </c>
      <c r="F104" s="198">
        <f>+_xlfn.XLOOKUP(B104,'La Calera II - RFSU 31.1.28'!B:B,'La Calera II - RFSU 31.1.28'!G:G,"No se encuentra",0,1)</f>
        <v>46167</v>
      </c>
      <c r="G104" s="289">
        <f>IF(+_xlfn.XLOOKUP(B104,'La Calera II - RFSU 31.1.28'!B:B,'La Calera II - RFSU 31.1.28'!H:H,"No se encuentra",0,1)&gt;0,+_xlfn.XLOOKUP(B104,'La Calera II - RFSU 31.1.28'!B:B,'La Calera II - RFSU 31.1.28'!H:H,"No se encuentra",0,1),"")</f>
        <v>46164</v>
      </c>
      <c r="H104" s="416">
        <v>46204</v>
      </c>
      <c r="I104" s="198">
        <v>46211</v>
      </c>
      <c r="J104" s="289">
        <f>IF(+_xlfn.XLOOKUP(B104,'La Calera II - RFSU 31.1.28'!B:B,'La Calera II - RFSU 31.1.28'!X:X,"No se encuentra",0,1)&gt;0,+_xlfn.XLOOKUP(B104,'La Calera II - RFSU 31.1.28'!B:B,'La Calera II - RFSU 31.1.28'!X:X,"No se encuentra",0,1),"")</f>
        <v>46208</v>
      </c>
      <c r="K104" s="474" t="s">
        <v>2958</v>
      </c>
      <c r="L104" s="201">
        <v>46300</v>
      </c>
      <c r="M104" s="198">
        <v>46284</v>
      </c>
      <c r="N104" s="293" t="str">
        <f>IF(+_xlfn.XLOOKUP(B104,'La Calera II - RFSU 31.1.28'!B:B,'La Calera II - RFSU 31.1.28'!AQ:AQ,"No se encuentra",0,1)&gt;0,+_xlfn.XLOOKUP(B104,'La Calera II - RFSU 31.1.28'!B:B,'La Calera II - RFSU 31.1.28'!AQ:AQ,"No se encuentra",0,1),"")</f>
        <v/>
      </c>
      <c r="O104" s="201">
        <v>46447</v>
      </c>
      <c r="P104" s="198">
        <v>46446</v>
      </c>
      <c r="Q104" s="35" t="str">
        <f>+IF(+_xlfn.XLOOKUP(B104,'La Calera II - RFSU 31.1.28'!B:B,'La Calera II - RFSU 31.1.28'!BX:BX,"No se encuentra",0,1)&gt;0,+_xlfn.XLOOKUP(B104,'La Calera II - RFSU 31.1.28'!B:B,'La Calera II - RFSU 31.1.28'!BX:BX,"No se encuentra",0,1),"")</f>
        <v/>
      </c>
      <c r="R104" s="202" t="str">
        <f t="shared" si="24"/>
        <v/>
      </c>
      <c r="S104" s="471"/>
      <c r="T104" s="304" t="s">
        <v>3009</v>
      </c>
      <c r="U104" s="416">
        <v>46447</v>
      </c>
      <c r="V104" s="18">
        <v>46447</v>
      </c>
      <c r="W104" s="18">
        <f>+_xlfn.XLOOKUP(B104,'La Calera II - RFSU 31.1.28'!B:B,'La Calera II - RFSU 31.1.28'!BW:BW,"No se encuentra",0,1)</f>
        <v>46475</v>
      </c>
      <c r="X104" s="193">
        <f t="shared" si="25"/>
        <v>147</v>
      </c>
      <c r="AA104" s="18" t="str">
        <f>+_xlfn.XLOOKUP(T104,'Crono LB 30.09'!B:B,'Crono LB 30.09'!E:E,"No se encuentra",0,1)</f>
        <v>No se encuentra</v>
      </c>
      <c r="AB104" s="193" t="e">
        <f t="shared" si="26"/>
        <v>#VALUE!</v>
      </c>
    </row>
    <row r="105" spans="1:28" hidden="1" x14ac:dyDescent="0.35">
      <c r="A105" s="562" t="s">
        <v>1679</v>
      </c>
      <c r="B105" s="568" t="s">
        <v>2865</v>
      </c>
      <c r="C105" s="161" t="s">
        <v>1855</v>
      </c>
      <c r="D105" s="285" t="s">
        <v>2866</v>
      </c>
      <c r="E105" s="201">
        <v>46181</v>
      </c>
      <c r="F105" s="198">
        <f>+_xlfn.XLOOKUP(B105,'La Calera II - RFSU 31.1.28'!B:B,'La Calera II - RFSU 31.1.28'!G:G,"No se encuentra",0,1)</f>
        <v>46181</v>
      </c>
      <c r="G105" s="289">
        <f>IF(+_xlfn.XLOOKUP(B105,'La Calera II - RFSU 31.1.28'!B:B,'La Calera II - RFSU 31.1.28'!H:H,"No se encuentra",0,1)&gt;0,+_xlfn.XLOOKUP(B105,'La Calera II - RFSU 31.1.28'!B:B,'La Calera II - RFSU 31.1.28'!H:H,"No se encuentra",0,1),"")</f>
        <v>46121</v>
      </c>
      <c r="H105" s="416">
        <v>46218</v>
      </c>
      <c r="I105" s="198">
        <v>46218</v>
      </c>
      <c r="J105" s="289">
        <f>IF(+_xlfn.XLOOKUP(B105,'La Calera II - RFSU 31.1.28'!B:B,'La Calera II - RFSU 31.1.28'!X:X,"No se encuentra",0,1)&gt;0,+_xlfn.XLOOKUP(B105,'La Calera II - RFSU 31.1.28'!B:B,'La Calera II - RFSU 31.1.28'!X:X,"No se encuentra",0,1),"")</f>
        <v>46158</v>
      </c>
      <c r="K105" s="474" t="s">
        <v>2958</v>
      </c>
      <c r="L105" s="201">
        <v>46310</v>
      </c>
      <c r="M105" s="198">
        <v>46298</v>
      </c>
      <c r="N105" s="293" t="str">
        <f>IF(+_xlfn.XLOOKUP(B105,'La Calera II - RFSU 31.1.28'!B:B,'La Calera II - RFSU 31.1.28'!AQ:AQ,"No se encuentra",0,1)&gt;0,+_xlfn.XLOOKUP(B105,'La Calera II - RFSU 31.1.28'!B:B,'La Calera II - RFSU 31.1.28'!AQ:AQ,"No se encuentra",0,1),"")</f>
        <v/>
      </c>
      <c r="O105" s="201">
        <v>46395</v>
      </c>
      <c r="P105" s="198">
        <v>46395</v>
      </c>
      <c r="Q105" s="35" t="str">
        <f>+IF(+_xlfn.XLOOKUP(B105,'La Calera II - RFSU 31.1.28'!B:B,'La Calera II - RFSU 31.1.28'!BX:BX,"No se encuentra",0,1)&gt;0,+_xlfn.XLOOKUP(B105,'La Calera II - RFSU 31.1.28'!B:B,'La Calera II - RFSU 31.1.28'!BX:BX,"No se encuentra",0,1),"")</f>
        <v/>
      </c>
      <c r="R105" s="202" t="str">
        <f t="shared" si="24"/>
        <v/>
      </c>
      <c r="S105" s="471"/>
      <c r="T105" s="304" t="s">
        <v>3010</v>
      </c>
      <c r="U105" s="416">
        <v>46395</v>
      </c>
      <c r="V105" s="18">
        <v>46395</v>
      </c>
      <c r="W105" s="18">
        <f>+_xlfn.XLOOKUP(B105,'La Calera II - RFSU 31.1.28'!B:B,'La Calera II - RFSU 31.1.28'!BW:BW,"No se encuentra",0,1)</f>
        <v>46335</v>
      </c>
      <c r="X105" s="193">
        <f t="shared" si="25"/>
        <v>85</v>
      </c>
      <c r="AA105" s="18"/>
      <c r="AB105" s="193"/>
    </row>
    <row r="106" spans="1:28" ht="110" hidden="1" x14ac:dyDescent="0.35">
      <c r="A106" s="562" t="s">
        <v>1679</v>
      </c>
      <c r="B106" s="568" t="s">
        <v>1858</v>
      </c>
      <c r="C106" s="161" t="s">
        <v>1859</v>
      </c>
      <c r="D106" s="285" t="s">
        <v>2979</v>
      </c>
      <c r="E106" s="201">
        <v>46132</v>
      </c>
      <c r="F106" s="198">
        <f>+_xlfn.XLOOKUP(B106,'La Calera II - RFSU 31.1.28'!B:B,'La Calera II - RFSU 31.1.28'!G:G,"No se encuentra",0,1)</f>
        <v>46132</v>
      </c>
      <c r="G106" s="289">
        <f>IF(+_xlfn.XLOOKUP(B106,'La Calera II - RFSU 31.1.28'!B:B,'La Calera II - RFSU 31.1.28'!H:H,"No se encuentra",0,1)&gt;0,+_xlfn.XLOOKUP(B106,'La Calera II - RFSU 31.1.28'!B:B,'La Calera II - RFSU 31.1.28'!H:H,"No se encuentra",0,1),"")</f>
        <v>46132</v>
      </c>
      <c r="H106" s="416">
        <v>46169</v>
      </c>
      <c r="I106" s="198">
        <v>46171</v>
      </c>
      <c r="J106" s="289">
        <v>46171</v>
      </c>
      <c r="K106" s="474" t="s">
        <v>2958</v>
      </c>
      <c r="L106" s="201">
        <v>46260</v>
      </c>
      <c r="M106" s="198">
        <v>46249</v>
      </c>
      <c r="N106" s="293" t="str">
        <f>IF(+_xlfn.XLOOKUP(B106,'La Calera II - RFSU 31.1.28'!B:B,'La Calera II - RFSU 31.1.28'!AQ:AQ,"No se encuentra",0,1)&gt;0,+_xlfn.XLOOKUP(B106,'La Calera II - RFSU 31.1.28'!B:B,'La Calera II - RFSU 31.1.28'!AQ:AQ,"No se encuentra",0,1),"")</f>
        <v/>
      </c>
      <c r="O106" s="201">
        <v>46510</v>
      </c>
      <c r="P106" s="198">
        <v>46506</v>
      </c>
      <c r="Q106" s="35" t="str">
        <f>+IF(+_xlfn.XLOOKUP(B106,'La Calera II - RFSU 31.1.28'!B:B,'La Calera II - RFSU 31.1.28'!BX:BX,"No se encuentra",0,1)&gt;0,+_xlfn.XLOOKUP(B106,'La Calera II - RFSU 31.1.28'!B:B,'La Calera II - RFSU 31.1.28'!BX:BX,"No se encuentra",0,1),"")</f>
        <v/>
      </c>
      <c r="R106" s="202" t="str">
        <f t="shared" ref="R106" si="33">IF(N106="","",+IF(Q106="",+O106-P106,+O106-Q106))</f>
        <v/>
      </c>
      <c r="S106" s="470"/>
      <c r="T106" s="304" t="s">
        <v>2869</v>
      </c>
      <c r="U106" s="416">
        <v>46510</v>
      </c>
      <c r="V106" s="18">
        <v>46510</v>
      </c>
      <c r="W106" s="18">
        <f>+_xlfn.XLOOKUP(B106,'La Calera II - RFSU 31.1.28'!B:B,'La Calera II - RFSU 31.1.28'!BW:BW,"No se encuentra",0,1)</f>
        <v>46520</v>
      </c>
      <c r="X106" s="193">
        <f t="shared" ref="X106" si="34">+O106-L106</f>
        <v>250</v>
      </c>
      <c r="AA106" s="18" t="str">
        <f>+_xlfn.XLOOKUP(T106,'Crono LB 30.09'!B:B,'Crono LB 30.09'!E:E,"No se encuentra",0,1)</f>
        <v>24-Apr-26</v>
      </c>
      <c r="AB106" s="193" t="e">
        <f t="shared" ref="AB106" si="35">+AA106-L106</f>
        <v>#VALUE!</v>
      </c>
    </row>
    <row r="107" spans="1:28" ht="30" hidden="1" x14ac:dyDescent="0.35">
      <c r="A107" s="562" t="s">
        <v>1679</v>
      </c>
      <c r="B107" s="568" t="s">
        <v>1862</v>
      </c>
      <c r="C107" s="161" t="s">
        <v>3011</v>
      </c>
      <c r="D107" s="285" t="s">
        <v>2871</v>
      </c>
      <c r="E107" s="201">
        <v>46216</v>
      </c>
      <c r="F107" s="198">
        <f>+_xlfn.XLOOKUP(B107,'La Calera II - RFSU 31.1.28'!B:B,'La Calera II - RFSU 31.1.28'!G:G,"No se encuentra",0,1)</f>
        <v>46216</v>
      </c>
      <c r="G107" s="289">
        <f>IF(+_xlfn.XLOOKUP(B107,'La Calera II - RFSU 31.1.28'!B:B,'La Calera II - RFSU 31.1.28'!H:H,"No se encuentra",0,1)&gt;0,+_xlfn.XLOOKUP(B107,'La Calera II - RFSU 31.1.28'!B:B,'La Calera II - RFSU 31.1.28'!H:H,"No se encuentra",0,1),"")</f>
        <v>46216</v>
      </c>
      <c r="H107" s="416">
        <v>46254</v>
      </c>
      <c r="I107" s="416">
        <v>46254</v>
      </c>
      <c r="J107" s="289" t="str">
        <f>IF(+_xlfn.XLOOKUP(B107,'La Calera II - RFSU 31.1.28'!B:B,'La Calera II - RFSU 31.1.28'!X:X,"No se encuentra",0,1)&gt;0,+_xlfn.XLOOKUP(B107,'La Calera II - RFSU 31.1.28'!B:B,'La Calera II - RFSU 31.1.28'!X:X,"No se encuentra",0,1),"")</f>
        <v/>
      </c>
      <c r="K107" s="474" t="s">
        <v>2958</v>
      </c>
      <c r="L107" s="201">
        <v>46315</v>
      </c>
      <c r="M107" s="201">
        <v>46315</v>
      </c>
      <c r="N107" s="293" t="str">
        <f>IF(+_xlfn.XLOOKUP(B107,'La Calera II - RFSU 31.1.28'!B:B,'La Calera II - RFSU 31.1.28'!AQ:AQ,"No se encuentra",0,1)&gt;0,+_xlfn.XLOOKUP(B107,'La Calera II - RFSU 31.1.28'!B:B,'La Calera II - RFSU 31.1.28'!AQ:AQ,"No se encuentra",0,1),"")</f>
        <v/>
      </c>
      <c r="O107" s="201">
        <v>46510</v>
      </c>
      <c r="P107" s="198">
        <v>46510</v>
      </c>
      <c r="Q107" s="35" t="str">
        <f>+IF(+_xlfn.XLOOKUP(B107,'La Calera II - RFSU 31.1.28'!B:B,'La Calera II - RFSU 31.1.28'!BX:BX,"No se encuentra",0,1)&gt;0,+_xlfn.XLOOKUP(B107,'La Calera II - RFSU 31.1.28'!B:B,'La Calera II - RFSU 31.1.28'!BX:BX,"No se encuentra",0,1),"")</f>
        <v/>
      </c>
      <c r="R107" s="202" t="str">
        <f t="shared" si="24"/>
        <v/>
      </c>
      <c r="S107" s="470"/>
      <c r="T107" s="304" t="s">
        <v>2869</v>
      </c>
      <c r="U107" s="416">
        <v>46510</v>
      </c>
      <c r="V107" s="18">
        <v>46510</v>
      </c>
      <c r="W107" s="18">
        <f>+_xlfn.XLOOKUP(B107,'La Calera II - RFSU 31.1.28'!B:B,'La Calera II - RFSU 31.1.28'!BW:BW,"No se encuentra",0,1)</f>
        <v>46590</v>
      </c>
      <c r="X107" s="193">
        <f t="shared" si="25"/>
        <v>195</v>
      </c>
      <c r="AA107" s="18" t="str">
        <f>+_xlfn.XLOOKUP(T107,'Crono LB 30.09'!B:B,'Crono LB 30.09'!E:E,"No se encuentra",0,1)</f>
        <v>24-Apr-26</v>
      </c>
      <c r="AB107" s="193" t="e">
        <f t="shared" ref="AB107:AB117" si="36">+AA107-L107</f>
        <v>#VALUE!</v>
      </c>
    </row>
    <row r="108" spans="1:28" ht="39" customHeight="1" x14ac:dyDescent="0.35">
      <c r="A108" s="562" t="s">
        <v>1679</v>
      </c>
      <c r="B108" s="568" t="s">
        <v>1860</v>
      </c>
      <c r="C108" s="161" t="s">
        <v>1861</v>
      </c>
      <c r="D108" s="285" t="str">
        <f>+_xlfn.XLOOKUP(B108,'La Calera II - RFSU 31.1.28'!B:B,'La Calera II - RFSU 31.1.28'!D:D,"No se encuentra",0,1)</f>
        <v>PAY-97110 A/B-BBAS SUMIDERO DE DRENAJES ABIERTOS VBH-97110</v>
      </c>
      <c r="E108" s="201">
        <v>46077</v>
      </c>
      <c r="F108" s="198">
        <v>46056</v>
      </c>
      <c r="G108" s="289">
        <f>IF(+_xlfn.XLOOKUP(B108,'La Calera II - RFSU 31.1.28'!B:B,'La Calera II - RFSU 31.1.28'!H:H,"No se encuentra",0,1)&gt;0,+_xlfn.XLOOKUP(B108,'La Calera II - RFSU 31.1.28'!B:B,'La Calera II - RFSU 31.1.28'!H:H,"No se encuentra",0,1),"")</f>
        <v>46056</v>
      </c>
      <c r="H108" s="416">
        <v>46095</v>
      </c>
      <c r="I108" s="198">
        <v>46101</v>
      </c>
      <c r="J108" s="289">
        <f>IF(+_xlfn.XLOOKUP(B108,'La Calera II - RFSU 31.1.28'!B:B,'La Calera II - RFSU 31.1.28'!X:X,"No se encuentra",0,1)&gt;0,+_xlfn.XLOOKUP(B108,'La Calera II - RFSU 31.1.28'!B:B,'La Calera II - RFSU 31.1.28'!X:X,"No se encuentra",0,1),"")</f>
        <v>46097</v>
      </c>
      <c r="K108" s="474" t="s">
        <v>2958</v>
      </c>
      <c r="L108" s="201">
        <v>46237</v>
      </c>
      <c r="M108" s="198">
        <v>46241</v>
      </c>
      <c r="N108" s="293">
        <f>IF(+_xlfn.XLOOKUP(B108,'La Calera II - RFSU 31.1.28'!B:B,'La Calera II - RFSU 31.1.28'!AQ:AQ,"No se encuentra",0,1)&gt;0,+_xlfn.XLOOKUP(B108,'La Calera II - RFSU 31.1.28'!B:B,'La Calera II - RFSU 31.1.28'!AQ:AQ,"No se encuentra",0,1),"")</f>
        <v>46234</v>
      </c>
      <c r="O108" s="201">
        <v>46566</v>
      </c>
      <c r="P108" s="198">
        <v>46542</v>
      </c>
      <c r="Q108" s="35" t="str">
        <f>+IF(+_xlfn.XLOOKUP(B108,'La Calera II - RFSU 31.1.28'!B:B,'La Calera II - RFSU 31.1.28'!BX:BX,"No se encuentra",0,1)&gt;0,+_xlfn.XLOOKUP(B108,'La Calera II - RFSU 31.1.28'!B:B,'La Calera II - RFSU 31.1.28'!BX:BX,"No se encuentra",0,1),"")</f>
        <v/>
      </c>
      <c r="R108" s="202">
        <f t="shared" si="24"/>
        <v>24</v>
      </c>
      <c r="S108" s="471"/>
      <c r="T108" s="304" t="s">
        <v>2874</v>
      </c>
      <c r="U108" s="416">
        <v>46566</v>
      </c>
      <c r="V108" s="18">
        <v>46566</v>
      </c>
      <c r="W108" s="18">
        <f>+_xlfn.XLOOKUP(B108,'La Calera II - RFSU 31.1.28'!B:B,'La Calera II - RFSU 31.1.28'!BW:BW,"No se encuentra",0,1)</f>
        <v>46601</v>
      </c>
      <c r="X108" s="193">
        <f t="shared" si="25"/>
        <v>329</v>
      </c>
      <c r="AA108" s="18">
        <f>+_xlfn.XLOOKUP(T108,'Crono LB 30.09'!B:B,'Crono LB 30.09'!E:E,"No se encuentra",0,1)</f>
        <v>46143</v>
      </c>
      <c r="AB108" s="193">
        <f t="shared" si="36"/>
        <v>-94</v>
      </c>
    </row>
    <row r="109" spans="1:28" ht="100" x14ac:dyDescent="0.35">
      <c r="A109" s="562" t="s">
        <v>1679</v>
      </c>
      <c r="B109" s="568" t="s">
        <v>1864</v>
      </c>
      <c r="C109" s="161" t="s">
        <v>1865</v>
      </c>
      <c r="D109" s="285" t="str">
        <f>+_xlfn.XLOOKUP(B109,'La Calera II - RFSU 31.1.28'!B:B,'La Calera II - RFSU 31.1.28'!D:D,"No se encuentra",0,1)</f>
        <v>PBE-94250-BOMBA DE TANQUE SUMIDERO DE HOT OIL
PBE-98130 -BOMBA DE TANQUE DE DRENAJE DE GLICOL</v>
      </c>
      <c r="E109" s="201">
        <v>46034</v>
      </c>
      <c r="F109" s="198">
        <v>46034</v>
      </c>
      <c r="G109" s="289">
        <f>IF(+_xlfn.XLOOKUP(B109,'La Calera II - RFSU 31.1.28'!B:B,'La Calera II - RFSU 31.1.28'!H:H,"No se encuentra",0,1)&gt;0,+_xlfn.XLOOKUP(B109,'La Calera II - RFSU 31.1.28'!B:B,'La Calera II - RFSU 31.1.28'!H:H,"No se encuentra",0,1),"")</f>
        <v>46037</v>
      </c>
      <c r="H109" s="416">
        <v>46063</v>
      </c>
      <c r="I109" s="198">
        <v>46063</v>
      </c>
      <c r="J109" s="289">
        <f>IF(+_xlfn.XLOOKUP(B109,'La Calera II - RFSU 31.1.28'!B:B,'La Calera II - RFSU 31.1.28'!X:X,"No se encuentra",0,1)&gt;0,+_xlfn.XLOOKUP(B109,'La Calera II - RFSU 31.1.28'!B:B,'La Calera II - RFSU 31.1.28'!X:X,"No se encuentra",0,1),"")</f>
        <v>46063</v>
      </c>
      <c r="K109" s="474" t="s">
        <v>2983</v>
      </c>
      <c r="L109" s="201">
        <v>46203</v>
      </c>
      <c r="M109" s="198">
        <v>46175</v>
      </c>
      <c r="N109" s="293">
        <f>IF(+_xlfn.XLOOKUP(B109,'La Calera II - RFSU 31.1.28'!B:B,'La Calera II - RFSU 31.1.28'!AQ:AQ,"No se encuentra",0,1)&gt;0,+_xlfn.XLOOKUP(B109,'La Calera II - RFSU 31.1.28'!B:B,'La Calera II - RFSU 31.1.28'!AQ:AQ,"No se encuentra",0,1),"")</f>
        <v>46176</v>
      </c>
      <c r="O109" s="201">
        <v>46420</v>
      </c>
      <c r="P109" s="198">
        <v>46360</v>
      </c>
      <c r="Q109" s="35" t="str">
        <f>+IF(+_xlfn.XLOOKUP(B109,'La Calera II - RFSU 31.1.28'!B:B,'La Calera II - RFSU 31.1.28'!BX:BX,"No se encuentra",0,1)&gt;0,+_xlfn.XLOOKUP(B109,'La Calera II - RFSU 31.1.28'!B:B,'La Calera II - RFSU 31.1.28'!BX:BX,"No se encuentra",0,1),"")</f>
        <v/>
      </c>
      <c r="R109" s="202">
        <f t="shared" si="24"/>
        <v>60</v>
      </c>
      <c r="S109" s="471"/>
      <c r="T109" s="304" t="s">
        <v>2877</v>
      </c>
      <c r="U109" s="416">
        <v>46470</v>
      </c>
      <c r="V109" s="18">
        <v>46420</v>
      </c>
      <c r="W109" s="18">
        <f>+_xlfn.XLOOKUP(B109,'La Calera II - RFSU 31.1.28'!B:B,'La Calera II - RFSU 31.1.28'!BW:BW,"No se encuentra",0,1)</f>
        <v>46393</v>
      </c>
      <c r="X109" s="193">
        <f t="shared" si="25"/>
        <v>217</v>
      </c>
      <c r="AA109" s="18" t="str">
        <f>+_xlfn.XLOOKUP(T109,'Crono LB 30.09'!B:B,'Crono LB 30.09'!E:E,"No se encuentra",0,1)</f>
        <v>24-Apr-26</v>
      </c>
      <c r="AB109" s="193" t="e">
        <f t="shared" si="36"/>
        <v>#VALUE!</v>
      </c>
    </row>
    <row r="110" spans="1:28" ht="90" x14ac:dyDescent="0.35">
      <c r="A110" s="562" t="s">
        <v>1679</v>
      </c>
      <c r="B110" s="568" t="s">
        <v>1866</v>
      </c>
      <c r="C110" s="161" t="s">
        <v>1867</v>
      </c>
      <c r="D110" s="285" t="str">
        <f>+_xlfn.XLOOKUP(B110,'La Calera II - RFSU 31.1.28'!B:B,'La Calera II - RFSU 31.1.28'!D:D,"No se encuentra",0,1)</f>
        <v>PBM-24340 A/B-BOMBA DE TRANSFERENCIA
PAZ-24390 A/B/C- BOMBA DE AGUA TRATADA A TANQUES</v>
      </c>
      <c r="E110" s="201">
        <v>46063</v>
      </c>
      <c r="F110" s="198">
        <v>46063</v>
      </c>
      <c r="G110" s="289">
        <f>IF(+_xlfn.XLOOKUP(B110,'La Calera II - RFSU 31.1.28'!B:B,'La Calera II - RFSU 31.1.28'!H:H,"No se encuentra",0,1)&gt;0,+_xlfn.XLOOKUP(B110,'La Calera II - RFSU 31.1.28'!B:B,'La Calera II - RFSU 31.1.28'!H:H,"No se encuentra",0,1),"")</f>
        <v>46063</v>
      </c>
      <c r="H110" s="416">
        <v>46100</v>
      </c>
      <c r="I110" s="198">
        <v>46119</v>
      </c>
      <c r="J110" s="289">
        <f>IF(+_xlfn.XLOOKUP(B110,'La Calera II - RFSU 31.1.28'!B:B,'La Calera II - RFSU 31.1.28'!X:X,"No se encuentra",0,1)&gt;0,+_xlfn.XLOOKUP(B110,'La Calera II - RFSU 31.1.28'!B:B,'La Calera II - RFSU 31.1.28'!X:X,"No se encuentra",0,1),"")</f>
        <v>46125</v>
      </c>
      <c r="K110" s="474" t="s">
        <v>2983</v>
      </c>
      <c r="L110" s="201">
        <v>46202</v>
      </c>
      <c r="M110" s="198">
        <v>46218</v>
      </c>
      <c r="N110" s="293">
        <f>IF(+_xlfn.XLOOKUP(B110,'La Calera II - RFSU 31.1.28'!B:B,'La Calera II - RFSU 31.1.28'!AQ:AQ,"No se encuentra",0,1)&gt;0,+_xlfn.XLOOKUP(B110,'La Calera II - RFSU 31.1.28'!B:B,'La Calera II - RFSU 31.1.28'!AQ:AQ,"No se encuentra",0,1),"")</f>
        <v>46218</v>
      </c>
      <c r="O110" s="201">
        <v>46507</v>
      </c>
      <c r="P110" s="198">
        <v>46507</v>
      </c>
      <c r="Q110" s="35" t="str">
        <f>+IF(+_xlfn.XLOOKUP(B110,'La Calera II - RFSU 31.1.28'!B:B,'La Calera II - RFSU 31.1.28'!BX:BX,"No se encuentra",0,1)&gt;0,+_xlfn.XLOOKUP(B110,'La Calera II - RFSU 31.1.28'!B:B,'La Calera II - RFSU 31.1.28'!BX:BX,"No se encuentra",0,1),"")</f>
        <v/>
      </c>
      <c r="R110" s="202">
        <f t="shared" si="24"/>
        <v>0</v>
      </c>
      <c r="S110" s="470"/>
      <c r="T110" s="304" t="s">
        <v>2609</v>
      </c>
      <c r="U110" s="416">
        <v>46507</v>
      </c>
      <c r="V110" s="18">
        <v>46507</v>
      </c>
      <c r="W110" s="18">
        <f>+_xlfn.XLOOKUP(B110,'La Calera II - RFSU 31.1.28'!B:B,'La Calera II - RFSU 31.1.28'!BW:BW,"No se encuentra",0,1)</f>
        <v>46585</v>
      </c>
      <c r="X110" s="193">
        <f t="shared" si="25"/>
        <v>305</v>
      </c>
      <c r="AA110" s="18">
        <f>+_xlfn.XLOOKUP(T110,'Crono LB 30.09'!B:B,'Crono LB 30.09'!E:E,"No se encuentra",0,1)</f>
        <v>46077</v>
      </c>
      <c r="AB110" s="193">
        <f t="shared" si="36"/>
        <v>-125</v>
      </c>
    </row>
    <row r="111" spans="1:28" hidden="1" x14ac:dyDescent="0.35">
      <c r="A111" s="562" t="s">
        <v>1679</v>
      </c>
      <c r="B111" s="568" t="s">
        <v>2882</v>
      </c>
      <c r="C111" s="161" t="s">
        <v>3012</v>
      </c>
      <c r="D111" s="285" t="s">
        <v>2884</v>
      </c>
      <c r="E111" s="201">
        <v>46178</v>
      </c>
      <c r="F111" s="198">
        <v>46178</v>
      </c>
      <c r="G111" s="289">
        <v>46178</v>
      </c>
      <c r="H111" s="201">
        <v>46205</v>
      </c>
      <c r="I111" s="198">
        <v>46205</v>
      </c>
      <c r="J111" s="289">
        <f>IF(+_xlfn.XLOOKUP(B111,'La Calera II - RFSU 31.1.28'!B:B,'La Calera II - RFSU 31.1.28'!X:X,"No se encuentra",0,1)&gt;0,+_xlfn.XLOOKUP(B111,'La Calera II - RFSU 31.1.28'!B:B,'La Calera II - RFSU 31.1.28'!X:X,"No se encuentra",0,1),"")</f>
        <v>46196</v>
      </c>
      <c r="K111" s="474" t="s">
        <v>2958</v>
      </c>
      <c r="L111" s="201">
        <f>+_xlfn.XLOOKUP(B111,'La Calera II - RFSU 31.1.28'!B:B,'La Calera II - RFSU 31.1.28'!AP:AP,"No se encuentra",0,1)</f>
        <v>46246</v>
      </c>
      <c r="M111" s="198">
        <f>+_xlfn.XLOOKUP(B111,'La Calera II - RFSU 31.1.28'!B:B,'La Calera II - RFSU 31.1.28'!AP:AP,"No se encuentra",0,1)</f>
        <v>46246</v>
      </c>
      <c r="N111" s="293" t="str">
        <f>IF(+_xlfn.XLOOKUP(B111,'La Calera II - RFSU 31.1.28'!B:B,'La Calera II - RFSU 31.1.28'!AQ:AQ,"No se encuentra",0,1)&gt;0,+_xlfn.XLOOKUP(B111,'La Calera II - RFSU 31.1.28'!B:B,'La Calera II - RFSU 31.1.28'!AQ:AQ,"No se encuentra",0,1),"")</f>
        <v/>
      </c>
      <c r="O111" s="201">
        <v>46588</v>
      </c>
      <c r="P111" s="198">
        <v>46588</v>
      </c>
      <c r="Q111" s="35" t="str">
        <f>+IF(+_xlfn.XLOOKUP(B111,'La Calera II - RFSU 31.1.28'!B:B,'La Calera II - RFSU 31.1.28'!BX:BX,"No se encuentra",0,1)&gt;0,+_xlfn.XLOOKUP(B111,'La Calera II - RFSU 31.1.28'!B:B,'La Calera II - RFSU 31.1.28'!BX:BX,"No se encuentra",0,1),"")</f>
        <v/>
      </c>
      <c r="R111" s="202" t="str">
        <f t="shared" si="24"/>
        <v/>
      </c>
      <c r="S111" s="470"/>
      <c r="T111" s="304" t="s">
        <v>2609</v>
      </c>
      <c r="U111" s="416">
        <v>46507</v>
      </c>
      <c r="V111" s="18">
        <v>46507</v>
      </c>
      <c r="W111" s="18">
        <f>+_xlfn.XLOOKUP(B111,'La Calera II - RFSU 31.1.28'!B:B,'La Calera II - RFSU 31.1.28'!BW:BW,"No se encuentra",0,1)</f>
        <v>46579</v>
      </c>
      <c r="X111" s="193">
        <f t="shared" si="25"/>
        <v>342</v>
      </c>
      <c r="AA111" s="18">
        <f>+_xlfn.XLOOKUP(T111,'Crono LB 30.09'!B:B,'Crono LB 30.09'!E:E,"No se encuentra",0,1)</f>
        <v>46077</v>
      </c>
      <c r="AB111" s="193">
        <f t="shared" si="36"/>
        <v>-169</v>
      </c>
    </row>
    <row r="112" spans="1:28" hidden="1" x14ac:dyDescent="0.35">
      <c r="A112" s="562" t="s">
        <v>1679</v>
      </c>
      <c r="B112" s="568" t="s">
        <v>2885</v>
      </c>
      <c r="C112" s="161" t="s">
        <v>2886</v>
      </c>
      <c r="D112" s="285"/>
      <c r="E112" s="201">
        <v>46218</v>
      </c>
      <c r="F112" s="201">
        <v>46218</v>
      </c>
      <c r="G112" s="289">
        <f>IF(+_xlfn.XLOOKUP(B112,'La Calera II - RFSU 31.1.28'!B:B,'La Calera II - RFSU 31.1.28'!H:H,"No se encuentra",0,1)&gt;0,+_xlfn.XLOOKUP(B112,'La Calera II - RFSU 31.1.28'!B:B,'La Calera II - RFSU 31.1.28'!H:H,"No se encuentra",0,1),"")</f>
        <v>46218</v>
      </c>
      <c r="H112" s="201">
        <v>46264</v>
      </c>
      <c r="I112" s="198">
        <v>46264</v>
      </c>
      <c r="J112" s="289" t="str">
        <f>IF(+_xlfn.XLOOKUP(B112,'La Calera II - RFSU 31.1.28'!B:B,'La Calera II - RFSU 31.1.28'!X:X,"No se encuentra",0,1)&gt;0,+_xlfn.XLOOKUP(B112,'La Calera II - RFSU 31.1.28'!B:B,'La Calera II - RFSU 31.1.28'!X:X,"No se encuentra",0,1),"")</f>
        <v/>
      </c>
      <c r="K112" s="474" t="s">
        <v>2958</v>
      </c>
      <c r="L112" s="201">
        <v>46320</v>
      </c>
      <c r="M112" s="198">
        <v>46320</v>
      </c>
      <c r="N112" s="293" t="str">
        <f>IF(+_xlfn.XLOOKUP(B112,'La Calera II - RFSU 31.1.28'!B:B,'La Calera II - RFSU 31.1.28'!AQ:AQ,"No se encuentra",0,1)&gt;0,+_xlfn.XLOOKUP(B112,'La Calera II - RFSU 31.1.28'!B:B,'La Calera II - RFSU 31.1.28'!AQ:AQ,"No se encuentra",0,1),"")</f>
        <v/>
      </c>
      <c r="O112" s="201">
        <v>46588</v>
      </c>
      <c r="P112" s="198">
        <v>46588</v>
      </c>
      <c r="Q112" s="35" t="str">
        <f>+IF(+_xlfn.XLOOKUP(B112,'La Calera II - RFSU 31.1.28'!B:B,'La Calera II - RFSU 31.1.28'!BX:BX,"No se encuentra",0,1)&gt;0,+_xlfn.XLOOKUP(B112,'La Calera II - RFSU 31.1.28'!B:B,'La Calera II - RFSU 31.1.28'!BX:BX,"No se encuentra",0,1),"")</f>
        <v/>
      </c>
      <c r="R112" s="202" t="str">
        <f t="shared" si="24"/>
        <v/>
      </c>
      <c r="S112" s="470"/>
      <c r="T112" s="304" t="s">
        <v>2609</v>
      </c>
      <c r="U112" s="416">
        <v>46507</v>
      </c>
      <c r="V112" s="18">
        <v>46507</v>
      </c>
      <c r="W112" s="18">
        <f>+_xlfn.XLOOKUP(B112,'La Calera II - RFSU 31.1.28'!B:B,'La Calera II - RFSU 31.1.28'!BW:BW,"No se encuentra",0,1)</f>
        <v>46630</v>
      </c>
      <c r="X112" s="193">
        <f t="shared" si="25"/>
        <v>268</v>
      </c>
      <c r="AA112" s="18">
        <f>+_xlfn.XLOOKUP(T112,'Crono LB 30.09'!B:B,'Crono LB 30.09'!E:E,"No se encuentra",0,1)</f>
        <v>46077</v>
      </c>
      <c r="AB112" s="193">
        <f t="shared" si="36"/>
        <v>-243</v>
      </c>
    </row>
    <row r="113" spans="1:28" hidden="1" x14ac:dyDescent="0.35">
      <c r="A113" s="562" t="s">
        <v>1679</v>
      </c>
      <c r="B113" s="568" t="s">
        <v>1850</v>
      </c>
      <c r="C113" s="161" t="s">
        <v>2887</v>
      </c>
      <c r="D113" s="285"/>
      <c r="E113" s="201">
        <v>46218</v>
      </c>
      <c r="F113" s="201">
        <v>46218</v>
      </c>
      <c r="G113" s="289">
        <f>IF(+_xlfn.XLOOKUP(B113,'La Calera II - RFSU 31.1.28'!B:B,'La Calera II - RFSU 31.1.28'!H:H,"No se encuentra",0,1)&gt;0,+_xlfn.XLOOKUP(B113,'La Calera II - RFSU 31.1.28'!B:B,'La Calera II - RFSU 31.1.28'!H:H,"No se encuentra",0,1),"")</f>
        <v>46218</v>
      </c>
      <c r="H113" s="201">
        <v>46264</v>
      </c>
      <c r="I113" s="198">
        <v>46264</v>
      </c>
      <c r="J113" s="289" t="str">
        <f>IF(+_xlfn.XLOOKUP(B113,'La Calera II - RFSU 31.1.28'!B:B,'La Calera II - RFSU 31.1.28'!X:X,"No se encuentra",0,1)&gt;0,+_xlfn.XLOOKUP(B113,'La Calera II - RFSU 31.1.28'!B:B,'La Calera II - RFSU 31.1.28'!X:X,"No se encuentra",0,1),"")</f>
        <v/>
      </c>
      <c r="K113" s="474" t="s">
        <v>2958</v>
      </c>
      <c r="L113" s="201">
        <v>46320</v>
      </c>
      <c r="M113" s="198">
        <v>46320</v>
      </c>
      <c r="N113" s="293" t="str">
        <f>IF(+_xlfn.XLOOKUP(B113,'La Calera II - RFSU 31.1.28'!B:B,'La Calera II - RFSU 31.1.28'!AQ:AQ,"No se encuentra",0,1)&gt;0,+_xlfn.XLOOKUP(B113,'La Calera II - RFSU 31.1.28'!B:B,'La Calera II - RFSU 31.1.28'!AQ:AQ,"No se encuentra",0,1),"")</f>
        <v/>
      </c>
      <c r="O113" s="201">
        <v>46588</v>
      </c>
      <c r="P113" s="198">
        <v>46588</v>
      </c>
      <c r="Q113" s="35" t="str">
        <f>+IF(+_xlfn.XLOOKUP(B113,'La Calera II - RFSU 31.1.28'!B:B,'La Calera II - RFSU 31.1.28'!BX:BX,"No se encuentra",0,1)&gt;0,+_xlfn.XLOOKUP(B113,'La Calera II - RFSU 31.1.28'!B:B,'La Calera II - RFSU 31.1.28'!BX:BX,"No se encuentra",0,1),"")</f>
        <v/>
      </c>
      <c r="R113" s="202" t="str">
        <f t="shared" ref="R113" si="37">IF(N113="","",+IF(Q113="",+O113-P113,+O113-Q113))</f>
        <v/>
      </c>
      <c r="S113" s="470"/>
      <c r="T113" s="304" t="s">
        <v>2609</v>
      </c>
      <c r="U113" s="416">
        <v>46507</v>
      </c>
      <c r="V113" s="18">
        <v>46507</v>
      </c>
      <c r="W113" s="18">
        <f>+_xlfn.XLOOKUP(B113,'La Calera II - RFSU 31.1.28'!B:B,'La Calera II - RFSU 31.1.28'!BW:BW,"No se encuentra",0,1)</f>
        <v>46630</v>
      </c>
      <c r="X113" s="193">
        <f t="shared" ref="X113" si="38">+O113-L113</f>
        <v>268</v>
      </c>
      <c r="AA113" s="18">
        <f>+_xlfn.XLOOKUP(T113,'Crono LB 30.09'!B:B,'Crono LB 30.09'!E:E,"No se encuentra",0,1)</f>
        <v>46077</v>
      </c>
      <c r="AB113" s="193">
        <f t="shared" ref="AB113" si="39">+AA113-L113</f>
        <v>-243</v>
      </c>
    </row>
    <row r="114" spans="1:28" ht="45" hidden="1" customHeight="1" x14ac:dyDescent="0.35">
      <c r="A114" s="562" t="s">
        <v>1679</v>
      </c>
      <c r="B114" s="568" t="s">
        <v>1868</v>
      </c>
      <c r="C114" s="161" t="s">
        <v>1869</v>
      </c>
      <c r="D114" s="285" t="str">
        <f>+_xlfn.XLOOKUP(B114,'La Calera II - RFSU 31.1.28'!B:B,'La Calera II - RFSU 31.1.28'!D:D,"No se encuentra",0,1)</f>
        <v>SKZZ-93110 - SKID DE GAS COMBUSTIBLE CPF2
SKZZ-67040-SKID DE GAS COMBUSTIBLE GENERACIÓN</v>
      </c>
      <c r="E114" s="201">
        <v>46120</v>
      </c>
      <c r="F114" s="198">
        <v>46120</v>
      </c>
      <c r="G114" s="289">
        <f>IF(+_xlfn.XLOOKUP(B114,'La Calera II - RFSU 31.1.28'!B:B,'La Calera II - RFSU 31.1.28'!H:H,"No se encuentra",0,1)&gt;0,+_xlfn.XLOOKUP(B114,'La Calera II - RFSU 31.1.28'!B:B,'La Calera II - RFSU 31.1.28'!H:H,"No se encuentra",0,1),"")</f>
        <v>46092</v>
      </c>
      <c r="H114" s="416">
        <v>46157</v>
      </c>
      <c r="I114" s="198">
        <v>46157</v>
      </c>
      <c r="J114" s="289">
        <f>IF(+_xlfn.XLOOKUP(B114,'La Calera II - RFSU 31.1.28'!B:B,'La Calera II - RFSU 31.1.28'!X:X,"No se encuentra",0,1)&gt;0,+_xlfn.XLOOKUP(B114,'La Calera II - RFSU 31.1.28'!B:B,'La Calera II - RFSU 31.1.28'!X:X,"No se encuentra",0,1),"")</f>
        <v>46143</v>
      </c>
      <c r="K114" s="474" t="s">
        <v>2958</v>
      </c>
      <c r="L114" s="201">
        <v>46269</v>
      </c>
      <c r="M114" s="198">
        <v>46237</v>
      </c>
      <c r="N114" s="293" t="str">
        <f>IF(+_xlfn.XLOOKUP(B114,'La Calera II - RFSU 31.1.28'!B:B,'La Calera II - RFSU 31.1.28'!AQ:AQ,"No se encuentra",0,1)&gt;0,+_xlfn.XLOOKUP(B114,'La Calera II - RFSU 31.1.28'!B:B,'La Calera II - RFSU 31.1.28'!AQ:AQ,"No se encuentra",0,1),"")</f>
        <v/>
      </c>
      <c r="O114" s="201">
        <v>46493</v>
      </c>
      <c r="P114" s="198">
        <v>46493</v>
      </c>
      <c r="Q114" s="35" t="str">
        <f>+IF(+_xlfn.XLOOKUP(B114,'La Calera II - RFSU 31.1.28'!B:B,'La Calera II - RFSU 31.1.28'!BX:BX,"No se encuentra",0,1)&gt;0,+_xlfn.XLOOKUP(B114,'La Calera II - RFSU 31.1.28'!B:B,'La Calera II - RFSU 31.1.28'!BX:BX,"No se encuentra",0,1),"")</f>
        <v/>
      </c>
      <c r="R114" s="202" t="str">
        <f t="shared" si="24"/>
        <v/>
      </c>
      <c r="S114" s="471"/>
      <c r="T114" s="304" t="s">
        <v>3013</v>
      </c>
      <c r="U114" s="198">
        <v>46510</v>
      </c>
      <c r="V114" s="18">
        <v>46493</v>
      </c>
      <c r="W114" s="18">
        <f>+_xlfn.XLOOKUP(B114,'La Calera II - RFSU 31.1.28'!B:B,'La Calera II - RFSU 31.1.28'!BW:BW,"No se encuentra",0,1)</f>
        <v>46480</v>
      </c>
      <c r="X114" s="193">
        <f t="shared" si="25"/>
        <v>224</v>
      </c>
      <c r="AA114" s="18" t="str">
        <f>+_xlfn.XLOOKUP(T114,'Crono LB 30.09'!B:B,'Crono LB 30.09'!E:E,"No se encuentra",0,1)</f>
        <v>No se encuentra</v>
      </c>
      <c r="AB114" s="193" t="e">
        <f t="shared" si="36"/>
        <v>#VALUE!</v>
      </c>
    </row>
    <row r="115" spans="1:28" ht="158.25" hidden="1" customHeight="1" x14ac:dyDescent="0.35">
      <c r="A115" s="562" t="s">
        <v>1679</v>
      </c>
      <c r="B115" s="568" t="s">
        <v>1870</v>
      </c>
      <c r="C115" s="161" t="s">
        <v>1871</v>
      </c>
      <c r="D115" s="285" t="str">
        <f>+_xlfn.XLOOKUP(B115,'La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5" s="201">
        <v>46136</v>
      </c>
      <c r="F115" s="198">
        <v>46150</v>
      </c>
      <c r="G115" s="289">
        <f>IF(+_xlfn.XLOOKUP(B115,'La Calera II - RFSU 31.1.28'!B:B,'La Calera II - RFSU 31.1.28'!H:H,"No se encuentra",0,1)&gt;0,+_xlfn.XLOOKUP(B115,'La Calera II - RFSU 31.1.28'!B:B,'La Calera II - RFSU 31.1.28'!H:H,"No se encuentra",0,1),"")</f>
        <v>46140</v>
      </c>
      <c r="H115" s="416">
        <v>46173</v>
      </c>
      <c r="I115" s="198">
        <v>46185</v>
      </c>
      <c r="J115" s="289">
        <f>IF(+_xlfn.XLOOKUP(B115,'La Calera II - RFSU 31.1.28'!B:B,'La Calera II - RFSU 31.1.28'!X:X,"No se encuentra",0,1)&gt;0,+_xlfn.XLOOKUP(B115,'La Calera II - RFSU 31.1.28'!B:B,'La Calera II - RFSU 31.1.28'!X:X,"No se encuentra",0,1),"")</f>
        <v>46185</v>
      </c>
      <c r="K115" s="474" t="s">
        <v>2958</v>
      </c>
      <c r="L115" s="201">
        <v>46253</v>
      </c>
      <c r="M115" s="198">
        <v>46253</v>
      </c>
      <c r="N115" s="293" t="str">
        <f>IF(+_xlfn.XLOOKUP(B115,'La Calera II - RFSU 31.1.28'!B:B,'La Calera II - RFSU 31.1.28'!AQ:AQ,"No se encuentra",0,1)&gt;0,+_xlfn.XLOOKUP(B115,'La Calera II - RFSU 31.1.28'!B:B,'La Calera II - RFSU 31.1.28'!AQ:AQ,"No se encuentra",0,1),"")</f>
        <v/>
      </c>
      <c r="O115" s="201">
        <v>46442</v>
      </c>
      <c r="P115" s="198">
        <v>46440</v>
      </c>
      <c r="Q115" s="35" t="str">
        <f>+IF(+_xlfn.XLOOKUP(B115,'La Calera II - RFSU 31.1.28'!B:B,'La Calera II - RFSU 31.1.28'!BX:BX,"No se encuentra",0,1)&gt;0,+_xlfn.XLOOKUP(B115,'La Calera II - RFSU 31.1.28'!B:B,'La Calera II - RFSU 31.1.28'!BX:BX,"No se encuentra",0,1),"")</f>
        <v/>
      </c>
      <c r="R115" s="202" t="str">
        <f t="shared" si="24"/>
        <v/>
      </c>
      <c r="S115" s="471"/>
      <c r="T115" s="304" t="s">
        <v>2610</v>
      </c>
      <c r="U115" s="416">
        <v>46442</v>
      </c>
      <c r="V115" s="18">
        <v>46442</v>
      </c>
      <c r="W115" s="18">
        <f>+_xlfn.XLOOKUP(B115,'La Calera II - RFSU 31.1.28'!B:B,'La Calera II - RFSU 31.1.28'!BW:BW,"No se encuentra",0,1)</f>
        <v>46452</v>
      </c>
      <c r="X115" s="193">
        <f t="shared" si="25"/>
        <v>189</v>
      </c>
      <c r="AA115" s="18">
        <f>+_xlfn.XLOOKUP(T115,'Crono LB 30.09'!B:B,'Crono LB 30.09'!E:E,"No se encuentra",0,1)</f>
        <v>46105</v>
      </c>
      <c r="AB115" s="193">
        <f t="shared" si="36"/>
        <v>-148</v>
      </c>
    </row>
    <row r="116" spans="1:28" ht="60" hidden="1" x14ac:dyDescent="0.35">
      <c r="A116" s="562" t="s">
        <v>1679</v>
      </c>
      <c r="B116" s="568" t="s">
        <v>1872</v>
      </c>
      <c r="C116" s="161" t="s">
        <v>1873</v>
      </c>
      <c r="D116" s="285" t="str">
        <f>+_xlfn.XLOOKUP(B116,'La Calera II - RFSU 31.1.28'!B:B,'La Calera II - RFSU 31.1.28'!D:D,"No se encuentra",0,1)</f>
        <v>SKZZ-91040/91050-SKID DE COMPRESIÓN Y SECADO DE AIRE</v>
      </c>
      <c r="E116" s="201">
        <v>46120</v>
      </c>
      <c r="F116" s="198">
        <v>46120</v>
      </c>
      <c r="G116" s="289">
        <f>IF(+_xlfn.XLOOKUP(B116,'La Calera II - RFSU 31.1.28'!B:B,'La Calera II - RFSU 31.1.28'!H:H,"No se encuentra",0,1)&gt;0,+_xlfn.XLOOKUP(B116,'La Calera II - RFSU 31.1.28'!B:B,'La Calera II - RFSU 31.1.28'!H:H,"No se encuentra",0,1),"")</f>
        <v>46098</v>
      </c>
      <c r="H116" s="416">
        <v>46157</v>
      </c>
      <c r="I116" s="198">
        <v>46157</v>
      </c>
      <c r="J116" s="289">
        <f>IF(+_xlfn.XLOOKUP(B116,'La Calera II - RFSU 31.1.28'!B:B,'La Calera II - RFSU 31.1.28'!X:X,"No se encuentra",0,1)&gt;0,+_xlfn.XLOOKUP(B116,'La Calera II - RFSU 31.1.28'!B:B,'La Calera II - RFSU 31.1.28'!X:X,"No se encuentra",0,1),"")</f>
        <v>46135</v>
      </c>
      <c r="K116" s="474" t="s">
        <v>2958</v>
      </c>
      <c r="L116" s="201">
        <v>46267</v>
      </c>
      <c r="M116" s="198">
        <v>46237</v>
      </c>
      <c r="N116" s="293" t="str">
        <f>IF(+_xlfn.XLOOKUP(B116,'La Calera II - RFSU 31.1.28'!B:B,'La Calera II - RFSU 31.1.28'!AQ:AQ,"No se encuentra",0,1)&gt;0,+_xlfn.XLOOKUP(B116,'La Calera II - RFSU 31.1.28'!B:B,'La Calera II - RFSU 31.1.28'!AQ:AQ,"No se encuentra",0,1),"")</f>
        <v/>
      </c>
      <c r="O116" s="201">
        <v>46515</v>
      </c>
      <c r="P116" s="198">
        <v>46494</v>
      </c>
      <c r="Q116" s="35" t="str">
        <f>+IF(+_xlfn.XLOOKUP(B116,'La Calera II - RFSU 31.1.28'!B:B,'La Calera II - RFSU 31.1.28'!BX:BX,"No se encuentra",0,1)&gt;0,+_xlfn.XLOOKUP(B116,'La Calera II - RFSU 31.1.28'!B:B,'La Calera II - RFSU 31.1.28'!BX:BX,"No se encuentra",0,1),"")</f>
        <v/>
      </c>
      <c r="R116" s="202" t="str">
        <f t="shared" ref="R116:R117" si="40">IF(N116="","",+IF(Q116="",+O116-P116,+O116-Q116))</f>
        <v/>
      </c>
      <c r="S116" s="471"/>
      <c r="T116" s="304" t="s">
        <v>2611</v>
      </c>
      <c r="U116" s="416">
        <v>46515</v>
      </c>
      <c r="V116" s="18">
        <v>46515</v>
      </c>
      <c r="W116" s="18">
        <f>+_xlfn.XLOOKUP(B116,'La Calera II - RFSU 31.1.28'!B:B,'La Calera II - RFSU 31.1.28'!BW:BW,"No se encuentra",0,1)</f>
        <v>46472</v>
      </c>
      <c r="X116" s="193">
        <f t="shared" si="25"/>
        <v>248</v>
      </c>
      <c r="AA116" s="18" t="str">
        <f>+_xlfn.XLOOKUP(T116,'Crono LB 30.09'!B:B,'Crono LB 30.09'!E:E,"No se encuentra",0,1)</f>
        <v>10-Apr-26</v>
      </c>
      <c r="AB116" s="193" t="e">
        <f t="shared" si="36"/>
        <v>#VALUE!</v>
      </c>
    </row>
    <row r="117" spans="1:28" ht="70.5" thickBot="1" x14ac:dyDescent="0.4">
      <c r="A117" s="562" t="s">
        <v>1679</v>
      </c>
      <c r="B117" s="568" t="s">
        <v>1874</v>
      </c>
      <c r="C117" s="161" t="s">
        <v>1875</v>
      </c>
      <c r="D117" s="285" t="str">
        <f>+_xlfn.XLOOKUP(B117,'La Calera II - RFSU 31.1.28'!B:B,'La Calera II - RFSU 31.1.28'!D:D,"No se encuentra",0,1)</f>
        <v>SKZZ-92020/SKZZ-92030 - UNIDAD DE GENERACIÓN DE NITRÓGENO</v>
      </c>
      <c r="E117" s="203">
        <v>46086</v>
      </c>
      <c r="F117" s="230">
        <v>46086</v>
      </c>
      <c r="G117" s="290">
        <f>IF(+_xlfn.XLOOKUP(B117,'La Calera II - RFSU 31.1.28'!B:B,'La Calera II - RFSU 31.1.28'!H:H,"No se encuentra",0,1)&gt;0,+_xlfn.XLOOKUP(B117,'La Calera II - RFSU 31.1.28'!B:B,'La Calera II - RFSU 31.1.28'!H:H,"No se encuentra",0,1),"")</f>
        <v>46065</v>
      </c>
      <c r="H117" s="417">
        <v>46123</v>
      </c>
      <c r="I117" s="230">
        <v>46119</v>
      </c>
      <c r="J117" s="290">
        <f>IF(+_xlfn.XLOOKUP(B117,'La Calera II - RFSU 31.1.28'!B:B,'La Calera II - RFSU 31.1.28'!X:X,"No se encuentra",0,1)&gt;0,+_xlfn.XLOOKUP(B117,'La Calera II - RFSU 31.1.28'!B:B,'La Calera II - RFSU 31.1.28'!X:X,"No se encuentra",0,1),"")</f>
        <v>46120</v>
      </c>
      <c r="K117" s="474" t="s">
        <v>2958</v>
      </c>
      <c r="L117" s="203">
        <v>46232</v>
      </c>
      <c r="M117" s="230">
        <v>46241</v>
      </c>
      <c r="N117" s="294" t="str">
        <f>IF(+_xlfn.XLOOKUP(B117,'La Calera II - RFSU 31.1.28'!B:B,'La Calera II - RFSU 31.1.28'!AQ:AQ,"No se encuentra",0,1)&gt;0,+_xlfn.XLOOKUP(B117,'La Calera II - RFSU 31.1.28'!B:B,'La Calera II - RFSU 31.1.28'!AQ:AQ,"No se encuentra",0,1),"")</f>
        <v/>
      </c>
      <c r="O117" s="203">
        <v>46412</v>
      </c>
      <c r="P117" s="230">
        <v>46411</v>
      </c>
      <c r="Q117" s="139" t="str">
        <f>+IF(+_xlfn.XLOOKUP(B117,'La Calera II - RFSU 31.1.28'!B:B,'La Calera II - RFSU 31.1.28'!BX:BX,"No se encuentra",0,1)&gt;0,+_xlfn.XLOOKUP(B117,'La Calera II - RFSU 31.1.28'!B:B,'La Calera II - RFSU 31.1.28'!BX:BX,"No se encuentra",0,1),"")</f>
        <v/>
      </c>
      <c r="R117" s="204" t="str">
        <f t="shared" si="40"/>
        <v/>
      </c>
      <c r="S117" s="472"/>
      <c r="T117" s="304" t="s">
        <v>2891</v>
      </c>
      <c r="U117" s="416">
        <v>46412</v>
      </c>
      <c r="V117" s="18">
        <v>46412</v>
      </c>
      <c r="W117" s="18">
        <f>+_xlfn.XLOOKUP(B117,'La Calera II - RFSU 31.1.28'!B:B,'La Calera II - RFSU 31.1.28'!BW:BW,"No se encuentra",0,1)</f>
        <v>46457</v>
      </c>
      <c r="X117" s="193">
        <f t="shared" si="25"/>
        <v>180</v>
      </c>
      <c r="AA117" s="18">
        <f>+_xlfn.XLOOKUP(T117,'Crono LB 30.09'!B:B,'Crono LB 30.09'!E:E,"No se encuentra",0,1)</f>
        <v>46105</v>
      </c>
      <c r="AB117" s="193">
        <f t="shared" si="36"/>
        <v>-127</v>
      </c>
    </row>
    <row r="123" spans="1:28" ht="15" thickBot="1" x14ac:dyDescent="0.4"/>
    <row r="124" spans="1:28" x14ac:dyDescent="0.35">
      <c r="D124" t="s">
        <v>2980</v>
      </c>
      <c r="E124" s="286" t="str">
        <f>+_xlfn.XLOOKUP(B124,'La Calera II - RFSU 31.1.28'!B:B,'La Calera II - RFSU 31.1.28'!G:G,"No se encuentra",0,1)</f>
        <v>No se encuentra</v>
      </c>
      <c r="F124" s="198" t="str">
        <f>+_xlfn.XLOOKUP(B124,'La Calera II - RFSU 31.1.28'!B:B,'La Calera II - RFSU 31.1.28'!G:G,"No se encuentra",0,1)</f>
        <v>No se encuentra</v>
      </c>
      <c r="G124" s="293" t="str">
        <f>IF(+_xlfn.XLOOKUP(B124,'La Calera II - RFSU 31.1.28'!B:B,'La Calera II - RFSU 31.1.28'!H:H,"No se encuentra",0,1)&gt;0,+_xlfn.XLOOKUP(B124,'La Calera II - RFSU 31.1.28'!B:B,'La Calera II - RFSU 31.1.28'!H:H,"No se encuentra",0,1),"")</f>
        <v>No se encuentra</v>
      </c>
      <c r="H124" s="201">
        <v>46025</v>
      </c>
      <c r="I124" s="198" t="str">
        <f>+_xlfn.XLOOKUP(B124,'La Calera II - RFSU 31.1.28'!B:B,'La Calera II - RFSU 31.1.28'!W:W,"No se encuentra",0,1)</f>
        <v>No se encuentra</v>
      </c>
      <c r="J124" s="289" t="str">
        <f>IF(+_xlfn.XLOOKUP(B124,'La Calera II - RFSU 31.1.28'!B:B,'La Calera II - RFSU 31.1.28'!X:X,"No se encuentra",0,1)&gt;0,+_xlfn.XLOOKUP(B124,'La Calera II - RFSU 31.1.28'!B:B,'La Calera II - RFSU 31.1.28'!X:X,"No se encuentra",0,1),"")</f>
        <v>No se encuentra</v>
      </c>
      <c r="K124" s="141" t="str">
        <f>+IF(+_xlfn.XLOOKUP(B124,'La Calera II - RFSU 31.1.28'!B:B,'La Calera II - RFSU 31.1.28'!AG:AG,"No se encuentra",0,1)=0,"N/A","Sin iniciar")</f>
        <v>Sin iniciar</v>
      </c>
      <c r="L124" s="201" t="str">
        <f>+_xlfn.XLOOKUP(B124,'La Calera II - RFSU 31.1.28'!B:B,'La Calera II - RFSU 31.1.28'!AP:AP,"No se encuentra",0,1)</f>
        <v>No se encuentra</v>
      </c>
      <c r="M124" s="198" t="str">
        <f>+_xlfn.XLOOKUP(B124,'La Calera II - RFSU 31.1.28'!B:B,'La Calera II - RFSU 31.1.28'!AP:AP,"No se encuentra",0,1)</f>
        <v>No se encuentra</v>
      </c>
      <c r="N124" s="293" t="str">
        <f>IF(+_xlfn.XLOOKUP(B124,'La Calera II - RFSU 31.1.28'!B:B,'La Calera II - RFSU 31.1.28'!AQ:AQ,"No se encuentra",0,1)&gt;0,+_xlfn.XLOOKUP(B124,'La Calera II - RFSU 31.1.28'!B:B,'La Calera II - RFSU 31.1.28'!AQ:AQ,"No se encuentra",0,1),"")</f>
        <v>No se encuentra</v>
      </c>
      <c r="O124" s="201">
        <v>46362</v>
      </c>
      <c r="P124" s="198">
        <f>+IF(W124&gt;O124,O124,W124)</f>
        <v>0</v>
      </c>
      <c r="Q124" s="198" t="str">
        <f>+IF(+_xlfn.XLOOKUP(B124,'La Calera II - RFSU 31.1.28'!B:B,'La Calera II - RFSU 31.1.28'!BX:BX,"No se encuentra",0,1)&gt;0,+_xlfn.XLOOKUP(B124,'La Calera II - RFSU 31.1.28'!B:B,'La Calera II - RFSU 31.1.28'!BX:BX,"No se encuentra",0,1),"")</f>
        <v>No se encuentra</v>
      </c>
      <c r="R124" s="302" t="e">
        <f>IF(N124="","",+IF(Q124="",+O124-P124,+O124-Q124))</f>
        <v>#VALUE!</v>
      </c>
      <c r="S124" s="227"/>
    </row>
    <row r="136" spans="9:9" x14ac:dyDescent="0.35">
      <c r="I136" t="s">
        <v>2515</v>
      </c>
    </row>
  </sheetData>
  <autoFilter ref="A2:AB117" xr:uid="{2672C0B7-F3A4-4990-99B1-E4CECD5EA1B2}">
    <filterColumn colId="11">
      <filters>
        <dateGroupItem year="2026" month="3" dateTimeGrouping="month"/>
        <dateGroupItem year="2026" month="4" dateTimeGrouping="month"/>
        <dateGroupItem year="2026" month="5" dateTimeGrouping="month"/>
        <dateGroupItem year="2026" month="6" dateTimeGrouping="month"/>
        <dateGroupItem year="2026" month="7" dateTimeGrouping="month"/>
        <dateGroupItem year="2026" month="8" day="3" dateTimeGrouping="day"/>
        <dateGroupItem year="2026" month="8" day="4" dateTimeGrouping="day"/>
      </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7">
    <cfRule type="cellIs" dxfId="17" priority="5" operator="lessThan">
      <formula>0</formula>
    </cfRule>
    <cfRule type="cellIs" dxfId="16" priority="6" operator="lessThan">
      <formula>15</formula>
    </cfRule>
  </conditionalFormatting>
  <conditionalFormatting sqref="R124">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93" zoomScaleNormal="90" workbookViewId="0">
      <pane xSplit="4" ySplit="1" topLeftCell="L7" activePane="bottomRight" state="frozen"/>
      <selection pane="topRight" activeCell="T22" sqref="T22"/>
      <selection pane="bottomLeft" activeCell="T22" sqref="T22"/>
      <selection pane="bottomRight" activeCell="T12" sqref="T12"/>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3" customWidth="1"/>
    <col min="12" max="12" width="14.453125" style="186" customWidth="1"/>
    <col min="13" max="13" width="21.1796875" style="186"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s>
  <sheetData>
    <row r="1" spans="1:20" s="169" customFormat="1" ht="29" x14ac:dyDescent="0.35">
      <c r="A1" s="167" t="s">
        <v>3014</v>
      </c>
      <c r="B1" s="167" t="s">
        <v>3015</v>
      </c>
      <c r="C1" s="167" t="s">
        <v>3016</v>
      </c>
      <c r="D1" s="167" t="s">
        <v>3017</v>
      </c>
      <c r="E1" s="168" t="s">
        <v>2</v>
      </c>
      <c r="F1" s="168" t="s">
        <v>3018</v>
      </c>
      <c r="G1" s="167" t="s">
        <v>3019</v>
      </c>
      <c r="H1" s="168" t="s">
        <v>3020</v>
      </c>
      <c r="I1" s="167" t="s">
        <v>3021</v>
      </c>
      <c r="J1" s="167" t="s">
        <v>3022</v>
      </c>
      <c r="K1" s="191" t="s">
        <v>3023</v>
      </c>
      <c r="L1" s="167" t="s">
        <v>3024</v>
      </c>
      <c r="M1" s="167" t="s">
        <v>28</v>
      </c>
      <c r="N1" s="167" t="s">
        <v>3025</v>
      </c>
      <c r="O1" s="167" t="s">
        <v>3026</v>
      </c>
      <c r="P1" s="167" t="s">
        <v>3027</v>
      </c>
      <c r="Q1" s="167" t="s">
        <v>3028</v>
      </c>
      <c r="R1" s="167" t="s">
        <v>3029</v>
      </c>
      <c r="S1" s="167" t="s">
        <v>3030</v>
      </c>
      <c r="T1" s="314" t="s">
        <v>3031</v>
      </c>
    </row>
    <row r="2" spans="1:20" x14ac:dyDescent="0.35">
      <c r="A2" s="170" t="s">
        <v>3032</v>
      </c>
      <c r="B2" s="5" t="s">
        <v>3033</v>
      </c>
      <c r="C2" s="171" t="s">
        <v>3034</v>
      </c>
      <c r="D2" s="172" t="s">
        <v>2528</v>
      </c>
      <c r="E2" s="190">
        <v>45905</v>
      </c>
      <c r="F2" s="184">
        <v>45918</v>
      </c>
      <c r="G2" s="184">
        <v>45918</v>
      </c>
      <c r="H2" s="184">
        <v>45944</v>
      </c>
      <c r="I2" s="181">
        <f>+'La Calera II - RFSU 31.1.28'!AN4</f>
        <v>46110</v>
      </c>
      <c r="J2" s="184">
        <v>46129</v>
      </c>
      <c r="K2" s="194" t="s">
        <v>33</v>
      </c>
      <c r="L2" s="467">
        <v>4900120912</v>
      </c>
      <c r="M2" s="5"/>
      <c r="N2" s="173"/>
      <c r="O2" s="174"/>
      <c r="P2" s="175"/>
      <c r="Q2" s="174"/>
      <c r="R2" s="176"/>
      <c r="S2" s="310" t="s">
        <v>33</v>
      </c>
      <c r="T2" s="320" t="s">
        <v>3035</v>
      </c>
    </row>
    <row r="3" spans="1:20" ht="75.75" customHeight="1" x14ac:dyDescent="0.35">
      <c r="A3" s="170" t="s">
        <v>3032</v>
      </c>
      <c r="B3" s="5" t="s">
        <v>3036</v>
      </c>
      <c r="C3" s="5" t="s">
        <v>3037</v>
      </c>
      <c r="D3" s="177" t="s">
        <v>2533</v>
      </c>
      <c r="E3" s="190">
        <f>+'La Calera II - RFSU 31.1.28'!G6</f>
        <v>45905</v>
      </c>
      <c r="F3" s="184">
        <v>45912</v>
      </c>
      <c r="G3" s="184">
        <v>46024</v>
      </c>
      <c r="H3" s="184">
        <v>46052</v>
      </c>
      <c r="I3" s="181">
        <f>+'La Calera II - RFSU 31.1.28'!AN6</f>
        <v>46109</v>
      </c>
      <c r="J3" s="184"/>
      <c r="K3" s="194" t="s">
        <v>33</v>
      </c>
      <c r="L3" s="467"/>
      <c r="M3" s="5"/>
      <c r="N3" s="173"/>
      <c r="O3" s="173"/>
      <c r="P3" s="173"/>
      <c r="Q3" s="173"/>
      <c r="R3" s="173"/>
      <c r="S3" s="311" t="s">
        <v>33</v>
      </c>
      <c r="T3" s="320" t="s">
        <v>5465</v>
      </c>
    </row>
    <row r="4" spans="1:20" x14ac:dyDescent="0.35">
      <c r="A4" s="170" t="s">
        <v>3032</v>
      </c>
      <c r="B4" s="5" t="s">
        <v>3036</v>
      </c>
      <c r="C4" s="5" t="s">
        <v>3037</v>
      </c>
      <c r="D4" s="172" t="s">
        <v>2534</v>
      </c>
      <c r="E4" s="190">
        <v>45905</v>
      </c>
      <c r="F4" s="184">
        <v>45911</v>
      </c>
      <c r="G4" s="184">
        <v>45936</v>
      </c>
      <c r="H4" s="184">
        <v>46052</v>
      </c>
      <c r="I4" s="181">
        <f>+'La Calera II - RFSU 31.1.28'!AN7</f>
        <v>46094</v>
      </c>
      <c r="J4" s="184">
        <v>46080</v>
      </c>
      <c r="K4" s="194" t="s">
        <v>33</v>
      </c>
      <c r="L4" s="467">
        <v>4900120239</v>
      </c>
      <c r="M4" s="5"/>
      <c r="N4" s="173"/>
      <c r="O4" s="173"/>
      <c r="P4" s="173"/>
      <c r="Q4" s="173"/>
      <c r="R4" s="173"/>
      <c r="S4" s="311" t="s">
        <v>33</v>
      </c>
      <c r="T4" s="320" t="s">
        <v>3038</v>
      </c>
    </row>
    <row r="5" spans="1:20" x14ac:dyDescent="0.35">
      <c r="A5" s="170" t="s">
        <v>3032</v>
      </c>
      <c r="B5" s="5" t="s">
        <v>3039</v>
      </c>
      <c r="C5" s="5" t="s">
        <v>3037</v>
      </c>
      <c r="D5" s="172" t="s">
        <v>2535</v>
      </c>
      <c r="E5" s="190">
        <v>45929</v>
      </c>
      <c r="F5" s="184"/>
      <c r="G5" s="184"/>
      <c r="H5" s="184"/>
      <c r="I5" s="181"/>
      <c r="J5" s="184"/>
      <c r="K5" s="194" t="s">
        <v>33</v>
      </c>
      <c r="L5" s="467"/>
      <c r="M5" s="175"/>
      <c r="N5" s="173"/>
      <c r="O5" s="173"/>
      <c r="P5" s="173"/>
      <c r="Q5" s="173"/>
      <c r="R5" s="173"/>
      <c r="S5" s="310" t="s">
        <v>33</v>
      </c>
      <c r="T5" s="320" t="s">
        <v>3040</v>
      </c>
    </row>
    <row r="6" spans="1:20" x14ac:dyDescent="0.35">
      <c r="A6" s="170" t="s">
        <v>3032</v>
      </c>
      <c r="B6" s="5" t="s">
        <v>3033</v>
      </c>
      <c r="C6" s="5" t="s">
        <v>3037</v>
      </c>
      <c r="D6" s="172" t="s">
        <v>2646</v>
      </c>
      <c r="E6" s="190">
        <f>+'La Calera II - RFSU 31.1.28'!G8</f>
        <v>46041</v>
      </c>
      <c r="F6" s="184">
        <v>46048</v>
      </c>
      <c r="G6" s="184">
        <v>46059</v>
      </c>
      <c r="H6" s="184">
        <v>46076</v>
      </c>
      <c r="I6" s="181">
        <f>+'La Calera II - RFSU 31.1.28'!AN8</f>
        <v>46085</v>
      </c>
      <c r="J6" s="184">
        <v>46085</v>
      </c>
      <c r="K6" s="194" t="s">
        <v>33</v>
      </c>
      <c r="L6" s="467">
        <v>4900120318</v>
      </c>
      <c r="M6" s="175"/>
      <c r="N6" s="173"/>
      <c r="O6" s="173"/>
      <c r="P6" s="173"/>
      <c r="Q6" s="174"/>
      <c r="R6" s="569"/>
      <c r="S6" s="310" t="s">
        <v>33</v>
      </c>
      <c r="T6" s="320" t="s">
        <v>3041</v>
      </c>
    </row>
    <row r="7" spans="1:20" ht="20.25" customHeight="1" x14ac:dyDescent="0.35">
      <c r="A7" s="170" t="s">
        <v>3032</v>
      </c>
      <c r="B7" s="5" t="s">
        <v>3042</v>
      </c>
      <c r="C7" s="5" t="s">
        <v>3037</v>
      </c>
      <c r="D7" s="172" t="s">
        <v>3043</v>
      </c>
      <c r="E7" s="190">
        <v>45929</v>
      </c>
      <c r="F7" s="184">
        <v>46048</v>
      </c>
      <c r="G7" s="184">
        <v>46059</v>
      </c>
      <c r="H7" s="184">
        <v>46087</v>
      </c>
      <c r="I7" s="181">
        <v>46101</v>
      </c>
      <c r="J7" s="184">
        <v>46113</v>
      </c>
      <c r="K7" s="194" t="s">
        <v>33</v>
      </c>
      <c r="L7" s="467">
        <v>4900120698</v>
      </c>
      <c r="M7" s="175"/>
      <c r="N7" s="173"/>
      <c r="O7" s="173"/>
      <c r="P7" s="173"/>
      <c r="Q7" s="174"/>
      <c r="R7" s="569"/>
      <c r="S7" s="310" t="s">
        <v>33</v>
      </c>
      <c r="T7" s="320" t="s">
        <v>3044</v>
      </c>
    </row>
    <row r="8" spans="1:20" ht="40.5" customHeight="1" x14ac:dyDescent="0.35">
      <c r="A8" s="170" t="s">
        <v>3032</v>
      </c>
      <c r="B8" s="179" t="s">
        <v>3045</v>
      </c>
      <c r="C8" s="5" t="s">
        <v>3037</v>
      </c>
      <c r="D8" s="172" t="s">
        <v>3046</v>
      </c>
      <c r="E8" s="190">
        <f>+'La Calera II - RFSU 31.1.28'!G109</f>
        <v>46034</v>
      </c>
      <c r="F8" s="184">
        <v>45936</v>
      </c>
      <c r="G8" s="184">
        <v>46325</v>
      </c>
      <c r="H8" s="184">
        <v>46139</v>
      </c>
      <c r="I8" s="181">
        <v>46171</v>
      </c>
      <c r="J8" s="184"/>
      <c r="K8" s="194">
        <f>+'La Calera II - RFSU 31.1.28'!BA109</f>
        <v>400</v>
      </c>
      <c r="L8" s="467">
        <v>4900121326</v>
      </c>
      <c r="M8" s="570"/>
      <c r="N8" s="516">
        <v>46177</v>
      </c>
      <c r="O8" s="178"/>
      <c r="P8" s="178"/>
      <c r="Q8" s="178"/>
      <c r="R8" s="569"/>
      <c r="S8" s="176">
        <f>+'La Calera II - RFSU 31.1.28'!CA109</f>
        <v>46584</v>
      </c>
      <c r="T8" s="320" t="s">
        <v>3047</v>
      </c>
    </row>
    <row r="9" spans="1:20" ht="43.5" x14ac:dyDescent="0.35">
      <c r="A9" s="170" t="s">
        <v>3032</v>
      </c>
      <c r="B9" s="179" t="s">
        <v>3048</v>
      </c>
      <c r="C9" s="171" t="s">
        <v>3049</v>
      </c>
      <c r="D9" s="172" t="s">
        <v>1847</v>
      </c>
      <c r="E9" s="190">
        <f>+'La Calera II - RFSU 31.1.28'!G110</f>
        <v>45931</v>
      </c>
      <c r="F9" s="184">
        <v>46315</v>
      </c>
      <c r="G9" s="184">
        <v>45995</v>
      </c>
      <c r="H9" s="184">
        <v>46153</v>
      </c>
      <c r="I9" s="181">
        <v>46148</v>
      </c>
      <c r="J9" s="184">
        <v>46188</v>
      </c>
      <c r="K9" s="194">
        <f>+'La Calera II - RFSU 31.1.28'!BA110</f>
        <v>250</v>
      </c>
      <c r="L9" s="467">
        <v>4900121592</v>
      </c>
      <c r="M9" s="570"/>
      <c r="N9" s="516"/>
      <c r="O9" s="178"/>
      <c r="P9" s="178"/>
      <c r="Q9" s="178"/>
      <c r="R9" s="569"/>
      <c r="S9" s="176">
        <f>+'La Calera II - RFSU 31.1.28'!CA110</f>
        <v>46448</v>
      </c>
      <c r="T9" s="277" t="s">
        <v>5453</v>
      </c>
    </row>
    <row r="10" spans="1:20" ht="43.5" x14ac:dyDescent="0.35">
      <c r="A10" s="170" t="s">
        <v>3032</v>
      </c>
      <c r="B10" s="179" t="s">
        <v>3045</v>
      </c>
      <c r="C10" s="171" t="s">
        <v>3050</v>
      </c>
      <c r="D10" s="177" t="s">
        <v>3051</v>
      </c>
      <c r="E10" s="190">
        <f>+'La Calera II - RFSU 31.1.28'!G29</f>
        <v>46031</v>
      </c>
      <c r="F10" s="184">
        <v>46043</v>
      </c>
      <c r="G10" s="184">
        <v>46062</v>
      </c>
      <c r="H10" s="184">
        <v>46094</v>
      </c>
      <c r="I10" s="181">
        <f>+'La Calera II - RFSU 31.1.28'!AN29</f>
        <v>46162</v>
      </c>
      <c r="J10" s="184"/>
      <c r="K10" s="194">
        <f>+'La Calera II - RFSU 31.1.28'!BA29</f>
        <v>390</v>
      </c>
      <c r="L10" s="467">
        <v>4508944971</v>
      </c>
      <c r="M10" s="175" t="s">
        <v>3052</v>
      </c>
      <c r="N10" s="181">
        <v>46160</v>
      </c>
      <c r="O10" s="174"/>
      <c r="P10" s="178"/>
      <c r="Q10" s="178"/>
      <c r="R10" s="180">
        <v>46120</v>
      </c>
      <c r="S10" s="176">
        <f>+'La Calera II - RFSU 31.1.28'!CA29</f>
        <v>46561</v>
      </c>
      <c r="T10" s="320" t="s">
        <v>5454</v>
      </c>
    </row>
    <row r="11" spans="1:20" ht="82.5" customHeight="1" x14ac:dyDescent="0.35">
      <c r="A11" s="170" t="s">
        <v>3032</v>
      </c>
      <c r="B11" s="179" t="s">
        <v>3045</v>
      </c>
      <c r="C11" s="5" t="s">
        <v>3050</v>
      </c>
      <c r="D11" s="177" t="s">
        <v>3053</v>
      </c>
      <c r="E11" s="190">
        <f>+'La Calera II - RFSU 31.1.28'!G30</f>
        <v>46031</v>
      </c>
      <c r="F11" s="184">
        <v>46043</v>
      </c>
      <c r="G11" s="184">
        <v>46062</v>
      </c>
      <c r="H11" s="184">
        <v>46094</v>
      </c>
      <c r="I11" s="181">
        <f>+'La Calera II - RFSU 31.1.28'!AN30</f>
        <v>46162</v>
      </c>
      <c r="J11" s="184"/>
      <c r="K11" s="194">
        <f>+'La Calera II - RFSU 31.1.28'!BA30</f>
        <v>360</v>
      </c>
      <c r="L11" s="467">
        <v>4508944973</v>
      </c>
      <c r="M11" s="175" t="s">
        <v>3052</v>
      </c>
      <c r="N11" s="181">
        <v>46160</v>
      </c>
      <c r="O11" s="173"/>
      <c r="P11" s="173"/>
      <c r="Q11" s="173"/>
      <c r="R11" s="173">
        <v>46156</v>
      </c>
      <c r="S11" s="176">
        <f>+'La Calera II - RFSU 31.1.28'!CA30</f>
        <v>46531</v>
      </c>
      <c r="T11" s="320" t="s">
        <v>5455</v>
      </c>
    </row>
    <row r="12" spans="1:20" ht="43.5" x14ac:dyDescent="0.35">
      <c r="A12" s="170" t="s">
        <v>3032</v>
      </c>
      <c r="B12" s="179" t="s">
        <v>3048</v>
      </c>
      <c r="C12" s="171" t="s">
        <v>3050</v>
      </c>
      <c r="D12" s="172" t="s">
        <v>3054</v>
      </c>
      <c r="E12" s="190">
        <f>+'La Calera II - RFSU 31.1.28'!G31</f>
        <v>46031</v>
      </c>
      <c r="F12" s="184">
        <v>46043</v>
      </c>
      <c r="G12" s="184">
        <v>46062</v>
      </c>
      <c r="H12" s="184">
        <v>46094</v>
      </c>
      <c r="I12" s="181">
        <f>+'La Calera II - RFSU 31.1.28'!AN31</f>
        <v>46171</v>
      </c>
      <c r="J12" s="184"/>
      <c r="K12" s="194">
        <f>+'La Calera II - RFSU 31.1.28'!BA31</f>
        <v>360</v>
      </c>
      <c r="L12" s="467">
        <v>4508945953</v>
      </c>
      <c r="M12" s="175" t="s">
        <v>3052</v>
      </c>
      <c r="N12" s="181">
        <v>46164</v>
      </c>
      <c r="O12" s="173"/>
      <c r="P12" s="173"/>
      <c r="Q12" s="173"/>
      <c r="R12" s="173"/>
      <c r="S12" s="176">
        <f>+'La Calera II - RFSU 31.1.28'!CA31</f>
        <v>46540</v>
      </c>
      <c r="T12" s="320" t="s">
        <v>5456</v>
      </c>
    </row>
    <row r="13" spans="1:20" ht="59.25" customHeight="1" x14ac:dyDescent="0.35">
      <c r="A13" s="170" t="s">
        <v>3032</v>
      </c>
      <c r="B13" s="179" t="s">
        <v>3033</v>
      </c>
      <c r="C13" s="5" t="s">
        <v>3055</v>
      </c>
      <c r="D13" s="172" t="s">
        <v>3056</v>
      </c>
      <c r="E13" s="190">
        <f>+'La Calera II - RFSU 31.1.28'!G125</f>
        <v>46010</v>
      </c>
      <c r="F13" s="184">
        <v>46030</v>
      </c>
      <c r="G13" s="184">
        <v>46059</v>
      </c>
      <c r="H13" s="184"/>
      <c r="I13" s="181">
        <f>+'La Calera II - RFSU 31.1.28'!AN125</f>
        <v>46076</v>
      </c>
      <c r="J13" s="184">
        <v>46091</v>
      </c>
      <c r="K13" s="194">
        <f>+S13-I13</f>
        <v>80</v>
      </c>
      <c r="L13" s="467" t="s">
        <v>33</v>
      </c>
      <c r="M13" s="182"/>
      <c r="N13" s="181"/>
      <c r="O13" s="173"/>
      <c r="P13" s="173"/>
      <c r="Q13" s="173"/>
      <c r="R13" s="173"/>
      <c r="S13" s="176">
        <f>+'La Calera II - RFSU 31.1.28'!CA125</f>
        <v>46156</v>
      </c>
      <c r="T13" s="277" t="s">
        <v>5462</v>
      </c>
    </row>
    <row r="14" spans="1:20" ht="58" x14ac:dyDescent="0.35">
      <c r="A14" s="170" t="s">
        <v>3032</v>
      </c>
      <c r="B14" s="179" t="s">
        <v>3033</v>
      </c>
      <c r="C14" s="5" t="s">
        <v>3055</v>
      </c>
      <c r="D14" s="172" t="s">
        <v>3057</v>
      </c>
      <c r="E14" s="190">
        <f>+'La Calera II - RFSU 31.1.28'!G132</f>
        <v>46013</v>
      </c>
      <c r="F14" s="184">
        <v>46030</v>
      </c>
      <c r="G14" s="184">
        <v>46050</v>
      </c>
      <c r="H14" s="184"/>
      <c r="I14" s="181">
        <f>+'La Calera II - RFSU 31.1.28'!AN132</f>
        <v>46067</v>
      </c>
      <c r="J14" s="184">
        <v>46079</v>
      </c>
      <c r="K14" s="194">
        <f>+S14-I14</f>
        <v>65</v>
      </c>
      <c r="L14" s="467" t="s">
        <v>33</v>
      </c>
      <c r="M14" s="182"/>
      <c r="N14" s="181"/>
      <c r="O14" s="173"/>
      <c r="P14" s="173"/>
      <c r="Q14" s="173"/>
      <c r="R14" s="173"/>
      <c r="S14" s="176">
        <f>+'La Calera II - RFSU 31.1.28'!CA132</f>
        <v>46132</v>
      </c>
      <c r="T14" s="277" t="s">
        <v>5432</v>
      </c>
    </row>
    <row r="15" spans="1:20" ht="43.5" x14ac:dyDescent="0.35">
      <c r="A15" s="170" t="s">
        <v>3032</v>
      </c>
      <c r="B15" s="179" t="s">
        <v>3039</v>
      </c>
      <c r="C15" s="5" t="s">
        <v>3055</v>
      </c>
      <c r="D15" s="177" t="s">
        <v>3058</v>
      </c>
      <c r="E15" s="190">
        <v>46073</v>
      </c>
      <c r="F15" s="184">
        <v>46084</v>
      </c>
      <c r="G15" s="184">
        <v>46101</v>
      </c>
      <c r="H15" s="184">
        <v>46132</v>
      </c>
      <c r="I15" s="181">
        <f>+'La Calera II - RFSU 31.1.28'!AN139</f>
        <v>46165</v>
      </c>
      <c r="J15" s="184">
        <v>46183</v>
      </c>
      <c r="K15" s="194">
        <v>250</v>
      </c>
      <c r="L15" s="467"/>
      <c r="M15" s="182"/>
      <c r="N15" s="181"/>
      <c r="O15" s="173"/>
      <c r="P15" s="173"/>
      <c r="Q15" s="173"/>
      <c r="R15" s="173"/>
      <c r="S15" s="176">
        <f>+'La Calera II - RFSU 31.1.28'!CA139</f>
        <v>46417</v>
      </c>
      <c r="T15" s="320" t="s">
        <v>5389</v>
      </c>
    </row>
    <row r="16" spans="1:20" ht="29" x14ac:dyDescent="0.35">
      <c r="A16" s="170" t="s">
        <v>3032</v>
      </c>
      <c r="B16" s="179" t="s">
        <v>3048</v>
      </c>
      <c r="C16" s="171" t="s">
        <v>3049</v>
      </c>
      <c r="D16" s="177" t="s">
        <v>1827</v>
      </c>
      <c r="E16" s="190">
        <f>+'La Calera II - RFSU 31.1.28'!G101</f>
        <v>46045</v>
      </c>
      <c r="F16" s="184">
        <v>46052</v>
      </c>
      <c r="G16" s="184">
        <v>46092</v>
      </c>
      <c r="H16" s="184">
        <v>46185</v>
      </c>
      <c r="I16" s="181">
        <f>+'La Calera II - RFSU 31.1.28'!AN101</f>
        <v>46220</v>
      </c>
      <c r="J16" s="184">
        <v>46211</v>
      </c>
      <c r="K16" s="194">
        <f>+'La Calera II - RFSU 31.1.28'!BA101</f>
        <v>240</v>
      </c>
      <c r="L16" s="467">
        <v>4509023695</v>
      </c>
      <c r="M16" s="182"/>
      <c r="N16" s="181"/>
      <c r="O16" s="173"/>
      <c r="P16" s="173"/>
      <c r="Q16" s="173"/>
      <c r="R16" s="173"/>
      <c r="S16" s="176">
        <f>+'La Calera II - RFSU 31.1.28'!CA101</f>
        <v>46469</v>
      </c>
      <c r="T16" s="320" t="s">
        <v>5457</v>
      </c>
    </row>
    <row r="17" spans="1:20" ht="64.5" customHeight="1" x14ac:dyDescent="0.35">
      <c r="A17" s="170" t="s">
        <v>3032</v>
      </c>
      <c r="B17" s="179" t="s">
        <v>3048</v>
      </c>
      <c r="C17" s="171" t="s">
        <v>3049</v>
      </c>
      <c r="D17" s="177" t="s">
        <v>1833</v>
      </c>
      <c r="E17" s="190">
        <f>+'La Calera II - RFSU 31.1.28'!H104</f>
        <v>46029</v>
      </c>
      <c r="F17" s="184">
        <v>46036</v>
      </c>
      <c r="G17" s="184">
        <v>46062</v>
      </c>
      <c r="H17" s="184">
        <v>46090</v>
      </c>
      <c r="I17" s="181">
        <f>+'La Calera II - RFSU 31.1.28'!AN104</f>
        <v>46200</v>
      </c>
      <c r="J17" s="184">
        <v>46118</v>
      </c>
      <c r="K17" s="194">
        <f>+'La Calera II - RFSU 31.1.28'!BA104</f>
        <v>240</v>
      </c>
      <c r="L17" s="467">
        <v>4508920352</v>
      </c>
      <c r="M17" s="182" t="s">
        <v>3059</v>
      </c>
      <c r="N17" s="181">
        <v>46121</v>
      </c>
      <c r="O17" s="173"/>
      <c r="P17" s="173"/>
      <c r="Q17" s="173"/>
      <c r="R17" s="173">
        <v>46238</v>
      </c>
      <c r="S17" s="176">
        <f>+'La Calera II - RFSU 31.1.28'!CA104</f>
        <v>46449</v>
      </c>
      <c r="T17" s="320" t="s">
        <v>5458</v>
      </c>
    </row>
    <row r="18" spans="1:20" ht="29" x14ac:dyDescent="0.35">
      <c r="A18" s="170" t="s">
        <v>3032</v>
      </c>
      <c r="B18" s="179" t="s">
        <v>3048</v>
      </c>
      <c r="C18" s="171" t="s">
        <v>3049</v>
      </c>
      <c r="D18" s="177" t="s">
        <v>1829</v>
      </c>
      <c r="E18" s="190">
        <v>46157</v>
      </c>
      <c r="F18" s="184">
        <v>46164</v>
      </c>
      <c r="G18" s="184">
        <v>46185</v>
      </c>
      <c r="H18" s="184"/>
      <c r="I18" s="181">
        <f>+'La Calera II - RFSU 31.1.28'!AN102</f>
        <v>46315</v>
      </c>
      <c r="J18" s="184"/>
      <c r="K18" s="194">
        <f>+'La Calera II - RFSU 31.1.28'!BA102</f>
        <v>240</v>
      </c>
      <c r="L18" s="467"/>
      <c r="M18" s="182"/>
      <c r="N18" s="181"/>
      <c r="O18" s="173"/>
      <c r="P18" s="173"/>
      <c r="Q18" s="173"/>
      <c r="R18" s="173"/>
      <c r="S18" s="176">
        <f>+'La Calera II - RFSU 31.1.28'!CA102</f>
        <v>46564</v>
      </c>
      <c r="T18" s="320" t="s">
        <v>5459</v>
      </c>
    </row>
    <row r="19" spans="1:20" ht="78" customHeight="1" x14ac:dyDescent="0.35">
      <c r="A19" s="170" t="s">
        <v>3032</v>
      </c>
      <c r="B19" s="179" t="s">
        <v>3048</v>
      </c>
      <c r="C19" s="171" t="s">
        <v>3049</v>
      </c>
      <c r="D19" s="177" t="s">
        <v>1837</v>
      </c>
      <c r="E19" s="190">
        <f>+'La Calera II - RFSU 31.1.28'!G105</f>
        <v>46099</v>
      </c>
      <c r="F19" s="184">
        <v>46063</v>
      </c>
      <c r="G19" s="184">
        <v>46111</v>
      </c>
      <c r="H19" s="184">
        <v>46234</v>
      </c>
      <c r="I19" s="181">
        <f>+'La Calera II - RFSU 31.1.28'!AN105</f>
        <v>46218</v>
      </c>
      <c r="J19" s="184"/>
      <c r="K19" s="194">
        <f>+'La Calera II - RFSU 31.1.28'!BA105</f>
        <v>250</v>
      </c>
      <c r="L19" s="467"/>
      <c r="M19" s="182"/>
      <c r="N19" s="181"/>
      <c r="O19" s="173"/>
      <c r="P19" s="173"/>
      <c r="Q19" s="173"/>
      <c r="R19" s="173"/>
      <c r="S19" s="176">
        <f>+'La Calera II - RFSU 31.1.28'!CA105</f>
        <v>46477</v>
      </c>
      <c r="T19" s="277" t="s">
        <v>5433</v>
      </c>
    </row>
    <row r="20" spans="1:20" ht="58" x14ac:dyDescent="0.35">
      <c r="A20" s="170" t="s">
        <v>3032</v>
      </c>
      <c r="B20" s="179" t="s">
        <v>3048</v>
      </c>
      <c r="C20" s="171" t="s">
        <v>3049</v>
      </c>
      <c r="D20" s="177" t="s">
        <v>1841</v>
      </c>
      <c r="E20" s="190">
        <v>46139</v>
      </c>
      <c r="F20" s="184">
        <v>46150</v>
      </c>
      <c r="G20" s="184">
        <v>46185</v>
      </c>
      <c r="H20" s="184"/>
      <c r="I20" s="181">
        <f>+'La Calera II - RFSU 31.1.28'!AN106</f>
        <v>46308</v>
      </c>
      <c r="J20" s="184"/>
      <c r="K20" s="194">
        <f>+'La Calera II - RFSU 31.1.28'!BA106</f>
        <v>250</v>
      </c>
      <c r="L20" s="467"/>
      <c r="M20" s="182"/>
      <c r="N20" s="181"/>
      <c r="O20" s="173"/>
      <c r="P20" s="173"/>
      <c r="Q20" s="173"/>
      <c r="R20" s="173"/>
      <c r="S20" s="176">
        <f>+'La Calera II - RFSU 31.1.28'!CA106</f>
        <v>46567</v>
      </c>
      <c r="T20" s="320" t="s">
        <v>5434</v>
      </c>
    </row>
    <row r="21" spans="1:20" x14ac:dyDescent="0.35">
      <c r="A21" s="170" t="s">
        <v>3032</v>
      </c>
      <c r="B21" s="179" t="s">
        <v>3048</v>
      </c>
      <c r="C21" s="171" t="s">
        <v>3049</v>
      </c>
      <c r="D21" s="172" t="s">
        <v>1861</v>
      </c>
      <c r="E21" s="190">
        <f>+'La Calera II - RFSU 31.1.28'!G115</f>
        <v>46056</v>
      </c>
      <c r="F21" s="184">
        <v>46072</v>
      </c>
      <c r="G21" s="184">
        <v>46095</v>
      </c>
      <c r="H21" s="184">
        <v>46196</v>
      </c>
      <c r="I21" s="181">
        <f>+'La Calera II - RFSU 31.1.28'!AN115</f>
        <v>46197</v>
      </c>
      <c r="J21" s="184">
        <v>46232</v>
      </c>
      <c r="K21" s="194">
        <f>+'La Calera II - RFSU 31.1.28'!BA115</f>
        <v>360</v>
      </c>
      <c r="L21" s="467">
        <v>4509037987</v>
      </c>
      <c r="M21" s="182"/>
      <c r="N21" s="181"/>
      <c r="O21" s="173"/>
      <c r="P21" s="173"/>
      <c r="Q21" s="173"/>
      <c r="R21" s="173"/>
      <c r="S21" s="176">
        <f>+'La Calera II - RFSU 31.1.28'!CA115</f>
        <v>46566</v>
      </c>
      <c r="T21" s="320" t="s">
        <v>5466</v>
      </c>
    </row>
    <row r="22" spans="1:20" ht="55.5" customHeight="1" x14ac:dyDescent="0.35">
      <c r="A22" s="170" t="s">
        <v>3032</v>
      </c>
      <c r="B22" s="179" t="s">
        <v>3048</v>
      </c>
      <c r="C22" s="171" t="s">
        <v>3049</v>
      </c>
      <c r="D22" s="172" t="s">
        <v>1867</v>
      </c>
      <c r="E22" s="190">
        <f>+'La Calera II - RFSU 31.1.28'!G117</f>
        <v>46063</v>
      </c>
      <c r="F22" s="184">
        <v>46076</v>
      </c>
      <c r="G22" s="184">
        <v>46119</v>
      </c>
      <c r="H22" s="184">
        <v>46183</v>
      </c>
      <c r="I22" s="181">
        <f>+I21</f>
        <v>46197</v>
      </c>
      <c r="J22" s="184">
        <v>46218</v>
      </c>
      <c r="K22" s="194">
        <v>300</v>
      </c>
      <c r="L22" s="467">
        <v>4509013897</v>
      </c>
      <c r="M22" s="182"/>
      <c r="N22" s="181"/>
      <c r="O22" s="173"/>
      <c r="P22" s="173"/>
      <c r="Q22" s="173"/>
      <c r="R22" s="173"/>
      <c r="S22" s="176">
        <f>+'La Calera II - RFSU 31.1.28'!CA117</f>
        <v>46507</v>
      </c>
      <c r="T22" s="320" t="s">
        <v>5467</v>
      </c>
    </row>
    <row r="23" spans="1:20" ht="29" x14ac:dyDescent="0.35">
      <c r="A23" s="170" t="s">
        <v>3032</v>
      </c>
      <c r="B23" s="179" t="s">
        <v>3048</v>
      </c>
      <c r="C23" s="171" t="s">
        <v>3049</v>
      </c>
      <c r="D23" s="183" t="s">
        <v>1869</v>
      </c>
      <c r="E23" s="190">
        <v>46092</v>
      </c>
      <c r="F23" s="184">
        <v>46100</v>
      </c>
      <c r="G23" s="184">
        <v>46143</v>
      </c>
      <c r="H23" s="184">
        <v>46234</v>
      </c>
      <c r="I23" s="181">
        <f>+'La Calera II - RFSU 31.1.28'!AN121</f>
        <v>46253</v>
      </c>
      <c r="J23" s="184"/>
      <c r="K23" s="194">
        <f>+'La Calera II - RFSU 31.1.28'!BA121</f>
        <v>330</v>
      </c>
      <c r="L23" s="467"/>
      <c r="M23" s="182"/>
      <c r="N23" s="181"/>
      <c r="O23" s="173"/>
      <c r="P23" s="173"/>
      <c r="Q23" s="173"/>
      <c r="R23" s="173"/>
      <c r="S23" s="176">
        <f>+'La Calera II - RFSU 31.1.28'!CA121</f>
        <v>46588</v>
      </c>
      <c r="T23" s="320" t="s">
        <v>5435</v>
      </c>
    </row>
    <row r="24" spans="1:20" x14ac:dyDescent="0.35">
      <c r="A24" s="170" t="s">
        <v>3032</v>
      </c>
      <c r="B24" s="179" t="s">
        <v>3048</v>
      </c>
      <c r="C24" s="171" t="s">
        <v>3060</v>
      </c>
      <c r="D24" s="183" t="s">
        <v>3061</v>
      </c>
      <c r="E24" s="190">
        <f>+'La Calera II - RFSU 31.1.28'!G71</f>
        <v>46056</v>
      </c>
      <c r="F24" s="184">
        <v>46072</v>
      </c>
      <c r="G24" s="184">
        <v>46106</v>
      </c>
      <c r="H24" s="184">
        <v>46178</v>
      </c>
      <c r="I24" s="181">
        <f>+'La Calera II - RFSU 31.1.28'!AN71</f>
        <v>46253</v>
      </c>
      <c r="J24" s="184">
        <v>46226</v>
      </c>
      <c r="K24" s="194">
        <f>+'La Calera II - RFSU 31.1.28'!BA71</f>
        <v>300</v>
      </c>
      <c r="L24" s="467">
        <v>4509023773</v>
      </c>
      <c r="M24" s="182"/>
      <c r="N24" s="181"/>
      <c r="O24" s="173"/>
      <c r="P24" s="173"/>
      <c r="Q24" s="173"/>
      <c r="R24" s="173"/>
      <c r="S24" s="176">
        <f>+'La Calera II - RFSU 31.1.28'!CA71</f>
        <v>46562</v>
      </c>
      <c r="T24" s="320" t="s">
        <v>5460</v>
      </c>
    </row>
    <row r="25" spans="1:20" ht="43.5" x14ac:dyDescent="0.35">
      <c r="A25" s="170" t="s">
        <v>3032</v>
      </c>
      <c r="B25" s="179" t="s">
        <v>3048</v>
      </c>
      <c r="C25" s="171" t="s">
        <v>3060</v>
      </c>
      <c r="D25" s="183" t="s">
        <v>3062</v>
      </c>
      <c r="E25" s="190">
        <f>+'La Calera II - RFSU 31.1.28'!G72</f>
        <v>46056</v>
      </c>
      <c r="F25" s="184">
        <v>46072</v>
      </c>
      <c r="G25" s="184">
        <v>46092</v>
      </c>
      <c r="H25" s="184">
        <v>46178</v>
      </c>
      <c r="I25" s="181">
        <f>+'La Calera II - RFSU 31.1.28'!AP72</f>
        <v>46194</v>
      </c>
      <c r="J25" s="184">
        <v>46206</v>
      </c>
      <c r="K25" s="194">
        <f>+'La Calera II - RFSU 31.1.28'!BA72</f>
        <v>300</v>
      </c>
      <c r="L25" s="467">
        <v>4509010341</v>
      </c>
      <c r="M25" s="182"/>
      <c r="N25" s="181"/>
      <c r="O25" s="173"/>
      <c r="P25" s="173"/>
      <c r="Q25" s="173"/>
      <c r="R25" s="173"/>
      <c r="S25" s="176">
        <f>+'La Calera II - RFSU 31.1.28'!CA72</f>
        <v>46495</v>
      </c>
      <c r="T25" s="320" t="s">
        <v>5461</v>
      </c>
    </row>
    <row r="26" spans="1:20" ht="29" x14ac:dyDescent="0.35">
      <c r="A26" s="170" t="s">
        <v>3032</v>
      </c>
      <c r="B26" s="179" t="s">
        <v>3048</v>
      </c>
      <c r="C26" s="171" t="s">
        <v>3060</v>
      </c>
      <c r="D26" s="172" t="s">
        <v>3063</v>
      </c>
      <c r="E26" s="190">
        <v>46135</v>
      </c>
      <c r="F26" s="184">
        <v>46147</v>
      </c>
      <c r="G26" s="184">
        <v>46163</v>
      </c>
      <c r="H26" s="184"/>
      <c r="I26" s="181">
        <f>+'La Calera II - RFSU 31.1.28'!AN32</f>
        <v>46229</v>
      </c>
      <c r="J26" s="184"/>
      <c r="K26" s="194">
        <f>+'La Calera II - RFSU 31.1.28'!BA32</f>
        <v>300</v>
      </c>
      <c r="L26" s="467"/>
      <c r="M26" s="182"/>
      <c r="N26" s="181"/>
      <c r="O26" s="173"/>
      <c r="P26" s="173"/>
      <c r="Q26" s="173"/>
      <c r="R26" s="173"/>
      <c r="S26" s="176">
        <f>+'La Calera II - RFSU 31.1.28'!CA32</f>
        <v>46538</v>
      </c>
      <c r="T26" s="277" t="s">
        <v>5436</v>
      </c>
    </row>
    <row r="27" spans="1:20" ht="29" x14ac:dyDescent="0.35">
      <c r="A27" s="170" t="s">
        <v>3032</v>
      </c>
      <c r="B27" s="179" t="s">
        <v>3039</v>
      </c>
      <c r="C27" s="5" t="s">
        <v>3060</v>
      </c>
      <c r="D27" s="177" t="s">
        <v>3064</v>
      </c>
      <c r="E27" s="190">
        <v>46157</v>
      </c>
      <c r="F27" s="184">
        <v>46172</v>
      </c>
      <c r="G27" s="184">
        <v>46196</v>
      </c>
      <c r="H27" s="184"/>
      <c r="I27" s="181">
        <f>+'La Calera II - RFSU 31.1.28'!AN57</f>
        <v>46316</v>
      </c>
      <c r="J27" s="184"/>
      <c r="K27" s="194">
        <f>+'La Calera II - RFSU 31.1.28'!BA57</f>
        <v>150</v>
      </c>
      <c r="L27" s="467"/>
      <c r="M27" s="182"/>
      <c r="N27" s="181"/>
      <c r="O27" s="173"/>
      <c r="P27" s="173"/>
      <c r="Q27" s="173"/>
      <c r="R27" s="173"/>
      <c r="S27" s="176">
        <f>+'La Calera II - RFSU 31.1.28'!CA57</f>
        <v>46475</v>
      </c>
      <c r="T27" s="517" t="s">
        <v>3065</v>
      </c>
    </row>
    <row r="28" spans="1:20" ht="29" x14ac:dyDescent="0.35">
      <c r="A28" s="170" t="s">
        <v>3032</v>
      </c>
      <c r="B28" s="179" t="s">
        <v>3039</v>
      </c>
      <c r="C28" s="171" t="s">
        <v>3050</v>
      </c>
      <c r="D28" s="172" t="s">
        <v>3066</v>
      </c>
      <c r="E28" s="190">
        <f>+'La Calera II - RFSU 31.1.28'!G23</f>
        <v>46184</v>
      </c>
      <c r="F28" s="184">
        <v>46209</v>
      </c>
      <c r="G28" s="184">
        <v>46230</v>
      </c>
      <c r="H28" s="184">
        <v>46238</v>
      </c>
      <c r="I28" s="181">
        <f>+'La Calera II - RFSU 31.1.28'!AN23</f>
        <v>46344</v>
      </c>
      <c r="J28" s="184"/>
      <c r="K28" s="194">
        <f>+'La Calera II - RFSU 31.1.28'!BA23</f>
        <v>150</v>
      </c>
      <c r="L28" s="467"/>
      <c r="M28" s="182"/>
      <c r="N28" s="181"/>
      <c r="O28" s="173"/>
      <c r="P28" s="173"/>
      <c r="Q28" s="173"/>
      <c r="R28" s="173"/>
      <c r="S28" s="176">
        <f>+'La Calera II - RFSU 31.1.28'!CA23</f>
        <v>46503</v>
      </c>
      <c r="T28" s="320" t="s">
        <v>5437</v>
      </c>
    </row>
    <row r="29" spans="1:20" x14ac:dyDescent="0.35">
      <c r="A29" s="170"/>
      <c r="B29" s="179"/>
      <c r="C29" s="171"/>
      <c r="D29" s="172"/>
      <c r="E29" s="184"/>
      <c r="F29" s="184"/>
      <c r="G29" s="184"/>
      <c r="H29" s="184"/>
      <c r="I29" s="185"/>
      <c r="J29" s="185"/>
      <c r="K29" s="192"/>
    </row>
    <row r="30" spans="1:20" x14ac:dyDescent="0.35">
      <c r="A30" s="187"/>
      <c r="B30" s="188"/>
      <c r="C30" s="186"/>
      <c r="D30" s="189"/>
      <c r="E30" s="184"/>
      <c r="F30" s="184"/>
      <c r="G30" s="184"/>
      <c r="H30" s="184"/>
      <c r="I30" s="185"/>
      <c r="J30" s="185"/>
      <c r="K30" s="192"/>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A10" workbookViewId="0">
      <selection activeCell="T22" sqref="T22"/>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89" t="s">
        <v>3087</v>
      </c>
      <c r="B2" s="388" t="s">
        <v>3088</v>
      </c>
      <c r="C2" s="388" t="s">
        <v>3089</v>
      </c>
      <c r="D2" s="390" t="s">
        <v>3090</v>
      </c>
      <c r="T2" s="313"/>
    </row>
    <row r="3" spans="1:20" x14ac:dyDescent="0.35">
      <c r="A3" s="321" t="s">
        <v>3091</v>
      </c>
      <c r="B3" s="297" t="s">
        <v>3053</v>
      </c>
      <c r="C3" s="287">
        <v>46171</v>
      </c>
      <c r="D3" s="322" t="s">
        <v>3092</v>
      </c>
      <c r="T3" s="313"/>
    </row>
    <row r="4" spans="1:20" x14ac:dyDescent="0.35">
      <c r="A4" s="227" t="s">
        <v>3091</v>
      </c>
      <c r="B4" s="35" t="s">
        <v>3051</v>
      </c>
      <c r="C4" s="198">
        <v>46171</v>
      </c>
      <c r="D4" s="228" t="s">
        <v>3092</v>
      </c>
      <c r="T4" s="313"/>
    </row>
    <row r="5" spans="1:20" x14ac:dyDescent="0.35">
      <c r="A5" s="227" t="s">
        <v>3091</v>
      </c>
      <c r="B5" s="35" t="s">
        <v>3093</v>
      </c>
      <c r="C5" s="198">
        <v>46171</v>
      </c>
      <c r="D5" s="667"/>
      <c r="T5" s="313"/>
    </row>
    <row r="6" spans="1:20" x14ac:dyDescent="0.35">
      <c r="A6" s="227" t="s">
        <v>3091</v>
      </c>
      <c r="B6" s="35" t="s">
        <v>3094</v>
      </c>
      <c r="C6" s="198">
        <v>46171</v>
      </c>
      <c r="D6" s="667"/>
      <c r="T6" s="313"/>
    </row>
    <row r="7" spans="1:20" ht="15" thickBot="1" x14ac:dyDescent="0.4">
      <c r="A7" s="229" t="s">
        <v>3091</v>
      </c>
      <c r="B7" s="139" t="s">
        <v>3095</v>
      </c>
      <c r="C7" s="230">
        <v>46171</v>
      </c>
      <c r="D7" s="668"/>
      <c r="T7" s="313"/>
    </row>
    <row r="8" spans="1:20" x14ac:dyDescent="0.35">
      <c r="T8" s="312"/>
    </row>
    <row r="9" spans="1:20" x14ac:dyDescent="0.35">
      <c r="T9" s="312"/>
    </row>
    <row r="10" spans="1:20" x14ac:dyDescent="0.35">
      <c r="T10" s="312"/>
    </row>
    <row r="11" spans="1:20" x14ac:dyDescent="0.35">
      <c r="T11" s="312"/>
    </row>
    <row r="12" spans="1:20" x14ac:dyDescent="0.35">
      <c r="T12" s="312"/>
    </row>
    <row r="13" spans="1:20" x14ac:dyDescent="0.35">
      <c r="T13" s="312"/>
    </row>
    <row r="14" spans="1:20" x14ac:dyDescent="0.35">
      <c r="T14" s="312"/>
    </row>
    <row r="15" spans="1:20" x14ac:dyDescent="0.35">
      <c r="T15" s="312"/>
    </row>
    <row r="16" spans="1:20" x14ac:dyDescent="0.35">
      <c r="T16" s="312"/>
    </row>
    <row r="17" spans="20:20" x14ac:dyDescent="0.35">
      <c r="T17" s="312"/>
    </row>
    <row r="18" spans="20:20" x14ac:dyDescent="0.35">
      <c r="T18" s="312"/>
    </row>
    <row r="19" spans="20:20" x14ac:dyDescent="0.35">
      <c r="T19" s="312"/>
    </row>
    <row r="20" spans="20:20" x14ac:dyDescent="0.35">
      <c r="T20" s="312"/>
    </row>
    <row r="21" spans="20:20" x14ac:dyDescent="0.35">
      <c r="T21" s="313"/>
    </row>
    <row r="22" spans="20:20" x14ac:dyDescent="0.35">
      <c r="T22" s="313"/>
    </row>
    <row r="23" spans="20:20" x14ac:dyDescent="0.35">
      <c r="T23" s="312"/>
    </row>
    <row r="24" spans="20:20" x14ac:dyDescent="0.35">
      <c r="T24" s="312"/>
    </row>
    <row r="25" spans="20:20" x14ac:dyDescent="0.35">
      <c r="T25" s="312"/>
    </row>
    <row r="26" spans="20:20" x14ac:dyDescent="0.35">
      <c r="T26" s="313"/>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T22" sqref="T22"/>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3067</v>
      </c>
      <c r="B1" s="18">
        <v>46225</v>
      </c>
    </row>
    <row r="2" spans="1:4" ht="15" thickBot="1" x14ac:dyDescent="0.4">
      <c r="A2" s="510" t="s">
        <v>3068</v>
      </c>
      <c r="B2" s="511" t="s">
        <v>3069</v>
      </c>
      <c r="C2" s="511" t="s">
        <v>3070</v>
      </c>
      <c r="D2" s="512" t="s">
        <v>3071</v>
      </c>
    </row>
    <row r="3" spans="1:4" x14ac:dyDescent="0.35">
      <c r="A3" s="508" t="s">
        <v>3072</v>
      </c>
      <c r="B3" s="509">
        <v>311</v>
      </c>
      <c r="C3" s="515">
        <f t="shared" ref="C3:C10" si="0">+B3/$B$3</f>
        <v>1</v>
      </c>
      <c r="D3" s="322" t="s">
        <v>3073</v>
      </c>
    </row>
    <row r="4" spans="1:4" x14ac:dyDescent="0.35">
      <c r="A4" s="504" t="s">
        <v>3074</v>
      </c>
      <c r="B4" s="505">
        <v>163</v>
      </c>
      <c r="C4" s="513">
        <f t="shared" si="0"/>
        <v>0.52411575562700963</v>
      </c>
      <c r="D4" s="228"/>
    </row>
    <row r="5" spans="1:4" x14ac:dyDescent="0.35">
      <c r="A5" s="504" t="s">
        <v>3075</v>
      </c>
      <c r="B5" s="505">
        <v>86</v>
      </c>
      <c r="C5" s="513">
        <f t="shared" si="0"/>
        <v>0.27652733118971062</v>
      </c>
      <c r="D5" s="228" t="s">
        <v>3076</v>
      </c>
    </row>
    <row r="6" spans="1:4" ht="15" thickBot="1" x14ac:dyDescent="0.4">
      <c r="A6" s="506" t="s">
        <v>3077</v>
      </c>
      <c r="B6" s="507">
        <v>62</v>
      </c>
      <c r="C6" s="514">
        <f t="shared" si="0"/>
        <v>0.19935691318327975</v>
      </c>
      <c r="D6" s="490" t="s">
        <v>3076</v>
      </c>
    </row>
    <row r="7" spans="1:4" x14ac:dyDescent="0.35">
      <c r="A7" s="519" t="s">
        <v>3078</v>
      </c>
      <c r="B7" s="520">
        <v>24</v>
      </c>
      <c r="C7" s="521">
        <f t="shared" si="0"/>
        <v>7.7170418006430874E-2</v>
      </c>
      <c r="D7" s="228" t="s">
        <v>3079</v>
      </c>
    </row>
    <row r="8" spans="1:4" x14ac:dyDescent="0.35">
      <c r="A8" s="519" t="s">
        <v>3080</v>
      </c>
      <c r="B8" s="520">
        <v>80</v>
      </c>
      <c r="C8" s="521">
        <f t="shared" si="0"/>
        <v>0.25723472668810288</v>
      </c>
      <c r="D8" s="228" t="s">
        <v>3081</v>
      </c>
    </row>
    <row r="9" spans="1:4" x14ac:dyDescent="0.35">
      <c r="A9" s="519" t="s">
        <v>3082</v>
      </c>
      <c r="B9" s="520">
        <v>18</v>
      </c>
      <c r="C9" s="521">
        <f t="shared" si="0"/>
        <v>5.7877813504823149E-2</v>
      </c>
      <c r="D9" s="228" t="s">
        <v>3083</v>
      </c>
    </row>
    <row r="10" spans="1:4" ht="15" thickBot="1" x14ac:dyDescent="0.4">
      <c r="A10" s="522" t="s">
        <v>3084</v>
      </c>
      <c r="B10" s="523">
        <v>59</v>
      </c>
      <c r="C10" s="524">
        <f t="shared" si="0"/>
        <v>0.18971061093247588</v>
      </c>
      <c r="D10" s="490" t="s">
        <v>3085</v>
      </c>
    </row>
    <row r="12" spans="1:4" x14ac:dyDescent="0.35">
      <c r="A12" t="s">
        <v>3086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669" t="s">
        <v>2948</v>
      </c>
      <c r="B1" s="670"/>
      <c r="C1" s="670"/>
      <c r="D1" s="671"/>
      <c r="E1" s="489"/>
    </row>
    <row r="2" spans="1:8" ht="15" thickBot="1" x14ac:dyDescent="0.4">
      <c r="A2" s="497" t="s">
        <v>14</v>
      </c>
      <c r="B2" s="498" t="s">
        <v>15</v>
      </c>
      <c r="C2" s="498" t="s">
        <v>16</v>
      </c>
      <c r="D2" s="498" t="s">
        <v>1</v>
      </c>
      <c r="E2" s="498" t="s">
        <v>3096</v>
      </c>
      <c r="F2" s="498" t="s">
        <v>3097</v>
      </c>
      <c r="G2" s="498" t="s">
        <v>3098</v>
      </c>
      <c r="H2" s="499" t="s">
        <v>3099</v>
      </c>
    </row>
    <row r="3" spans="1:8" x14ac:dyDescent="0.35">
      <c r="A3" s="500" t="s">
        <v>246</v>
      </c>
      <c r="B3" s="501" t="s">
        <v>2684</v>
      </c>
      <c r="C3" s="502" t="s">
        <v>2685</v>
      </c>
      <c r="D3" s="503"/>
      <c r="E3" s="287">
        <f>+_xlfn.XLOOKUP(B3,'REM-Nuevo'!B:B,'REM-Nuevo'!P:P,"No se encuentra",0,1)</f>
        <v>46492</v>
      </c>
      <c r="F3" s="297">
        <v>4</v>
      </c>
      <c r="G3" s="297" t="s">
        <v>3100</v>
      </c>
      <c r="H3" s="322" t="s">
        <v>3101</v>
      </c>
    </row>
    <row r="4" spans="1:8" x14ac:dyDescent="0.35">
      <c r="A4" s="159" t="s">
        <v>246</v>
      </c>
      <c r="B4" s="160" t="s">
        <v>2687</v>
      </c>
      <c r="C4" s="491" t="s">
        <v>2688</v>
      </c>
      <c r="D4" s="492"/>
      <c r="E4" s="198">
        <f>+_xlfn.XLOOKUP(B4,'REM-Nuevo'!B:B,'REM-Nuevo'!P:P,"No se encuentra",0,1)</f>
        <v>46531</v>
      </c>
      <c r="F4" s="35">
        <v>7</v>
      </c>
      <c r="G4" s="35" t="s">
        <v>3100</v>
      </c>
      <c r="H4" s="228" t="s">
        <v>3101</v>
      </c>
    </row>
    <row r="5" spans="1:8" x14ac:dyDescent="0.35">
      <c r="A5" s="159" t="s">
        <v>1679</v>
      </c>
      <c r="B5" s="160" t="s">
        <v>1826</v>
      </c>
      <c r="C5" s="491" t="s">
        <v>1827</v>
      </c>
      <c r="D5" s="492" t="str">
        <f>+_xlfn.XLOOKUP(B5,'La Calera II - RFSU 31.1.28'!B:B,'La Calera II - RFSU 31.1.28'!D:D,"No se encuentra",0,1)</f>
        <v xml:space="preserve">VBD-10240 </v>
      </c>
      <c r="E5" s="198">
        <f>+_xlfn.XLOOKUP(B5,'REM-Nuevo'!B:B,'REM-Nuevo'!P:P,"No se encuentra",0,1)</f>
        <v>46409</v>
      </c>
      <c r="F5" s="35">
        <v>1</v>
      </c>
      <c r="G5" s="35" t="s">
        <v>3102</v>
      </c>
      <c r="H5" s="228" t="s">
        <v>3101</v>
      </c>
    </row>
    <row r="6" spans="1:8" ht="70" x14ac:dyDescent="0.35">
      <c r="A6" s="159" t="s">
        <v>1679</v>
      </c>
      <c r="B6" s="160" t="s">
        <v>1830</v>
      </c>
      <c r="C6" s="493" t="s">
        <v>1831</v>
      </c>
      <c r="D6" s="492" t="s">
        <v>2976</v>
      </c>
      <c r="E6" s="198">
        <f>+_xlfn.XLOOKUP(B6,'REM-Nuevo'!B:B,'REM-Nuevo'!P:P,"No se encuentra",0,1)</f>
        <v>46514</v>
      </c>
      <c r="F6" s="35">
        <v>5</v>
      </c>
      <c r="G6" s="35" t="s">
        <v>3102</v>
      </c>
      <c r="H6" s="228" t="s">
        <v>3101</v>
      </c>
    </row>
    <row r="7" spans="1:8" ht="20" x14ac:dyDescent="0.35">
      <c r="A7" s="159" t="s">
        <v>1679</v>
      </c>
      <c r="B7" s="160" t="s">
        <v>1836</v>
      </c>
      <c r="C7" s="491" t="s">
        <v>1837</v>
      </c>
      <c r="D7" s="492" t="str">
        <f>+_xlfn.XLOOKUP(B7,'La Calera II - RFSU 31.1.28'!B:B,'La Calera II - RFSU 31.1.28'!D:D,"No se encuentra",0,1)</f>
        <v>EAL-94270 - Aeroenfriador de hot oil (trim cooler)</v>
      </c>
      <c r="E7" s="198">
        <f>+_xlfn.XLOOKUP(B7,'REM-Nuevo'!B:B,'REM-Nuevo'!P:P,"No se encuentra",0,1)</f>
        <v>46432</v>
      </c>
      <c r="F7" s="35">
        <v>1</v>
      </c>
      <c r="G7" s="35" t="s">
        <v>3102</v>
      </c>
      <c r="H7" s="228" t="s">
        <v>3101</v>
      </c>
    </row>
    <row r="8" spans="1:8" ht="45" customHeight="1" x14ac:dyDescent="0.35">
      <c r="A8" s="159" t="s">
        <v>1679</v>
      </c>
      <c r="B8" s="164" t="s">
        <v>1868</v>
      </c>
      <c r="C8" s="494" t="s">
        <v>1869</v>
      </c>
      <c r="D8" s="492" t="str">
        <f>+_xlfn.XLOOKUP(B8,'La Calera II - RFSU 31.1.28'!B:B,'La Calera II - RFSU 31.1.28'!D:D,"No se encuentra",0,1)</f>
        <v>SKZZ-93110 - SKID DE GAS COMBUSTIBLE CPF2
SKZZ-67040-SKID DE GAS COMBUSTIBLE GENERACIÓN</v>
      </c>
      <c r="E8" s="198">
        <f>+_xlfn.XLOOKUP(B8,'REM-Nuevo'!B:B,'REM-Nuevo'!P:P,"No se encuentra",0,1)</f>
        <v>46493</v>
      </c>
      <c r="F8" s="35">
        <v>2</v>
      </c>
      <c r="G8" s="35" t="s">
        <v>3102</v>
      </c>
      <c r="H8" s="228" t="s">
        <v>3101</v>
      </c>
    </row>
    <row r="9" spans="1:8" ht="20" x14ac:dyDescent="0.35">
      <c r="A9" s="159" t="s">
        <v>1679</v>
      </c>
      <c r="B9" s="164" t="s">
        <v>1872</v>
      </c>
      <c r="C9" s="494" t="s">
        <v>1873</v>
      </c>
      <c r="D9" s="492" t="str">
        <f>+_xlfn.XLOOKUP(B9,'La Calera II - RFSU 31.1.28'!B:B,'La Calera II - RFSU 31.1.28'!D:D,"No se encuentra",0,1)</f>
        <v>SKZZ-91040/91050-SKID DE COMPRESIÓN Y SECADO DE AIRE</v>
      </c>
      <c r="E9" s="198">
        <f>+_xlfn.XLOOKUP(B9,'REM-Nuevo'!B:B,'REM-Nuevo'!P:P,"No se encuentra",0,1)</f>
        <v>46494</v>
      </c>
      <c r="F9" s="35">
        <v>1</v>
      </c>
      <c r="G9" s="35" t="s">
        <v>3102</v>
      </c>
      <c r="H9" s="228" t="s">
        <v>3101</v>
      </c>
    </row>
    <row r="10" spans="1:8" ht="20.5" thickBot="1" x14ac:dyDescent="0.4">
      <c r="A10" s="231" t="s">
        <v>1679</v>
      </c>
      <c r="B10" s="232" t="s">
        <v>1874</v>
      </c>
      <c r="C10" s="495" t="s">
        <v>1875</v>
      </c>
      <c r="D10" s="496" t="str">
        <f>+_xlfn.XLOOKUP(B10,'La Calera II - RFSU 31.1.28'!B:B,'La Calera II - RFSU 31.1.28'!D:D,"No se encuentra",0,1)</f>
        <v>SKZZ-92020/SKZZ-92030 - UNIDAD DE GENERACIÓN DE NITRÓGENO</v>
      </c>
      <c r="E10" s="230">
        <f>+_xlfn.XLOOKUP(B10,'REM-Nuevo'!B:B,'REM-Nuevo'!P:P,"No se encuentra",0,1)</f>
        <v>46411</v>
      </c>
      <c r="F10" s="139">
        <v>1</v>
      </c>
      <c r="G10" s="139" t="s">
        <v>3102</v>
      </c>
      <c r="H10" s="490" t="s">
        <v>3101</v>
      </c>
    </row>
    <row r="17" spans="4:5" x14ac:dyDescent="0.35">
      <c r="D17" t="s">
        <v>2980</v>
      </c>
      <c r="E17" s="198"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3103</v>
      </c>
    </row>
    <row r="3" spans="1:5" x14ac:dyDescent="0.35">
      <c r="A3" s="148" t="s">
        <v>3104</v>
      </c>
      <c r="B3" s="148" t="s">
        <v>3105</v>
      </c>
      <c r="C3" s="148" t="s">
        <v>3106</v>
      </c>
      <c r="D3" s="148" t="s">
        <v>2437</v>
      </c>
    </row>
    <row r="4" spans="1:5" x14ac:dyDescent="0.35">
      <c r="A4" s="35" t="s">
        <v>3107</v>
      </c>
      <c r="B4" s="35" t="s">
        <v>3108</v>
      </c>
      <c r="C4" s="35" t="s">
        <v>3109</v>
      </c>
      <c r="D4" s="35" t="s">
        <v>3110</v>
      </c>
    </row>
    <row r="5" spans="1:5" x14ac:dyDescent="0.35">
      <c r="A5" s="35" t="s">
        <v>3111</v>
      </c>
      <c r="B5" s="149"/>
      <c r="C5" s="35" t="s">
        <v>3109</v>
      </c>
      <c r="D5" s="35" t="s">
        <v>3112</v>
      </c>
    </row>
    <row r="6" spans="1:5" x14ac:dyDescent="0.35">
      <c r="A6" s="35" t="s">
        <v>3113</v>
      </c>
      <c r="B6" s="35" t="s">
        <v>3114</v>
      </c>
      <c r="C6" s="165" t="s">
        <v>3115</v>
      </c>
      <c r="D6" s="35" t="s">
        <v>3116</v>
      </c>
      <c r="E6" s="166" t="s">
        <v>3117</v>
      </c>
    </row>
    <row r="7" spans="1:5" x14ac:dyDescent="0.35">
      <c r="A7" s="35" t="s">
        <v>3118</v>
      </c>
      <c r="B7" s="35" t="s">
        <v>3114</v>
      </c>
      <c r="C7" s="165" t="s">
        <v>3115</v>
      </c>
      <c r="D7" s="35"/>
      <c r="E7" s="166" t="s">
        <v>3117</v>
      </c>
    </row>
    <row r="8" spans="1:5" x14ac:dyDescent="0.35">
      <c r="A8" s="35" t="s">
        <v>3119</v>
      </c>
      <c r="B8" s="35" t="s">
        <v>3120</v>
      </c>
      <c r="C8" s="165" t="s">
        <v>3115</v>
      </c>
      <c r="D8" s="35" t="s">
        <v>3121</v>
      </c>
    </row>
    <row r="9" spans="1:5" x14ac:dyDescent="0.35">
      <c r="A9" s="35" t="s">
        <v>3122</v>
      </c>
      <c r="B9" s="35" t="s">
        <v>3120</v>
      </c>
      <c r="C9" s="35" t="s">
        <v>3123</v>
      </c>
      <c r="D9" s="35" t="s">
        <v>3124</v>
      </c>
    </row>
    <row r="10" spans="1:5" hidden="1" x14ac:dyDescent="0.35">
      <c r="A10" s="35" t="s">
        <v>3125</v>
      </c>
      <c r="B10" s="35" t="s">
        <v>3126</v>
      </c>
      <c r="C10" s="35" t="s">
        <v>3115</v>
      </c>
      <c r="D10" s="35" t="s">
        <v>3127</v>
      </c>
    </row>
    <row r="11" spans="1:5" x14ac:dyDescent="0.35">
      <c r="A11" s="35" t="s">
        <v>3128</v>
      </c>
      <c r="B11" s="35" t="s">
        <v>3129</v>
      </c>
      <c r="C11" s="35" t="s">
        <v>3130</v>
      </c>
      <c r="D11" s="35" t="s">
        <v>3131</v>
      </c>
      <c r="E11" s="166" t="s">
        <v>3117</v>
      </c>
    </row>
    <row r="12" spans="1:5" x14ac:dyDescent="0.35">
      <c r="A12" s="35" t="s">
        <v>3132</v>
      </c>
      <c r="B12" s="35" t="s">
        <v>3108</v>
      </c>
      <c r="C12" s="35" t="s">
        <v>3133</v>
      </c>
      <c r="D12" s="35" t="s">
        <v>3134</v>
      </c>
    </row>
    <row r="13" spans="1:5" x14ac:dyDescent="0.35">
      <c r="A13" s="35" t="s">
        <v>3135</v>
      </c>
      <c r="B13" s="35" t="s">
        <v>3136</v>
      </c>
      <c r="C13" s="165" t="s">
        <v>3115</v>
      </c>
      <c r="D13" s="35" t="s">
        <v>3137</v>
      </c>
    </row>
    <row r="14" spans="1:5" x14ac:dyDescent="0.35">
      <c r="A14" s="35" t="s">
        <v>3138</v>
      </c>
      <c r="B14" s="35" t="s">
        <v>3114</v>
      </c>
      <c r="C14" s="165" t="s">
        <v>3115</v>
      </c>
      <c r="D14" s="35"/>
      <c r="E14" s="166" t="s">
        <v>3117</v>
      </c>
    </row>
    <row r="15" spans="1:5" x14ac:dyDescent="0.35">
      <c r="A15" s="35" t="s">
        <v>3139</v>
      </c>
      <c r="B15" s="35" t="s">
        <v>3114</v>
      </c>
      <c r="C15" s="165" t="s">
        <v>3115</v>
      </c>
      <c r="D15" s="35"/>
      <c r="E15" s="166" t="s">
        <v>3117</v>
      </c>
    </row>
    <row r="16" spans="1:5" x14ac:dyDescent="0.35">
      <c r="A16" s="35" t="s">
        <v>3140</v>
      </c>
      <c r="B16" s="35" t="s">
        <v>3141</v>
      </c>
      <c r="C16" s="165" t="s">
        <v>3115</v>
      </c>
      <c r="D16" s="35"/>
      <c r="E16" s="166" t="s">
        <v>3117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2" zoomScale="99" workbookViewId="0">
      <selection activeCell="E59" sqref="E59"/>
    </sheetView>
  </sheetViews>
  <sheetFormatPr baseColWidth="10" defaultColWidth="14.81640625" defaultRowHeight="15.5" x14ac:dyDescent="0.35"/>
  <cols>
    <col min="1" max="2" width="14.81640625" style="323"/>
    <col min="3" max="3" width="70.1796875" style="323" bestFit="1" customWidth="1"/>
    <col min="4" max="6" width="14.81640625" style="323"/>
    <col min="7" max="7" width="14.7265625" style="323" bestFit="1" customWidth="1"/>
    <col min="8" max="8" width="14.7265625" style="323" customWidth="1"/>
    <col min="9" max="9" width="27.26953125" style="323" customWidth="1"/>
    <col min="10" max="16384" width="14.81640625" style="323"/>
  </cols>
  <sheetData>
    <row r="1" spans="2:10" x14ac:dyDescent="0.35">
      <c r="I1" s="672" t="s">
        <v>3142</v>
      </c>
    </row>
    <row r="2" spans="2:10" ht="39.65" customHeight="1" thickBot="1" x14ac:dyDescent="0.4">
      <c r="I2" s="673"/>
    </row>
    <row r="3" spans="2:10" ht="16" thickBot="1" x14ac:dyDescent="0.4">
      <c r="B3" s="324" t="s">
        <v>3143</v>
      </c>
      <c r="C3" s="324" t="s">
        <v>3144</v>
      </c>
      <c r="D3" s="324" t="s">
        <v>3145</v>
      </c>
      <c r="E3" s="324" t="s">
        <v>3146</v>
      </c>
      <c r="F3" s="324" t="s">
        <v>3147</v>
      </c>
      <c r="G3" s="324" t="s">
        <v>3148</v>
      </c>
      <c r="I3" s="325" t="s">
        <v>3147</v>
      </c>
    </row>
    <row r="4" spans="2:10" x14ac:dyDescent="0.35">
      <c r="B4" s="326" t="s">
        <v>3149</v>
      </c>
      <c r="C4" s="327" t="s">
        <v>3150</v>
      </c>
      <c r="D4" s="328" t="s">
        <v>3151</v>
      </c>
      <c r="E4" s="329">
        <v>143.20045478400002</v>
      </c>
      <c r="F4" s="330">
        <v>3134.7369785370547</v>
      </c>
      <c r="G4" s="327"/>
      <c r="I4" s="331">
        <f>+Tabla14[[#This Row],[1000 U$$]]</f>
        <v>3134.7369785370547</v>
      </c>
      <c r="J4" s="518"/>
    </row>
    <row r="5" spans="2:10" x14ac:dyDescent="0.35">
      <c r="B5" s="326" t="s">
        <v>3152</v>
      </c>
      <c r="C5" s="327" t="s">
        <v>3153</v>
      </c>
      <c r="D5" s="328" t="s">
        <v>3151</v>
      </c>
      <c r="E5" s="329">
        <v>1093.1165907199966</v>
      </c>
      <c r="F5" s="330">
        <v>2222.4415294291584</v>
      </c>
      <c r="G5" s="327"/>
      <c r="I5" s="331"/>
    </row>
    <row r="6" spans="2:10" x14ac:dyDescent="0.35">
      <c r="B6" s="326" t="s">
        <v>3154</v>
      </c>
      <c r="C6" s="327" t="s">
        <v>3155</v>
      </c>
      <c r="D6" s="328" t="s">
        <v>3151</v>
      </c>
      <c r="E6" s="329">
        <v>214.52608269499967</v>
      </c>
      <c r="F6" s="330">
        <v>826.17382589498561</v>
      </c>
      <c r="G6" s="327"/>
      <c r="I6" s="331"/>
    </row>
    <row r="7" spans="2:10" x14ac:dyDescent="0.35">
      <c r="B7" s="326" t="s">
        <v>3156</v>
      </c>
      <c r="C7" s="327" t="s">
        <v>3157</v>
      </c>
      <c r="D7" s="328" t="s">
        <v>3151</v>
      </c>
      <c r="E7" s="329">
        <v>80.117628374999939</v>
      </c>
      <c r="F7" s="330">
        <v>184.98049095902277</v>
      </c>
      <c r="G7" s="327"/>
      <c r="I7" s="331">
        <f>+Tabla14[[#This Row],[1000 U$$]]</f>
        <v>184.98049095902277</v>
      </c>
      <c r="J7" s="518"/>
    </row>
    <row r="8" spans="2:10" x14ac:dyDescent="0.35">
      <c r="B8" s="326" t="s">
        <v>3158</v>
      </c>
      <c r="C8" s="327" t="s">
        <v>3159</v>
      </c>
      <c r="D8" s="328" t="s">
        <v>3151</v>
      </c>
      <c r="E8" s="329">
        <v>9.7950060059999942</v>
      </c>
      <c r="F8" s="330">
        <v>144.65620327234757</v>
      </c>
      <c r="G8" s="327"/>
      <c r="I8" s="331">
        <f>+Tabla14[[#This Row],[1000 U$$]]</f>
        <v>144.65620327234757</v>
      </c>
      <c r="J8" s="518"/>
    </row>
    <row r="9" spans="2:10" x14ac:dyDescent="0.35">
      <c r="B9" s="326" t="s">
        <v>3160</v>
      </c>
      <c r="C9" s="327" t="s">
        <v>3161</v>
      </c>
      <c r="D9" s="328" t="s">
        <v>3151</v>
      </c>
      <c r="E9" s="329">
        <v>6.2213873279999996</v>
      </c>
      <c r="F9" s="330">
        <v>560.83333392280065</v>
      </c>
      <c r="G9" s="327"/>
      <c r="I9" s="331">
        <f>+Tabla14[[#This Row],[1000 U$$]]</f>
        <v>560.83333392280065</v>
      </c>
      <c r="J9" s="518"/>
    </row>
    <row r="10" spans="2:10" x14ac:dyDescent="0.35">
      <c r="B10" s="326" t="s">
        <v>3162</v>
      </c>
      <c r="C10" s="327" t="s">
        <v>3163</v>
      </c>
      <c r="D10" s="328" t="s">
        <v>3151</v>
      </c>
      <c r="E10" s="329">
        <v>0.14476792999999999</v>
      </c>
      <c r="F10" s="330">
        <v>2.5045696344760109</v>
      </c>
      <c r="G10" s="327"/>
      <c r="I10" s="331">
        <f>+Tabla14[[#This Row],[1000 U$$]]</f>
        <v>2.5045696344760109</v>
      </c>
      <c r="J10" s="518"/>
    </row>
    <row r="11" spans="2:10" x14ac:dyDescent="0.35">
      <c r="B11" s="326" t="s">
        <v>3164</v>
      </c>
      <c r="C11" s="327" t="s">
        <v>3165</v>
      </c>
      <c r="D11" s="328" t="s">
        <v>3151</v>
      </c>
      <c r="E11" s="329">
        <v>0.27345599999999998</v>
      </c>
      <c r="F11" s="330">
        <v>3.1902502842074343</v>
      </c>
      <c r="G11" s="327"/>
      <c r="I11" s="331">
        <f>+Tabla14[[#This Row],[1000 U$$]]</f>
        <v>3.1902502842074343</v>
      </c>
      <c r="J11" s="518"/>
    </row>
    <row r="12" spans="2:10" x14ac:dyDescent="0.35">
      <c r="B12" s="326" t="s">
        <v>3166</v>
      </c>
      <c r="C12" s="327" t="s">
        <v>3167</v>
      </c>
      <c r="D12" s="328" t="s">
        <v>3151</v>
      </c>
      <c r="E12" s="329">
        <v>52.925516559999984</v>
      </c>
      <c r="F12" s="330">
        <v>82.145961856337223</v>
      </c>
      <c r="G12" s="327"/>
      <c r="I12" s="331">
        <f>+Tabla14[[#This Row],[1000 U$$]]</f>
        <v>82.145961856337223</v>
      </c>
      <c r="J12" s="518"/>
    </row>
    <row r="13" spans="2:10" x14ac:dyDescent="0.35">
      <c r="B13" s="326" t="s">
        <v>3168</v>
      </c>
      <c r="C13" s="327" t="s">
        <v>3169</v>
      </c>
      <c r="D13" s="328" t="s">
        <v>3151</v>
      </c>
      <c r="E13" s="329">
        <v>2.8448853449999998</v>
      </c>
      <c r="F13" s="330">
        <v>11.515569588471255</v>
      </c>
      <c r="G13" s="327"/>
      <c r="I13" s="331">
        <f>+Tabla14[[#This Row],[1000 U$$]]</f>
        <v>11.515569588471255</v>
      </c>
      <c r="J13" s="518"/>
    </row>
    <row r="14" spans="2:10" x14ac:dyDescent="0.35">
      <c r="B14" s="326" t="s">
        <v>3170</v>
      </c>
      <c r="C14" s="327" t="s">
        <v>3171</v>
      </c>
      <c r="D14" s="328" t="s">
        <v>3151</v>
      </c>
      <c r="E14" s="329">
        <v>143.92630658719997</v>
      </c>
      <c r="F14" s="330">
        <v>1942.6286201206606</v>
      </c>
      <c r="G14" s="327"/>
      <c r="I14" s="331">
        <f>+Tabla14[[#This Row],[1000 U$$]]</f>
        <v>1942.6286201206606</v>
      </c>
    </row>
    <row r="15" spans="2:10" x14ac:dyDescent="0.35">
      <c r="B15" s="326" t="s">
        <v>3172</v>
      </c>
      <c r="C15" s="327" t="s">
        <v>3173</v>
      </c>
      <c r="D15" s="328" t="s">
        <v>2443</v>
      </c>
      <c r="E15" s="329">
        <v>73.81896599062938</v>
      </c>
      <c r="F15" s="330">
        <v>409.33887665245481</v>
      </c>
      <c r="G15" s="327"/>
      <c r="I15" s="331">
        <f>+Tabla14[[#This Row],[1000 U$$]]</f>
        <v>409.33887665245481</v>
      </c>
      <c r="J15" s="518"/>
    </row>
    <row r="16" spans="2:10" x14ac:dyDescent="0.35">
      <c r="B16" s="326" t="s">
        <v>3174</v>
      </c>
      <c r="C16" s="327" t="s">
        <v>3175</v>
      </c>
      <c r="D16" s="328" t="s">
        <v>3176</v>
      </c>
      <c r="E16" s="329">
        <v>12.499794594999996</v>
      </c>
      <c r="F16" s="330">
        <v>251.9057804124518</v>
      </c>
      <c r="G16" s="327"/>
      <c r="I16" s="331">
        <f>+Tabla14[[#This Row],[1000 U$$]]</f>
        <v>251.9057804124518</v>
      </c>
      <c r="J16" s="518"/>
    </row>
    <row r="17" spans="2:9" x14ac:dyDescent="0.35">
      <c r="B17" s="332" t="s">
        <v>3177</v>
      </c>
      <c r="C17" s="327" t="s">
        <v>3178</v>
      </c>
      <c r="D17" s="333" t="s">
        <v>3179</v>
      </c>
      <c r="E17" s="334">
        <v>0.21</v>
      </c>
      <c r="F17" s="335"/>
      <c r="G17" s="327"/>
      <c r="I17" s="331">
        <f>+Tabla14[[#This Row],[1000 U$$]]</f>
        <v>0</v>
      </c>
    </row>
    <row r="18" spans="2:9" ht="16" thickBot="1" x14ac:dyDescent="0.4">
      <c r="B18" s="328" t="s">
        <v>2482</v>
      </c>
      <c r="C18" s="336"/>
      <c r="D18" s="336"/>
      <c r="E18" s="336"/>
      <c r="F18" s="337">
        <f>SUBTOTAL(109,Tabla14[1000 U$$])</f>
        <v>9777.0519905644287</v>
      </c>
      <c r="G18" s="387"/>
      <c r="I18" s="338">
        <f>+SUM(I4:I17)</f>
        <v>6728.4366352402849</v>
      </c>
    </row>
    <row r="20" spans="2:9" x14ac:dyDescent="0.35">
      <c r="B20" s="336"/>
      <c r="C20" s="336"/>
      <c r="D20" s="336"/>
      <c r="E20" s="336"/>
      <c r="F20" s="336"/>
      <c r="G20" s="336"/>
    </row>
    <row r="21" spans="2:9" ht="16" thickBot="1" x14ac:dyDescent="0.4">
      <c r="B21" s="336"/>
      <c r="C21" s="336"/>
      <c r="D21" s="336"/>
      <c r="E21" s="336"/>
      <c r="F21" s="336"/>
      <c r="G21" s="336"/>
    </row>
    <row r="22" spans="2:9" ht="16" thickBot="1" x14ac:dyDescent="0.4">
      <c r="B22" s="339" t="s">
        <v>3143</v>
      </c>
      <c r="C22" s="339" t="s">
        <v>3180</v>
      </c>
      <c r="D22" s="339" t="s">
        <v>3145</v>
      </c>
      <c r="E22" s="339" t="s">
        <v>3146</v>
      </c>
      <c r="F22" s="339" t="s">
        <v>3147</v>
      </c>
      <c r="G22" s="333"/>
      <c r="I22" s="340" t="s">
        <v>3147</v>
      </c>
    </row>
    <row r="23" spans="2:9" x14ac:dyDescent="0.35">
      <c r="B23" s="333" t="s">
        <v>3181</v>
      </c>
      <c r="C23" s="336" t="s">
        <v>3182</v>
      </c>
      <c r="D23" s="333" t="s">
        <v>2449</v>
      </c>
      <c r="E23" s="341">
        <v>179</v>
      </c>
      <c r="F23" s="342">
        <v>2686.9818499920002</v>
      </c>
      <c r="G23" s="336"/>
      <c r="I23" s="343"/>
    </row>
    <row r="24" spans="2:9" x14ac:dyDescent="0.35">
      <c r="B24" s="333" t="s">
        <v>3183</v>
      </c>
      <c r="C24" s="336" t="s">
        <v>173</v>
      </c>
      <c r="D24" s="333" t="s">
        <v>2449</v>
      </c>
      <c r="E24" s="341">
        <v>174</v>
      </c>
      <c r="F24" s="342">
        <v>287.19850500000001</v>
      </c>
      <c r="G24" s="336"/>
      <c r="I24" s="343"/>
    </row>
    <row r="25" spans="2:9" x14ac:dyDescent="0.35">
      <c r="B25" s="333" t="s">
        <v>3184</v>
      </c>
      <c r="C25" s="336" t="s">
        <v>174</v>
      </c>
      <c r="D25" s="333" t="s">
        <v>2449</v>
      </c>
      <c r="E25" s="341">
        <v>449</v>
      </c>
      <c r="F25" s="342">
        <v>233.11777499999999</v>
      </c>
      <c r="G25" s="336"/>
      <c r="I25" s="343"/>
    </row>
    <row r="26" spans="2:9" x14ac:dyDescent="0.35">
      <c r="B26" s="333" t="s">
        <v>3185</v>
      </c>
      <c r="C26" s="327" t="s">
        <v>3186</v>
      </c>
      <c r="D26" s="333" t="s">
        <v>2449</v>
      </c>
      <c r="E26" s="341">
        <v>268</v>
      </c>
      <c r="F26" s="342">
        <v>480.50145000000003</v>
      </c>
      <c r="G26" s="336"/>
      <c r="I26" s="343"/>
    </row>
    <row r="27" spans="2:9" x14ac:dyDescent="0.35">
      <c r="B27" s="333" t="s">
        <v>3187</v>
      </c>
      <c r="C27" s="336" t="s">
        <v>3188</v>
      </c>
      <c r="D27" s="333" t="s">
        <v>2449</v>
      </c>
      <c r="E27" s="341">
        <v>76</v>
      </c>
      <c r="F27" s="342">
        <v>743.12369999999999</v>
      </c>
      <c r="G27" s="336"/>
      <c r="I27" s="343"/>
    </row>
    <row r="28" spans="2:9" x14ac:dyDescent="0.35">
      <c r="B28" s="333" t="s">
        <v>3189</v>
      </c>
      <c r="C28" s="336" t="s">
        <v>3190</v>
      </c>
      <c r="D28" s="333" t="s">
        <v>2449</v>
      </c>
      <c r="E28" s="341">
        <v>3</v>
      </c>
      <c r="F28" s="342">
        <v>168.59699999999998</v>
      </c>
      <c r="G28" s="336"/>
      <c r="I28" s="343"/>
    </row>
    <row r="29" spans="2:9" x14ac:dyDescent="0.35">
      <c r="B29" s="333" t="s">
        <v>3191</v>
      </c>
      <c r="C29" s="336" t="s">
        <v>3192</v>
      </c>
      <c r="D29" s="328" t="s">
        <v>2449</v>
      </c>
      <c r="E29" s="341">
        <v>34</v>
      </c>
      <c r="F29" s="342">
        <v>134.8776</v>
      </c>
      <c r="G29" s="336"/>
      <c r="I29" s="343"/>
    </row>
    <row r="30" spans="2:9" x14ac:dyDescent="0.35">
      <c r="B30" s="344" t="s">
        <v>3193</v>
      </c>
      <c r="C30" s="345" t="s">
        <v>3194</v>
      </c>
      <c r="D30" s="346" t="s">
        <v>3195</v>
      </c>
      <c r="E30" s="347">
        <v>3752.5</v>
      </c>
      <c r="F30" s="348">
        <v>40.518758500000004</v>
      </c>
      <c r="G30" s="349"/>
      <c r="H30" s="350"/>
      <c r="I30" s="351">
        <f>+Tabla1[[#This Row],[1000 U$$]]</f>
        <v>40.518758500000004</v>
      </c>
    </row>
    <row r="31" spans="2:9" x14ac:dyDescent="0.35">
      <c r="B31" s="352" t="s">
        <v>3196</v>
      </c>
      <c r="C31" s="327" t="s">
        <v>183</v>
      </c>
      <c r="D31" s="328" t="s">
        <v>2449</v>
      </c>
      <c r="E31" s="341">
        <v>83.6</v>
      </c>
      <c r="F31" s="342">
        <v>94.336304260000006</v>
      </c>
      <c r="G31" s="336"/>
      <c r="I31" s="343">
        <f>+Tabla1[[#This Row],[1000 U$$]]</f>
        <v>94.336304260000006</v>
      </c>
    </row>
    <row r="32" spans="2:9" x14ac:dyDescent="0.35">
      <c r="B32" s="352" t="s">
        <v>3197</v>
      </c>
      <c r="C32" s="336" t="s">
        <v>3198</v>
      </c>
      <c r="D32" s="333" t="s">
        <v>2443</v>
      </c>
      <c r="E32" s="341">
        <v>6842</v>
      </c>
      <c r="F32" s="342">
        <v>568.43286302550007</v>
      </c>
      <c r="G32" s="336"/>
      <c r="I32" s="343">
        <f>+Tabla1[[#This Row],[1000 U$$]]</f>
        <v>568.43286302550007</v>
      </c>
    </row>
    <row r="33" spans="2:10" x14ac:dyDescent="0.35">
      <c r="B33" s="352" t="s">
        <v>3199</v>
      </c>
      <c r="C33" s="336" t="s">
        <v>3200</v>
      </c>
      <c r="D33" s="333" t="s">
        <v>2443</v>
      </c>
      <c r="E33" s="341">
        <v>10800</v>
      </c>
      <c r="F33" s="342">
        <v>175.84407720000002</v>
      </c>
      <c r="G33" s="336"/>
      <c r="I33" s="343">
        <f>+Tabla1[[#This Row],[1000 U$$]]</f>
        <v>175.84407720000002</v>
      </c>
    </row>
    <row r="34" spans="2:10" x14ac:dyDescent="0.35">
      <c r="B34" s="352" t="s">
        <v>3201</v>
      </c>
      <c r="C34" s="336" t="s">
        <v>3202</v>
      </c>
      <c r="D34" s="333" t="s">
        <v>2449</v>
      </c>
      <c r="E34" s="341">
        <v>6961.6900000000005</v>
      </c>
      <c r="F34" s="342">
        <v>359.88730554000006</v>
      </c>
      <c r="G34" s="336"/>
      <c r="I34" s="343">
        <f>+Tabla1[[#This Row],[1000 U$$]]</f>
        <v>359.88730554000006</v>
      </c>
    </row>
    <row r="35" spans="2:10" x14ac:dyDescent="0.35">
      <c r="B35" s="352" t="s">
        <v>3203</v>
      </c>
      <c r="C35" s="336" t="s">
        <v>3204</v>
      </c>
      <c r="D35" s="333" t="s">
        <v>2449</v>
      </c>
      <c r="E35" s="341">
        <v>12684</v>
      </c>
      <c r="F35" s="342">
        <v>0</v>
      </c>
      <c r="G35" s="336"/>
      <c r="I35" s="343">
        <f>+Tabla1[[#This Row],[1000 U$$]]</f>
        <v>0</v>
      </c>
    </row>
    <row r="36" spans="2:10" x14ac:dyDescent="0.35">
      <c r="B36" s="352" t="s">
        <v>3205</v>
      </c>
      <c r="C36" s="336" t="s">
        <v>3206</v>
      </c>
      <c r="D36" s="333" t="s">
        <v>2443</v>
      </c>
      <c r="E36" s="341">
        <v>62628.5</v>
      </c>
      <c r="F36" s="342">
        <v>538.15974997950002</v>
      </c>
      <c r="G36" s="336"/>
      <c r="I36" s="343">
        <f>+Tabla1[[#This Row],[1000 U$$]]</f>
        <v>538.15974997950002</v>
      </c>
    </row>
    <row r="37" spans="2:10" x14ac:dyDescent="0.35">
      <c r="B37" s="353" t="s">
        <v>3207</v>
      </c>
      <c r="C37" s="354" t="s">
        <v>3208</v>
      </c>
      <c r="D37" s="355" t="s">
        <v>3209</v>
      </c>
      <c r="E37" s="356">
        <v>19992</v>
      </c>
      <c r="F37" s="357">
        <v>186.72643387500003</v>
      </c>
      <c r="G37" s="354"/>
      <c r="H37" s="358"/>
      <c r="I37" s="359">
        <f>+Tabla1[[#This Row],[1000 U$$]]</f>
        <v>186.72643387500003</v>
      </c>
    </row>
    <row r="38" spans="2:10" x14ac:dyDescent="0.35">
      <c r="B38" s="333" t="s">
        <v>3210</v>
      </c>
      <c r="C38" s="336" t="s">
        <v>3211</v>
      </c>
      <c r="D38" s="333" t="s">
        <v>2449</v>
      </c>
      <c r="E38" s="341">
        <v>18</v>
      </c>
      <c r="F38" s="342">
        <v>8079.0883300000005</v>
      </c>
      <c r="G38" s="336"/>
      <c r="I38" s="343"/>
    </row>
    <row r="39" spans="2:10" x14ac:dyDescent="0.35">
      <c r="B39" s="333" t="s">
        <v>3212</v>
      </c>
      <c r="C39" s="336" t="s">
        <v>3213</v>
      </c>
      <c r="D39" s="333" t="s">
        <v>2449</v>
      </c>
      <c r="E39" s="341">
        <v>5</v>
      </c>
      <c r="F39" s="342">
        <v>2967.8050000000003</v>
      </c>
      <c r="G39" s="336"/>
      <c r="I39" s="343"/>
    </row>
    <row r="40" spans="2:10" x14ac:dyDescent="0.35">
      <c r="B40" s="333" t="s">
        <v>3214</v>
      </c>
      <c r="C40" s="336" t="s">
        <v>3215</v>
      </c>
      <c r="D40" s="333" t="s">
        <v>2449</v>
      </c>
      <c r="E40" s="341">
        <v>26</v>
      </c>
      <c r="F40" s="342">
        <v>6045.3498790000012</v>
      </c>
      <c r="G40" s="336"/>
      <c r="I40" s="343"/>
    </row>
    <row r="41" spans="2:10" x14ac:dyDescent="0.35">
      <c r="B41" s="344" t="s">
        <v>3216</v>
      </c>
      <c r="C41" s="349" t="s">
        <v>3217</v>
      </c>
      <c r="D41" s="346" t="s">
        <v>2443</v>
      </c>
      <c r="E41" s="347">
        <v>10137</v>
      </c>
      <c r="F41" s="348">
        <v>1135.2849422826664</v>
      </c>
      <c r="G41" s="349"/>
      <c r="H41" s="350"/>
      <c r="I41" s="351">
        <f>+Tabla1[[#This Row],[1000 U$$]]</f>
        <v>1135.2849422826664</v>
      </c>
      <c r="J41" s="518"/>
    </row>
    <row r="42" spans="2:10" x14ac:dyDescent="0.35">
      <c r="B42" s="352" t="s">
        <v>3218</v>
      </c>
      <c r="C42" s="336" t="s">
        <v>3219</v>
      </c>
      <c r="D42" s="333" t="s">
        <v>2443</v>
      </c>
      <c r="E42" s="341">
        <v>96836</v>
      </c>
      <c r="F42" s="342">
        <v>2300.6352199960002</v>
      </c>
      <c r="G42" s="336"/>
      <c r="I42" s="343">
        <f>+Tabla1[[#This Row],[1000 U$$]]</f>
        <v>2300.6352199960002</v>
      </c>
      <c r="J42" s="518"/>
    </row>
    <row r="43" spans="2:10" x14ac:dyDescent="0.35">
      <c r="B43" s="352" t="s">
        <v>3220</v>
      </c>
      <c r="C43" s="336" t="s">
        <v>3221</v>
      </c>
      <c r="D43" s="333" t="s">
        <v>2449</v>
      </c>
      <c r="E43" s="341">
        <v>221</v>
      </c>
      <c r="F43" s="342">
        <v>0</v>
      </c>
      <c r="G43" s="336"/>
      <c r="I43" s="343">
        <f>+Tabla1[[#This Row],[1000 U$$]]</f>
        <v>0</v>
      </c>
    </row>
    <row r="44" spans="2:10" x14ac:dyDescent="0.35">
      <c r="B44" s="352" t="s">
        <v>3222</v>
      </c>
      <c r="C44" s="336" t="s">
        <v>3223</v>
      </c>
      <c r="D44" s="333" t="s">
        <v>2443</v>
      </c>
      <c r="E44" s="341">
        <v>11370</v>
      </c>
      <c r="F44" s="342">
        <v>515.11698065199994</v>
      </c>
      <c r="G44" s="336"/>
      <c r="I44" s="343">
        <f>+Tabla1[[#This Row],[1000 U$$]]</f>
        <v>515.11698065199994</v>
      </c>
      <c r="J44" s="518"/>
    </row>
    <row r="45" spans="2:10" x14ac:dyDescent="0.35">
      <c r="B45" s="352" t="s">
        <v>3224</v>
      </c>
      <c r="C45" s="336" t="s">
        <v>3225</v>
      </c>
      <c r="D45" s="333" t="s">
        <v>2449</v>
      </c>
      <c r="E45" s="341">
        <v>6</v>
      </c>
      <c r="F45" s="342">
        <v>555.37974000000008</v>
      </c>
      <c r="G45" s="336"/>
      <c r="I45" s="343">
        <f>+Tabla1[[#This Row],[1000 U$$]]</f>
        <v>555.37974000000008</v>
      </c>
      <c r="J45" s="518"/>
    </row>
    <row r="46" spans="2:10" x14ac:dyDescent="0.35">
      <c r="B46" s="352" t="s">
        <v>3226</v>
      </c>
      <c r="C46" s="327" t="s">
        <v>3227</v>
      </c>
      <c r="D46" s="333" t="s">
        <v>3228</v>
      </c>
      <c r="E46" s="341">
        <v>7497</v>
      </c>
      <c r="F46" s="342">
        <v>0</v>
      </c>
      <c r="G46" s="336"/>
      <c r="I46" s="343">
        <f>+Tabla1[[#This Row],[1000 U$$]]</f>
        <v>0</v>
      </c>
    </row>
    <row r="47" spans="2:10" x14ac:dyDescent="0.35">
      <c r="B47" s="352" t="s">
        <v>3229</v>
      </c>
      <c r="C47" s="327" t="s">
        <v>3230</v>
      </c>
      <c r="D47" s="333" t="s">
        <v>2449</v>
      </c>
      <c r="E47" s="341">
        <v>6</v>
      </c>
      <c r="F47" s="342">
        <v>244.86651000000001</v>
      </c>
      <c r="G47" s="336"/>
      <c r="I47" s="343">
        <f>+Tabla1[[#This Row],[1000 U$$]]</f>
        <v>244.86651000000001</v>
      </c>
      <c r="J47" s="518"/>
    </row>
    <row r="48" spans="2:10" x14ac:dyDescent="0.35">
      <c r="B48" s="353" t="s">
        <v>3231</v>
      </c>
      <c r="C48" s="360" t="s">
        <v>203</v>
      </c>
      <c r="D48" s="355" t="s">
        <v>2443</v>
      </c>
      <c r="E48" s="356">
        <v>19732</v>
      </c>
      <c r="F48" s="357">
        <v>450.386658576</v>
      </c>
      <c r="G48" s="354"/>
      <c r="H48" s="358"/>
      <c r="I48" s="359">
        <f>+Tabla1[[#This Row],[1000 U$$]]</f>
        <v>450.386658576</v>
      </c>
      <c r="J48" s="518"/>
    </row>
    <row r="49" spans="1:9" x14ac:dyDescent="0.35">
      <c r="B49" s="333" t="s">
        <v>3232</v>
      </c>
      <c r="C49" s="327" t="s">
        <v>3233</v>
      </c>
      <c r="D49" s="328" t="s">
        <v>3195</v>
      </c>
      <c r="E49" s="361"/>
      <c r="F49" s="342"/>
      <c r="G49" s="336"/>
      <c r="I49" s="343"/>
    </row>
    <row r="50" spans="1:9" x14ac:dyDescent="0.35">
      <c r="B50" s="333" t="s">
        <v>3234</v>
      </c>
      <c r="C50" s="327" t="s">
        <v>3235</v>
      </c>
      <c r="D50" s="333" t="s">
        <v>3195</v>
      </c>
      <c r="E50" s="341">
        <v>114</v>
      </c>
      <c r="F50" s="342">
        <v>1646.4079999999999</v>
      </c>
      <c r="G50" s="336"/>
      <c r="I50" s="343"/>
    </row>
    <row r="51" spans="1:9" x14ac:dyDescent="0.35">
      <c r="B51" s="333" t="s">
        <v>3236</v>
      </c>
      <c r="C51" s="327" t="s">
        <v>3237</v>
      </c>
      <c r="D51" s="333" t="s">
        <v>3195</v>
      </c>
      <c r="E51" s="362">
        <v>781</v>
      </c>
      <c r="F51" s="363">
        <v>789.4356520051499</v>
      </c>
      <c r="G51" s="336"/>
      <c r="I51" s="364"/>
    </row>
    <row r="52" spans="1:9" x14ac:dyDescent="0.35">
      <c r="B52" s="333" t="s">
        <v>33</v>
      </c>
      <c r="C52" s="327" t="s">
        <v>3238</v>
      </c>
      <c r="D52" s="333" t="s">
        <v>3195</v>
      </c>
      <c r="E52" s="341"/>
      <c r="F52" s="342">
        <v>51.979490000000006</v>
      </c>
      <c r="G52" s="336"/>
      <c r="I52" s="343"/>
    </row>
    <row r="53" spans="1:9" ht="16" thickBot="1" x14ac:dyDescent="0.4">
      <c r="B53" s="333" t="s">
        <v>33</v>
      </c>
      <c r="C53" s="327" t="s">
        <v>3239</v>
      </c>
      <c r="D53" s="333" t="s">
        <v>3240</v>
      </c>
      <c r="E53" s="365">
        <v>34.799999999999997</v>
      </c>
      <c r="F53" s="366">
        <v>382.93920000000003</v>
      </c>
      <c r="G53" s="336"/>
      <c r="I53" s="367"/>
    </row>
    <row r="54" spans="1:9" ht="16" thickBot="1" x14ac:dyDescent="0.4">
      <c r="B54" s="336" t="s">
        <v>2482</v>
      </c>
      <c r="C54" s="336"/>
      <c r="D54" s="333"/>
      <c r="E54" s="368"/>
      <c r="F54" s="369">
        <f>SUBTOTAL(109,Tabla1[1000 U$$])</f>
        <v>31862.978974883827</v>
      </c>
      <c r="G54" s="336"/>
      <c r="I54" s="370">
        <f>SUM(I23:I53)</f>
        <v>7165.5755438866672</v>
      </c>
    </row>
    <row r="55" spans="1:9" ht="16" thickBot="1" x14ac:dyDescent="0.4"/>
    <row r="56" spans="1:9" ht="16" thickBot="1" x14ac:dyDescent="0.4">
      <c r="A56" s="371"/>
      <c r="B56" s="372" t="s">
        <v>1</v>
      </c>
      <c r="C56" s="372" t="s">
        <v>3241</v>
      </c>
      <c r="D56" s="372" t="s">
        <v>3242</v>
      </c>
      <c r="E56" s="372" t="s">
        <v>3243</v>
      </c>
      <c r="F56" s="372" t="s">
        <v>2432</v>
      </c>
      <c r="G56" s="372" t="s">
        <v>3244</v>
      </c>
    </row>
    <row r="57" spans="1:9" x14ac:dyDescent="0.35">
      <c r="A57" s="373"/>
      <c r="B57" s="374"/>
      <c r="C57" s="374"/>
      <c r="D57" s="374" t="s">
        <v>3245</v>
      </c>
      <c r="E57" s="374" t="s">
        <v>3246</v>
      </c>
      <c r="F57" s="374"/>
      <c r="G57" s="374" t="s">
        <v>3247</v>
      </c>
    </row>
    <row r="58" spans="1:9" x14ac:dyDescent="0.35">
      <c r="A58" s="373"/>
      <c r="B58" s="374"/>
      <c r="C58" s="374"/>
      <c r="D58" s="374" t="s">
        <v>3248</v>
      </c>
      <c r="E58" s="374" t="s">
        <v>3248</v>
      </c>
      <c r="F58" s="374"/>
      <c r="G58" s="374" t="s">
        <v>3249</v>
      </c>
    </row>
    <row r="59" spans="1:9" x14ac:dyDescent="0.35">
      <c r="A59" s="375"/>
      <c r="B59" s="376" t="s">
        <v>3250</v>
      </c>
      <c r="C59" s="377" t="s">
        <v>3251</v>
      </c>
      <c r="D59" s="378">
        <v>7.8890000000000002</v>
      </c>
      <c r="E59" s="379">
        <v>7.8890000000000002</v>
      </c>
      <c r="F59" s="380">
        <v>1</v>
      </c>
      <c r="G59" s="381">
        <v>1465.6279999999999</v>
      </c>
    </row>
    <row r="60" spans="1:9" x14ac:dyDescent="0.35">
      <c r="A60" s="375"/>
      <c r="B60" s="376" t="s">
        <v>3252</v>
      </c>
      <c r="C60" s="377" t="s">
        <v>3253</v>
      </c>
      <c r="D60" s="378">
        <v>6.75</v>
      </c>
      <c r="E60" s="379">
        <v>6.75</v>
      </c>
      <c r="F60" s="380">
        <v>1</v>
      </c>
      <c r="G60" s="381">
        <v>341.255</v>
      </c>
    </row>
    <row r="61" spans="1:9" x14ac:dyDescent="0.35">
      <c r="A61" s="375"/>
      <c r="B61" s="376" t="s">
        <v>3254</v>
      </c>
      <c r="C61" s="377" t="s">
        <v>3255</v>
      </c>
      <c r="D61" s="378">
        <v>6.75</v>
      </c>
      <c r="E61" s="379">
        <v>6.75</v>
      </c>
      <c r="F61" s="380">
        <v>1</v>
      </c>
      <c r="G61" s="381">
        <v>341.255</v>
      </c>
    </row>
    <row r="62" spans="1:9" x14ac:dyDescent="0.35">
      <c r="A62" s="375"/>
      <c r="B62" s="376" t="s">
        <v>3256</v>
      </c>
      <c r="C62" s="377" t="s">
        <v>3257</v>
      </c>
      <c r="D62" s="378">
        <v>3.6</v>
      </c>
      <c r="E62" s="379">
        <v>3.6</v>
      </c>
      <c r="F62" s="380">
        <v>1</v>
      </c>
      <c r="G62" s="381">
        <v>157.20000000000002</v>
      </c>
    </row>
    <row r="63" spans="1:9" x14ac:dyDescent="0.35">
      <c r="A63" s="375"/>
      <c r="B63" s="376" t="s">
        <v>3258</v>
      </c>
      <c r="C63" s="377" t="s">
        <v>3259</v>
      </c>
      <c r="D63" s="378">
        <v>3.6</v>
      </c>
      <c r="E63" s="379">
        <v>3.6</v>
      </c>
      <c r="F63" s="380">
        <v>1</v>
      </c>
      <c r="G63" s="381">
        <v>157.20000000000002</v>
      </c>
    </row>
    <row r="64" spans="1:9" x14ac:dyDescent="0.35">
      <c r="A64" s="375"/>
      <c r="B64" s="376" t="s">
        <v>3260</v>
      </c>
      <c r="C64" s="377" t="s">
        <v>3261</v>
      </c>
      <c r="D64" s="378">
        <v>18.760999999999999</v>
      </c>
      <c r="E64" s="379">
        <v>18.760999999999999</v>
      </c>
      <c r="F64" s="380">
        <v>1</v>
      </c>
      <c r="G64" s="381">
        <v>1510.1679999999999</v>
      </c>
    </row>
    <row r="65" spans="1:7" x14ac:dyDescent="0.35">
      <c r="A65" s="375"/>
      <c r="B65" s="376" t="s">
        <v>3262</v>
      </c>
      <c r="C65" s="377" t="s">
        <v>3263</v>
      </c>
      <c r="D65" s="378">
        <v>0.3</v>
      </c>
      <c r="E65" s="379">
        <v>0.3</v>
      </c>
      <c r="F65" s="380">
        <v>1</v>
      </c>
      <c r="G65" s="381">
        <v>15.45538</v>
      </c>
    </row>
    <row r="66" spans="1:7" x14ac:dyDescent="0.35">
      <c r="A66" s="375"/>
      <c r="B66" s="376" t="s">
        <v>3264</v>
      </c>
      <c r="C66" s="377" t="s">
        <v>3265</v>
      </c>
      <c r="D66" s="378">
        <v>0.3</v>
      </c>
      <c r="E66" s="379">
        <v>0.3</v>
      </c>
      <c r="F66" s="380">
        <v>1</v>
      </c>
      <c r="G66" s="381">
        <v>15.45538</v>
      </c>
    </row>
    <row r="67" spans="1:7" x14ac:dyDescent="0.35">
      <c r="A67" s="375"/>
      <c r="B67" s="376" t="s">
        <v>3266</v>
      </c>
      <c r="C67" s="377" t="s">
        <v>3267</v>
      </c>
      <c r="D67" s="378">
        <v>0.3</v>
      </c>
      <c r="E67" s="379">
        <v>0.3</v>
      </c>
      <c r="F67" s="380">
        <v>1</v>
      </c>
      <c r="G67" s="381">
        <v>15.45538</v>
      </c>
    </row>
    <row r="68" spans="1:7" x14ac:dyDescent="0.35">
      <c r="A68" s="375"/>
      <c r="B68" s="376" t="s">
        <v>3268</v>
      </c>
      <c r="C68" s="377" t="s">
        <v>3269</v>
      </c>
      <c r="D68" s="378">
        <v>0.3</v>
      </c>
      <c r="E68" s="379">
        <v>0.3</v>
      </c>
      <c r="F68" s="380">
        <v>1</v>
      </c>
      <c r="G68" s="381">
        <v>15.45538</v>
      </c>
    </row>
    <row r="69" spans="1:7" x14ac:dyDescent="0.35">
      <c r="A69" s="375"/>
      <c r="B69" s="376" t="s">
        <v>3270</v>
      </c>
      <c r="C69" s="377" t="s">
        <v>3271</v>
      </c>
      <c r="D69" s="378">
        <v>0.3</v>
      </c>
      <c r="E69" s="379">
        <v>0.3</v>
      </c>
      <c r="F69" s="380">
        <v>1</v>
      </c>
      <c r="G69" s="381">
        <v>15.45538</v>
      </c>
    </row>
    <row r="70" spans="1:7" x14ac:dyDescent="0.35">
      <c r="A70" s="375"/>
      <c r="B70" s="376" t="s">
        <v>3272</v>
      </c>
      <c r="C70" s="377" t="s">
        <v>3273</v>
      </c>
      <c r="D70" s="378">
        <v>0.3</v>
      </c>
      <c r="E70" s="379">
        <v>0.3</v>
      </c>
      <c r="F70" s="380">
        <v>1</v>
      </c>
      <c r="G70" s="381">
        <v>15.45538</v>
      </c>
    </row>
    <row r="71" spans="1:7" x14ac:dyDescent="0.35">
      <c r="A71" s="375"/>
      <c r="B71" s="376" t="s">
        <v>3274</v>
      </c>
      <c r="C71" s="377" t="s">
        <v>3275</v>
      </c>
      <c r="D71" s="378">
        <v>0.3</v>
      </c>
      <c r="E71" s="379">
        <v>0.3</v>
      </c>
      <c r="F71" s="380">
        <v>1</v>
      </c>
      <c r="G71" s="381">
        <v>15.45538</v>
      </c>
    </row>
    <row r="72" spans="1:7" x14ac:dyDescent="0.35">
      <c r="A72" s="375"/>
      <c r="B72" s="376" t="s">
        <v>3276</v>
      </c>
      <c r="C72" s="377" t="s">
        <v>3277</v>
      </c>
      <c r="D72" s="378">
        <v>0.3</v>
      </c>
      <c r="E72" s="379">
        <v>0.3</v>
      </c>
      <c r="F72" s="380">
        <v>1</v>
      </c>
      <c r="G72" s="381">
        <v>15.979380000000001</v>
      </c>
    </row>
    <row r="73" spans="1:7" x14ac:dyDescent="0.35">
      <c r="A73" s="375"/>
      <c r="B73" s="376" t="s">
        <v>3278</v>
      </c>
      <c r="C73" s="377" t="s">
        <v>3279</v>
      </c>
      <c r="D73" s="378">
        <v>0.3</v>
      </c>
      <c r="E73" s="379">
        <v>0.3</v>
      </c>
      <c r="F73" s="380">
        <v>1</v>
      </c>
      <c r="G73" s="381">
        <v>15.979380000000001</v>
      </c>
    </row>
    <row r="74" spans="1:7" x14ac:dyDescent="0.35">
      <c r="A74" s="375"/>
      <c r="B74" s="376" t="s">
        <v>3280</v>
      </c>
      <c r="C74" s="377" t="s">
        <v>3281</v>
      </c>
      <c r="D74" s="378">
        <v>0.3</v>
      </c>
      <c r="E74" s="379">
        <v>0.3</v>
      </c>
      <c r="F74" s="380">
        <v>1</v>
      </c>
      <c r="G74" s="381">
        <v>15.979380000000001</v>
      </c>
    </row>
    <row r="75" spans="1:7" x14ac:dyDescent="0.35">
      <c r="A75" s="375"/>
      <c r="B75" s="376" t="s">
        <v>3282</v>
      </c>
      <c r="C75" s="377" t="s">
        <v>3283</v>
      </c>
      <c r="D75" s="378">
        <v>0.3</v>
      </c>
      <c r="E75" s="379">
        <v>0.3</v>
      </c>
      <c r="F75" s="380">
        <v>1</v>
      </c>
      <c r="G75" s="381">
        <v>15.979380000000001</v>
      </c>
    </row>
    <row r="76" spans="1:7" x14ac:dyDescent="0.35">
      <c r="A76" s="375"/>
      <c r="B76" s="376" t="s">
        <v>3284</v>
      </c>
      <c r="C76" s="377" t="s">
        <v>3285</v>
      </c>
      <c r="D76" s="378">
        <v>0.3</v>
      </c>
      <c r="E76" s="379">
        <v>0.3</v>
      </c>
      <c r="F76" s="380">
        <v>1</v>
      </c>
      <c r="G76" s="381">
        <v>15.979380000000001</v>
      </c>
    </row>
    <row r="77" spans="1:7" x14ac:dyDescent="0.35">
      <c r="A77" s="375"/>
      <c r="B77" s="376" t="s">
        <v>3286</v>
      </c>
      <c r="C77" s="377" t="s">
        <v>3287</v>
      </c>
      <c r="D77" s="378">
        <v>0.3</v>
      </c>
      <c r="E77" s="379">
        <v>0.3</v>
      </c>
      <c r="F77" s="380">
        <v>1</v>
      </c>
      <c r="G77" s="381">
        <v>15.979380000000001</v>
      </c>
    </row>
    <row r="78" spans="1:7" x14ac:dyDescent="0.35">
      <c r="A78" s="375"/>
      <c r="B78" s="376" t="s">
        <v>3288</v>
      </c>
      <c r="C78" s="377" t="s">
        <v>3289</v>
      </c>
      <c r="D78" s="378">
        <v>0.3</v>
      </c>
      <c r="E78" s="379">
        <v>0.3</v>
      </c>
      <c r="F78" s="380">
        <v>1</v>
      </c>
      <c r="G78" s="381">
        <v>15.979380000000001</v>
      </c>
    </row>
    <row r="79" spans="1:7" x14ac:dyDescent="0.35">
      <c r="A79" s="375"/>
      <c r="B79" s="376" t="s">
        <v>3290</v>
      </c>
      <c r="C79" s="377" t="s">
        <v>3291</v>
      </c>
      <c r="D79" s="378">
        <v>0.3</v>
      </c>
      <c r="E79" s="379">
        <v>0.3</v>
      </c>
      <c r="F79" s="380">
        <v>1</v>
      </c>
      <c r="G79" s="381">
        <v>15.979380000000001</v>
      </c>
    </row>
    <row r="80" spans="1:7" x14ac:dyDescent="0.35">
      <c r="A80" s="375"/>
      <c r="B80" s="376" t="s">
        <v>3292</v>
      </c>
      <c r="C80" s="377" t="s">
        <v>3293</v>
      </c>
      <c r="D80" s="378">
        <v>0.3</v>
      </c>
      <c r="E80" s="379">
        <v>0.3</v>
      </c>
      <c r="F80" s="380">
        <v>1</v>
      </c>
      <c r="G80" s="381">
        <v>15.979380000000001</v>
      </c>
    </row>
    <row r="81" spans="1:9" x14ac:dyDescent="0.35">
      <c r="A81" s="375"/>
      <c r="B81" s="376" t="s">
        <v>3294</v>
      </c>
      <c r="C81" s="377" t="s">
        <v>3295</v>
      </c>
      <c r="D81" s="378">
        <v>0.3</v>
      </c>
      <c r="E81" s="379">
        <v>0.3</v>
      </c>
      <c r="F81" s="380">
        <v>1</v>
      </c>
      <c r="G81" s="381">
        <v>15.979380000000001</v>
      </c>
    </row>
    <row r="82" spans="1:9" x14ac:dyDescent="0.35">
      <c r="A82" s="375"/>
      <c r="B82" s="376" t="s">
        <v>3296</v>
      </c>
      <c r="C82" s="377" t="s">
        <v>3297</v>
      </c>
      <c r="D82" s="378">
        <v>0.3</v>
      </c>
      <c r="E82" s="379">
        <v>0.3</v>
      </c>
      <c r="F82" s="380">
        <v>1</v>
      </c>
      <c r="G82" s="381">
        <v>15.979380000000001</v>
      </c>
    </row>
    <row r="83" spans="1:9" x14ac:dyDescent="0.35">
      <c r="A83" s="375"/>
      <c r="B83" s="376" t="s">
        <v>3298</v>
      </c>
      <c r="C83" s="377" t="s">
        <v>3299</v>
      </c>
      <c r="D83" s="378">
        <v>27</v>
      </c>
      <c r="E83" s="379">
        <v>27</v>
      </c>
      <c r="F83" s="380">
        <v>1</v>
      </c>
      <c r="G83" s="381">
        <v>563.30000000000007</v>
      </c>
      <c r="I83" s="323">
        <f>+G83/1.31</f>
        <v>430.00000000000006</v>
      </c>
    </row>
    <row r="84" spans="1:9" x14ac:dyDescent="0.35">
      <c r="A84" s="375"/>
      <c r="B84" s="376" t="s">
        <v>3300</v>
      </c>
      <c r="C84" s="377" t="s">
        <v>3301</v>
      </c>
      <c r="D84" s="378">
        <v>9</v>
      </c>
      <c r="E84" s="379">
        <v>9</v>
      </c>
      <c r="F84" s="380">
        <v>1</v>
      </c>
      <c r="G84" s="381">
        <v>209.60000000000002</v>
      </c>
    </row>
    <row r="85" spans="1:9" x14ac:dyDescent="0.35">
      <c r="A85" s="375"/>
      <c r="B85" s="376" t="s">
        <v>3302</v>
      </c>
      <c r="C85" s="377" t="s">
        <v>3303</v>
      </c>
      <c r="D85" s="378">
        <v>4</v>
      </c>
      <c r="E85" s="379">
        <v>4</v>
      </c>
      <c r="F85" s="380">
        <v>1</v>
      </c>
      <c r="G85" s="381">
        <v>131</v>
      </c>
    </row>
    <row r="86" spans="1:9" x14ac:dyDescent="0.35">
      <c r="A86" s="375"/>
      <c r="B86" s="376" t="s">
        <v>3304</v>
      </c>
      <c r="C86" s="377" t="s">
        <v>3305</v>
      </c>
      <c r="D86" s="378">
        <v>2.0950000000000002</v>
      </c>
      <c r="E86" s="379">
        <v>2.0950000000000002</v>
      </c>
      <c r="F86" s="380">
        <v>1</v>
      </c>
      <c r="G86" s="381">
        <v>181.42276459999999</v>
      </c>
    </row>
    <row r="87" spans="1:9" x14ac:dyDescent="0.35">
      <c r="A87" s="375"/>
      <c r="B87" s="376" t="s">
        <v>3306</v>
      </c>
      <c r="C87" s="377" t="s">
        <v>3305</v>
      </c>
      <c r="D87" s="378">
        <v>2.0950000000000002</v>
      </c>
      <c r="E87" s="379">
        <v>2.0950000000000002</v>
      </c>
      <c r="F87" s="380">
        <v>1</v>
      </c>
      <c r="G87" s="381">
        <v>181.42276459999999</v>
      </c>
    </row>
    <row r="88" spans="1:9" x14ac:dyDescent="0.35">
      <c r="A88" s="375"/>
      <c r="B88" s="376" t="s">
        <v>3307</v>
      </c>
      <c r="C88" s="377" t="s">
        <v>3308</v>
      </c>
      <c r="D88" s="378">
        <v>0.55000000000000004</v>
      </c>
      <c r="E88" s="379">
        <v>0.55000000000000004</v>
      </c>
      <c r="F88" s="380">
        <v>1</v>
      </c>
      <c r="G88" s="381">
        <v>29.438817800000002</v>
      </c>
    </row>
    <row r="89" spans="1:9" x14ac:dyDescent="0.35">
      <c r="A89" s="375"/>
      <c r="B89" s="376" t="s">
        <v>3309</v>
      </c>
      <c r="C89" s="377" t="s">
        <v>3308</v>
      </c>
      <c r="D89" s="378">
        <v>0.55000000000000004</v>
      </c>
      <c r="E89" s="379">
        <v>0.55000000000000004</v>
      </c>
      <c r="F89" s="380">
        <v>1</v>
      </c>
      <c r="G89" s="381">
        <v>29.438817800000002</v>
      </c>
    </row>
    <row r="90" spans="1:9" x14ac:dyDescent="0.35">
      <c r="A90" s="375"/>
      <c r="B90" s="376" t="s">
        <v>3310</v>
      </c>
      <c r="C90" s="377" t="s">
        <v>3308</v>
      </c>
      <c r="D90" s="378">
        <v>0.55000000000000004</v>
      </c>
      <c r="E90" s="379">
        <v>0.55000000000000004</v>
      </c>
      <c r="F90" s="380">
        <v>1</v>
      </c>
      <c r="G90" s="381">
        <v>29.438817800000002</v>
      </c>
    </row>
    <row r="91" spans="1:9" x14ac:dyDescent="0.35">
      <c r="A91" s="375"/>
      <c r="B91" s="376" t="s">
        <v>3311</v>
      </c>
      <c r="C91" s="377" t="s">
        <v>3312</v>
      </c>
      <c r="D91" s="378">
        <v>11.08</v>
      </c>
      <c r="E91" s="379">
        <v>11.08</v>
      </c>
      <c r="F91" s="380">
        <v>1</v>
      </c>
      <c r="G91" s="381">
        <v>585.25559999999996</v>
      </c>
    </row>
    <row r="92" spans="1:9" x14ac:dyDescent="0.35">
      <c r="A92" s="375"/>
      <c r="B92" s="376" t="s">
        <v>3313</v>
      </c>
      <c r="C92" s="377" t="s">
        <v>3312</v>
      </c>
      <c r="D92" s="378">
        <v>11.08</v>
      </c>
      <c r="E92" s="379">
        <v>11.08</v>
      </c>
      <c r="F92" s="380">
        <v>1</v>
      </c>
      <c r="G92" s="381">
        <v>585.25559999999996</v>
      </c>
    </row>
    <row r="93" spans="1:9" x14ac:dyDescent="0.35">
      <c r="A93" s="375"/>
      <c r="B93" s="376" t="s">
        <v>3314</v>
      </c>
      <c r="C93" s="377" t="s">
        <v>3315</v>
      </c>
      <c r="D93" s="378">
        <v>0.35</v>
      </c>
      <c r="E93" s="379">
        <v>0.35</v>
      </c>
      <c r="F93" s="380">
        <v>1</v>
      </c>
      <c r="G93" s="381">
        <v>51.626733200000004</v>
      </c>
    </row>
    <row r="94" spans="1:9" x14ac:dyDescent="0.35">
      <c r="A94" s="375"/>
      <c r="B94" s="376" t="s">
        <v>3316</v>
      </c>
      <c r="C94" s="377" t="s">
        <v>3315</v>
      </c>
      <c r="D94" s="378">
        <v>0.35</v>
      </c>
      <c r="E94" s="379">
        <v>0.35</v>
      </c>
      <c r="F94" s="380">
        <v>1</v>
      </c>
      <c r="G94" s="381">
        <v>51.626733200000004</v>
      </c>
    </row>
    <row r="95" spans="1:9" x14ac:dyDescent="0.35">
      <c r="A95" s="375"/>
      <c r="B95" s="376" t="s">
        <v>3317</v>
      </c>
      <c r="C95" s="377" t="s">
        <v>3318</v>
      </c>
      <c r="D95" s="378">
        <v>0.35</v>
      </c>
      <c r="E95" s="379">
        <v>0.35</v>
      </c>
      <c r="F95" s="380">
        <v>1</v>
      </c>
      <c r="G95" s="381">
        <v>51.626733200000004</v>
      </c>
    </row>
    <row r="96" spans="1:9" x14ac:dyDescent="0.35">
      <c r="A96" s="375"/>
      <c r="B96" s="376" t="s">
        <v>3319</v>
      </c>
      <c r="C96" s="377" t="s">
        <v>3318</v>
      </c>
      <c r="D96" s="378">
        <v>0.35</v>
      </c>
      <c r="E96" s="379">
        <v>0.35</v>
      </c>
      <c r="F96" s="380">
        <v>1</v>
      </c>
      <c r="G96" s="381">
        <v>51.626733200000004</v>
      </c>
    </row>
    <row r="97" spans="1:9" x14ac:dyDescent="0.35">
      <c r="A97" s="375"/>
      <c r="B97" s="376" t="s">
        <v>3320</v>
      </c>
      <c r="C97" s="377" t="s">
        <v>3321</v>
      </c>
      <c r="D97" s="378">
        <v>30</v>
      </c>
      <c r="E97" s="379">
        <v>30</v>
      </c>
      <c r="F97" s="380">
        <v>1</v>
      </c>
      <c r="G97" s="381">
        <v>438.85</v>
      </c>
    </row>
    <row r="98" spans="1:9" x14ac:dyDescent="0.35">
      <c r="A98" s="375"/>
      <c r="B98" s="376" t="s">
        <v>3322</v>
      </c>
      <c r="C98" s="377" t="s">
        <v>3323</v>
      </c>
      <c r="D98" s="378">
        <v>23</v>
      </c>
      <c r="E98" s="379">
        <v>23</v>
      </c>
      <c r="F98" s="380">
        <v>1</v>
      </c>
      <c r="G98" s="381">
        <v>294.75</v>
      </c>
    </row>
    <row r="99" spans="1:9" x14ac:dyDescent="0.35">
      <c r="A99" s="375"/>
      <c r="B99" s="376" t="s">
        <v>3324</v>
      </c>
      <c r="C99" s="377" t="s">
        <v>3325</v>
      </c>
      <c r="D99" s="378">
        <v>25</v>
      </c>
      <c r="E99" s="379">
        <v>25</v>
      </c>
      <c r="F99" s="380">
        <v>1</v>
      </c>
      <c r="G99" s="381">
        <v>327.5</v>
      </c>
    </row>
    <row r="100" spans="1:9" x14ac:dyDescent="0.35">
      <c r="A100" s="375"/>
      <c r="B100" s="376" t="s">
        <v>3326</v>
      </c>
      <c r="C100" s="377" t="s">
        <v>3327</v>
      </c>
      <c r="D100" s="378">
        <v>3.3290000000000002</v>
      </c>
      <c r="E100" s="379">
        <v>3.3290000000000002</v>
      </c>
      <c r="F100" s="380">
        <v>1</v>
      </c>
      <c r="G100" s="381">
        <v>150.65</v>
      </c>
      <c r="I100" s="392">
        <f>+G100/1.31</f>
        <v>115</v>
      </c>
    </row>
    <row r="101" spans="1:9" x14ac:dyDescent="0.35">
      <c r="A101" s="375"/>
      <c r="B101" s="376" t="s">
        <v>3328</v>
      </c>
      <c r="C101" s="377" t="s">
        <v>3329</v>
      </c>
      <c r="D101" s="378">
        <v>4.0000000000000001E-3</v>
      </c>
      <c r="E101" s="379">
        <v>4.0000000000000001E-3</v>
      </c>
      <c r="F101" s="380">
        <v>1</v>
      </c>
      <c r="G101" s="381">
        <v>1.9898899999999999</v>
      </c>
    </row>
    <row r="102" spans="1:9" x14ac:dyDescent="0.35">
      <c r="A102" s="375"/>
      <c r="B102" s="376" t="s">
        <v>3330</v>
      </c>
      <c r="C102" s="377" t="s">
        <v>3331</v>
      </c>
      <c r="D102" s="378">
        <v>6.9000000000000006E-2</v>
      </c>
      <c r="E102" s="379">
        <v>6.9000000000000006E-2</v>
      </c>
      <c r="F102" s="380">
        <v>1</v>
      </c>
      <c r="G102" s="381">
        <v>23.448999999999998</v>
      </c>
    </row>
    <row r="103" spans="1:9" x14ac:dyDescent="0.35">
      <c r="A103" s="375"/>
      <c r="B103" s="376" t="s">
        <v>3332</v>
      </c>
      <c r="C103" s="377" t="s">
        <v>3333</v>
      </c>
      <c r="D103" s="378">
        <v>10.54</v>
      </c>
      <c r="E103" s="379">
        <v>10.54</v>
      </c>
      <c r="F103" s="380">
        <v>1</v>
      </c>
      <c r="G103" s="381">
        <v>267.97360000000003</v>
      </c>
    </row>
    <row r="104" spans="1:9" x14ac:dyDescent="0.35">
      <c r="A104" s="375"/>
      <c r="B104" s="376" t="s">
        <v>3334</v>
      </c>
      <c r="C104" s="377" t="s">
        <v>155</v>
      </c>
      <c r="D104" s="378">
        <v>28</v>
      </c>
      <c r="E104" s="379">
        <v>28</v>
      </c>
      <c r="F104" s="380">
        <v>1</v>
      </c>
      <c r="G104" s="381">
        <v>641.9</v>
      </c>
    </row>
    <row r="105" spans="1:9" x14ac:dyDescent="0.35">
      <c r="A105" s="375"/>
      <c r="B105" s="376" t="s">
        <v>3335</v>
      </c>
      <c r="C105" s="377" t="s">
        <v>3336</v>
      </c>
      <c r="D105" s="378">
        <v>0.05</v>
      </c>
      <c r="E105" s="379">
        <v>0.1</v>
      </c>
      <c r="F105" s="380">
        <v>2</v>
      </c>
      <c r="G105" s="381">
        <v>130.476</v>
      </c>
    </row>
    <row r="106" spans="1:9" x14ac:dyDescent="0.35">
      <c r="A106" s="375"/>
      <c r="B106" s="376" t="s">
        <v>3337</v>
      </c>
      <c r="C106" s="377" t="s">
        <v>3338</v>
      </c>
      <c r="D106" s="378">
        <v>0.34499999999999997</v>
      </c>
      <c r="E106" s="379">
        <v>0.69</v>
      </c>
      <c r="F106" s="380">
        <v>2</v>
      </c>
      <c r="G106" s="381">
        <v>103.25346640000001</v>
      </c>
    </row>
    <row r="107" spans="1:9" x14ac:dyDescent="0.35">
      <c r="A107" s="375"/>
      <c r="B107" s="376" t="s">
        <v>3339</v>
      </c>
      <c r="C107" s="377" t="s">
        <v>3340</v>
      </c>
      <c r="D107" s="378">
        <v>17.753</v>
      </c>
      <c r="E107" s="379">
        <v>17.753</v>
      </c>
      <c r="F107" s="380">
        <v>1</v>
      </c>
      <c r="G107" s="381">
        <v>419.20000000000005</v>
      </c>
      <c r="I107" s="323">
        <f>+G107/1.31</f>
        <v>320</v>
      </c>
    </row>
    <row r="108" spans="1:9" x14ac:dyDescent="0.35">
      <c r="A108" s="375"/>
      <c r="B108" s="376" t="s">
        <v>3341</v>
      </c>
      <c r="C108" s="377" t="s">
        <v>3342</v>
      </c>
      <c r="D108" s="378">
        <v>0.98</v>
      </c>
      <c r="E108" s="379">
        <v>0.98</v>
      </c>
      <c r="F108" s="380">
        <v>1</v>
      </c>
      <c r="G108" s="381">
        <v>103.98779999999999</v>
      </c>
    </row>
    <row r="109" spans="1:9" x14ac:dyDescent="0.35">
      <c r="A109" s="375"/>
      <c r="B109" s="376" t="s">
        <v>3343</v>
      </c>
      <c r="C109" s="377" t="s">
        <v>3342</v>
      </c>
      <c r="D109" s="378">
        <v>0.98</v>
      </c>
      <c r="E109" s="379">
        <v>0.98</v>
      </c>
      <c r="F109" s="380">
        <v>1</v>
      </c>
      <c r="G109" s="381">
        <v>103.98779999999999</v>
      </c>
    </row>
    <row r="110" spans="1:9" x14ac:dyDescent="0.35">
      <c r="A110" s="375"/>
      <c r="B110" s="376" t="s">
        <v>3344</v>
      </c>
      <c r="C110" s="377" t="s">
        <v>3345</v>
      </c>
      <c r="D110" s="378">
        <v>18</v>
      </c>
      <c r="E110" s="379">
        <v>18</v>
      </c>
      <c r="F110" s="380">
        <v>1</v>
      </c>
      <c r="G110" s="381">
        <v>301.3</v>
      </c>
    </row>
    <row r="111" spans="1:9" x14ac:dyDescent="0.35">
      <c r="A111" s="375"/>
      <c r="B111" s="376" t="s">
        <v>3346</v>
      </c>
      <c r="C111" s="377" t="s">
        <v>3347</v>
      </c>
      <c r="D111" s="378">
        <v>0.76900000000000002</v>
      </c>
      <c r="E111" s="379">
        <v>0.76900000000000002</v>
      </c>
      <c r="F111" s="380">
        <v>1</v>
      </c>
      <c r="G111" s="381">
        <v>70.917112000000003</v>
      </c>
    </row>
    <row r="112" spans="1:9" x14ac:dyDescent="0.35">
      <c r="A112" s="375"/>
      <c r="B112" s="376" t="s">
        <v>3348</v>
      </c>
      <c r="C112" s="377" t="s">
        <v>3347</v>
      </c>
      <c r="D112" s="378">
        <v>0.76900000000000002</v>
      </c>
      <c r="E112" s="379">
        <v>0.76900000000000002</v>
      </c>
      <c r="F112" s="380">
        <v>1</v>
      </c>
      <c r="G112" s="381">
        <v>70.917112000000003</v>
      </c>
    </row>
    <row r="113" spans="1:9" x14ac:dyDescent="0.35">
      <c r="A113" s="375"/>
      <c r="B113" s="376" t="s">
        <v>3349</v>
      </c>
      <c r="C113" s="377" t="s">
        <v>3350</v>
      </c>
      <c r="D113" s="378">
        <v>0.44</v>
      </c>
      <c r="E113" s="379">
        <v>0.44</v>
      </c>
      <c r="F113" s="380">
        <v>1</v>
      </c>
      <c r="G113" s="381">
        <v>51.626733200000004</v>
      </c>
    </row>
    <row r="114" spans="1:9" x14ac:dyDescent="0.35">
      <c r="A114" s="375"/>
      <c r="B114" s="376" t="s">
        <v>3351</v>
      </c>
      <c r="C114" s="377" t="s">
        <v>3350</v>
      </c>
      <c r="D114" s="378">
        <v>0.44</v>
      </c>
      <c r="E114" s="379">
        <v>0.44</v>
      </c>
      <c r="F114" s="380">
        <v>1</v>
      </c>
      <c r="G114" s="381">
        <v>51.626733200000004</v>
      </c>
    </row>
    <row r="115" spans="1:9" x14ac:dyDescent="0.35">
      <c r="A115" s="375"/>
      <c r="B115" s="376" t="s">
        <v>3352</v>
      </c>
      <c r="C115" s="377" t="s">
        <v>3353</v>
      </c>
      <c r="D115" s="378">
        <v>1.2230000000000001</v>
      </c>
      <c r="E115" s="379">
        <v>1.2230000000000001</v>
      </c>
      <c r="F115" s="380">
        <v>1</v>
      </c>
      <c r="G115" s="381">
        <v>95.792020799999989</v>
      </c>
    </row>
    <row r="116" spans="1:9" x14ac:dyDescent="0.35">
      <c r="A116" s="375"/>
      <c r="B116" s="376" t="s">
        <v>3354</v>
      </c>
      <c r="C116" s="377" t="s">
        <v>3353</v>
      </c>
      <c r="D116" s="378">
        <v>1.2230000000000001</v>
      </c>
      <c r="E116" s="379">
        <v>1.2230000000000001</v>
      </c>
      <c r="F116" s="380">
        <v>1</v>
      </c>
      <c r="G116" s="381">
        <v>95.792020799999989</v>
      </c>
    </row>
    <row r="117" spans="1:9" x14ac:dyDescent="0.35">
      <c r="A117" s="375"/>
      <c r="B117" s="376" t="s">
        <v>3355</v>
      </c>
      <c r="C117" s="377" t="s">
        <v>3356</v>
      </c>
      <c r="D117" s="378">
        <v>3.9470000000000001</v>
      </c>
      <c r="E117" s="379">
        <v>3.9470000000000001</v>
      </c>
      <c r="F117" s="380">
        <v>1</v>
      </c>
      <c r="G117" s="381">
        <v>137.55000000000001</v>
      </c>
      <c r="I117" s="323">
        <f>+G117/1.31</f>
        <v>105</v>
      </c>
    </row>
    <row r="118" spans="1:9" x14ac:dyDescent="0.35">
      <c r="A118" s="375"/>
      <c r="B118" s="376" t="s">
        <v>3357</v>
      </c>
      <c r="C118" s="377" t="s">
        <v>3358</v>
      </c>
      <c r="D118" s="378">
        <v>4.0000000000000001E-3</v>
      </c>
      <c r="E118" s="379">
        <v>4.0000000000000001E-3</v>
      </c>
      <c r="F118" s="380">
        <v>1</v>
      </c>
      <c r="G118" s="381">
        <v>1.9898899999999999</v>
      </c>
    </row>
    <row r="119" spans="1:9" x14ac:dyDescent="0.35">
      <c r="A119" s="375"/>
      <c r="B119" s="376" t="s">
        <v>3359</v>
      </c>
      <c r="C119" s="377" t="s">
        <v>3360</v>
      </c>
      <c r="D119" s="378">
        <v>1.1499999999999999</v>
      </c>
      <c r="E119" s="379">
        <v>1.1499999999999999</v>
      </c>
      <c r="F119" s="380">
        <v>1</v>
      </c>
      <c r="G119" s="381">
        <v>16.47063</v>
      </c>
    </row>
    <row r="120" spans="1:9" x14ac:dyDescent="0.35">
      <c r="A120" s="375"/>
      <c r="B120" s="376" t="s">
        <v>3361</v>
      </c>
      <c r="C120" s="377" t="s">
        <v>3360</v>
      </c>
      <c r="D120" s="378">
        <v>1.1499999999999999</v>
      </c>
      <c r="E120" s="379">
        <v>1.1499999999999999</v>
      </c>
      <c r="F120" s="380">
        <v>1</v>
      </c>
      <c r="G120" s="381">
        <v>16.47063</v>
      </c>
    </row>
    <row r="121" spans="1:9" x14ac:dyDescent="0.35">
      <c r="A121" s="375"/>
      <c r="B121" s="376" t="s">
        <v>3362</v>
      </c>
      <c r="C121" s="377" t="s">
        <v>3360</v>
      </c>
      <c r="D121" s="378">
        <v>1.1499999999999999</v>
      </c>
      <c r="E121" s="379">
        <v>1.1499999999999999</v>
      </c>
      <c r="F121" s="380">
        <v>1</v>
      </c>
      <c r="G121" s="381">
        <v>16.47063</v>
      </c>
    </row>
    <row r="122" spans="1:9" x14ac:dyDescent="0.35">
      <c r="A122" s="375"/>
      <c r="B122" s="376" t="s">
        <v>2866</v>
      </c>
      <c r="C122" s="377" t="s">
        <v>3363</v>
      </c>
      <c r="D122" s="378">
        <v>0.4</v>
      </c>
      <c r="E122" s="379">
        <v>0.4</v>
      </c>
      <c r="F122" s="380">
        <v>1</v>
      </c>
      <c r="G122" s="381">
        <v>5.4705600000000008</v>
      </c>
    </row>
    <row r="123" spans="1:9" x14ac:dyDescent="0.35">
      <c r="A123" s="375"/>
      <c r="B123" s="376" t="s">
        <v>33</v>
      </c>
      <c r="C123" s="377" t="s">
        <v>3364</v>
      </c>
      <c r="D123" s="378"/>
      <c r="E123" s="381"/>
      <c r="F123" s="380"/>
      <c r="G123" s="382">
        <v>546.45542919000002</v>
      </c>
    </row>
    <row r="124" spans="1:9" x14ac:dyDescent="0.35">
      <c r="A124" s="375"/>
      <c r="B124" s="376" t="s">
        <v>33</v>
      </c>
      <c r="C124" s="377" t="s">
        <v>3365</v>
      </c>
      <c r="D124" s="378"/>
      <c r="E124" s="381"/>
      <c r="F124" s="380"/>
      <c r="G124" s="382">
        <v>1296.2450000000001</v>
      </c>
    </row>
    <row r="125" spans="1:9" x14ac:dyDescent="0.35">
      <c r="A125" s="371"/>
      <c r="B125" s="383" t="s">
        <v>3366</v>
      </c>
      <c r="C125" s="384"/>
      <c r="D125" s="385"/>
      <c r="E125" s="385"/>
      <c r="F125" s="385"/>
      <c r="G125" s="386">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70" t="s">
        <v>3367</v>
      </c>
      <c r="B3" t="s">
        <v>3368</v>
      </c>
    </row>
    <row r="4" spans="1:2" x14ac:dyDescent="0.35">
      <c r="A4" s="17" t="s">
        <v>2654</v>
      </c>
      <c r="B4">
        <v>381.05306830000001</v>
      </c>
    </row>
    <row r="5" spans="1:2" x14ac:dyDescent="0.35">
      <c r="A5" s="17" t="s">
        <v>2661</v>
      </c>
      <c r="B5">
        <v>207.49526156800002</v>
      </c>
    </row>
    <row r="6" spans="1:2" x14ac:dyDescent="0.35">
      <c r="A6" s="17" t="s">
        <v>2665</v>
      </c>
      <c r="B6">
        <v>950.5233472000001</v>
      </c>
    </row>
    <row r="7" spans="1:2" x14ac:dyDescent="0.35">
      <c r="A7" s="17" t="s">
        <v>2670</v>
      </c>
      <c r="B7">
        <v>331.82243726399997</v>
      </c>
    </row>
    <row r="8" spans="1:2" x14ac:dyDescent="0.35">
      <c r="A8" s="17" t="s">
        <v>2674</v>
      </c>
      <c r="B8">
        <v>2691.9437125999998</v>
      </c>
    </row>
    <row r="9" spans="1:2" x14ac:dyDescent="0.35">
      <c r="A9" s="17" t="s">
        <v>2678</v>
      </c>
      <c r="B9">
        <v>1084.862533133333</v>
      </c>
    </row>
    <row r="10" spans="1:2" x14ac:dyDescent="0.35">
      <c r="A10" s="17" t="s">
        <v>2681</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2693</v>
      </c>
      <c r="B25">
        <v>1369.48020462</v>
      </c>
    </row>
    <row r="26" spans="1:2" x14ac:dyDescent="0.35">
      <c r="A26" s="17" t="s">
        <v>2697</v>
      </c>
      <c r="B26">
        <v>243.78749999999999</v>
      </c>
    </row>
    <row r="27" spans="1:2" x14ac:dyDescent="0.35">
      <c r="A27" s="17" t="s">
        <v>2702</v>
      </c>
      <c r="B27">
        <v>9.5039999999999996</v>
      </c>
    </row>
    <row r="28" spans="1:2" x14ac:dyDescent="0.35">
      <c r="A28" s="17" t="s">
        <v>2704</v>
      </c>
      <c r="B28">
        <v>85.090500000000006</v>
      </c>
    </row>
    <row r="29" spans="1:2" x14ac:dyDescent="0.35">
      <c r="A29" s="17" t="s">
        <v>2708</v>
      </c>
      <c r="B29">
        <v>8.4150000000000009</v>
      </c>
    </row>
    <row r="30" spans="1:2" x14ac:dyDescent="0.35">
      <c r="A30" s="17" t="s">
        <v>2710</v>
      </c>
      <c r="B30">
        <v>296.30700000000002</v>
      </c>
    </row>
    <row r="31" spans="1:2" x14ac:dyDescent="0.35">
      <c r="A31" s="17" t="s">
        <v>2711</v>
      </c>
      <c r="B31">
        <v>108.108</v>
      </c>
    </row>
    <row r="32" spans="1:2" x14ac:dyDescent="0.35">
      <c r="A32" s="17" t="s">
        <v>2712</v>
      </c>
      <c r="B32">
        <v>45.54</v>
      </c>
    </row>
    <row r="33" spans="1:2" x14ac:dyDescent="0.35">
      <c r="A33" s="17" t="s">
        <v>2714</v>
      </c>
      <c r="B33">
        <v>37.867500000000007</v>
      </c>
    </row>
    <row r="34" spans="1:2" x14ac:dyDescent="0.35">
      <c r="A34" s="17" t="s">
        <v>2720</v>
      </c>
      <c r="B34">
        <v>45.045000000000002</v>
      </c>
    </row>
    <row r="35" spans="1:2" x14ac:dyDescent="0.35">
      <c r="A35" s="17" t="s">
        <v>2722</v>
      </c>
      <c r="B35">
        <v>71.28</v>
      </c>
    </row>
    <row r="36" spans="1:2" x14ac:dyDescent="0.35">
      <c r="A36" s="17" t="s">
        <v>2727</v>
      </c>
      <c r="B36">
        <v>14.85</v>
      </c>
    </row>
    <row r="37" spans="1:2" x14ac:dyDescent="0.35">
      <c r="A37" s="17" t="s">
        <v>2699</v>
      </c>
      <c r="B37">
        <v>2238.2206783110196</v>
      </c>
    </row>
    <row r="38" spans="1:2" x14ac:dyDescent="0.35">
      <c r="A38" s="17" t="s">
        <v>2737</v>
      </c>
      <c r="B38">
        <v>10.395</v>
      </c>
    </row>
    <row r="39" spans="1:2" x14ac:dyDescent="0.35">
      <c r="A39" s="17" t="s">
        <v>3369</v>
      </c>
      <c r="B39">
        <v>9.9</v>
      </c>
    </row>
    <row r="40" spans="1:2" x14ac:dyDescent="0.35">
      <c r="A40" s="17" t="s">
        <v>2750</v>
      </c>
      <c r="B40">
        <v>63.854999999999997</v>
      </c>
    </row>
    <row r="41" spans="1:2" x14ac:dyDescent="0.35">
      <c r="A41" s="17" t="s">
        <v>2754</v>
      </c>
      <c r="B41">
        <v>5.94</v>
      </c>
    </row>
    <row r="42" spans="1:2" x14ac:dyDescent="0.35">
      <c r="A42" s="17" t="s">
        <v>2757</v>
      </c>
      <c r="B42">
        <v>592.02</v>
      </c>
    </row>
    <row r="43" spans="1:2" x14ac:dyDescent="0.35">
      <c r="A43" s="17" t="s">
        <v>2759</v>
      </c>
      <c r="B43">
        <v>99</v>
      </c>
    </row>
    <row r="44" spans="1:2" x14ac:dyDescent="0.35">
      <c r="A44" s="17" t="s">
        <v>2761</v>
      </c>
      <c r="B44">
        <v>67.319999999999993</v>
      </c>
    </row>
    <row r="45" spans="1:2" x14ac:dyDescent="0.35">
      <c r="A45" s="17" t="s">
        <v>2763</v>
      </c>
      <c r="B45">
        <v>49.5</v>
      </c>
    </row>
    <row r="46" spans="1:2" x14ac:dyDescent="0.35">
      <c r="A46" s="17" t="s">
        <v>2766</v>
      </c>
      <c r="B46">
        <v>79.2</v>
      </c>
    </row>
    <row r="47" spans="1:2" x14ac:dyDescent="0.35">
      <c r="A47" s="17" t="s">
        <v>2769</v>
      </c>
      <c r="B47">
        <v>11.88</v>
      </c>
    </row>
    <row r="48" spans="1:2" x14ac:dyDescent="0.35">
      <c r="A48" s="17" t="s">
        <v>2742</v>
      </c>
      <c r="B48">
        <v>600.15016239749991</v>
      </c>
    </row>
    <row r="49" spans="1:2" x14ac:dyDescent="0.35">
      <c r="A49" s="17" t="s">
        <v>2747</v>
      </c>
      <c r="B49">
        <v>83.996209000000007</v>
      </c>
    </row>
    <row r="50" spans="1:2" x14ac:dyDescent="0.35">
      <c r="A50" s="17" t="s">
        <v>2738</v>
      </c>
      <c r="B50">
        <v>373.8559798</v>
      </c>
    </row>
    <row r="51" spans="1:2" x14ac:dyDescent="0.35">
      <c r="A51" s="17" t="s">
        <v>2739</v>
      </c>
      <c r="B51">
        <v>788.0130789399999</v>
      </c>
    </row>
    <row r="52" spans="1:2" x14ac:dyDescent="0.35">
      <c r="A52" s="17" t="s">
        <v>3370</v>
      </c>
      <c r="B52">
        <v>4710.9903609774865</v>
      </c>
    </row>
    <row r="53" spans="1:2" x14ac:dyDescent="0.35">
      <c r="A53" s="17" t="s">
        <v>3371</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2682</v>
      </c>
      <c r="B64">
        <v>228.40799999999999</v>
      </c>
    </row>
    <row r="65" spans="1:2" x14ac:dyDescent="0.35">
      <c r="A65" s="17" t="s">
        <v>2971</v>
      </c>
      <c r="B65">
        <v>9.9</v>
      </c>
    </row>
    <row r="66" spans="1:2" x14ac:dyDescent="0.35">
      <c r="A66" s="17" t="s">
        <v>1836</v>
      </c>
      <c r="B66">
        <v>214.78800000000001</v>
      </c>
    </row>
    <row r="67" spans="1:2" x14ac:dyDescent="0.35">
      <c r="A67" s="17" t="s">
        <v>2649</v>
      </c>
      <c r="B67">
        <v>125.58750000000001</v>
      </c>
    </row>
    <row r="68" spans="1:2" x14ac:dyDescent="0.35">
      <c r="A68" s="17" t="s">
        <v>3372</v>
      </c>
      <c r="B68">
        <v>269.214</v>
      </c>
    </row>
    <row r="69" spans="1:2" x14ac:dyDescent="0.35">
      <c r="A69" s="17" t="s">
        <v>2659</v>
      </c>
      <c r="B69">
        <v>412.03800000000001</v>
      </c>
    </row>
    <row r="70" spans="1:2" x14ac:dyDescent="0.35">
      <c r="A70" s="17" t="s">
        <v>3373</v>
      </c>
      <c r="B70">
        <v>3718.00866</v>
      </c>
    </row>
    <row r="71" spans="1:2" x14ac:dyDescent="0.35">
      <c r="A71" s="17" t="s">
        <v>2687</v>
      </c>
      <c r="B71">
        <v>6854.8306000000002</v>
      </c>
    </row>
    <row r="72" spans="1:2" x14ac:dyDescent="0.35">
      <c r="A72" s="17" t="s">
        <v>2684</v>
      </c>
      <c r="B72">
        <v>5400.0119599999998</v>
      </c>
    </row>
    <row r="73" spans="1:2" x14ac:dyDescent="0.35">
      <c r="A73" s="17" t="s">
        <v>2690</v>
      </c>
      <c r="B73">
        <v>83.262</v>
      </c>
    </row>
    <row r="74" spans="1:2" x14ac:dyDescent="0.35">
      <c r="A74" s="17" t="s">
        <v>2826</v>
      </c>
      <c r="B74">
        <v>735.84</v>
      </c>
    </row>
    <row r="75" spans="1:2" x14ac:dyDescent="0.35">
      <c r="A75" s="17" t="s">
        <v>3374</v>
      </c>
      <c r="B75">
        <v>2624.5626245267244</v>
      </c>
    </row>
    <row r="76" spans="1:2" x14ac:dyDescent="0.35">
      <c r="A76" s="17" t="s">
        <v>2794</v>
      </c>
      <c r="B76">
        <v>4.2075000000000005</v>
      </c>
    </row>
    <row r="77" spans="1:2" x14ac:dyDescent="0.35">
      <c r="A77" s="17" t="s">
        <v>2701</v>
      </c>
      <c r="B77">
        <v>373.49460125999997</v>
      </c>
    </row>
    <row r="78" spans="1:2" x14ac:dyDescent="0.35">
      <c r="A78" s="17" t="s">
        <v>2706</v>
      </c>
      <c r="B78">
        <v>68.072400000000002</v>
      </c>
    </row>
    <row r="79" spans="1:2" x14ac:dyDescent="0.35">
      <c r="A79" s="17" t="s">
        <v>2718</v>
      </c>
      <c r="B79">
        <v>373.49460125999997</v>
      </c>
    </row>
    <row r="80" spans="1:2" x14ac:dyDescent="0.35">
      <c r="A80" s="17" t="s">
        <v>2729</v>
      </c>
      <c r="B80">
        <v>150.60999999999999</v>
      </c>
    </row>
    <row r="81" spans="1:2" x14ac:dyDescent="0.35">
      <c r="A81" s="17" t="s">
        <v>2735</v>
      </c>
      <c r="B81">
        <v>124.49820041999999</v>
      </c>
    </row>
    <row r="82" spans="1:2" x14ac:dyDescent="0.35">
      <c r="A82" s="17" t="s">
        <v>2716</v>
      </c>
      <c r="B82">
        <v>30.294</v>
      </c>
    </row>
    <row r="83" spans="1:2" x14ac:dyDescent="0.35">
      <c r="A83" s="17" t="s">
        <v>2969</v>
      </c>
      <c r="B83">
        <v>124.49820041999999</v>
      </c>
    </row>
    <row r="84" spans="1:2" x14ac:dyDescent="0.35">
      <c r="A84" s="17" t="s">
        <v>2973</v>
      </c>
      <c r="B84">
        <v>1.4850000000000001</v>
      </c>
    </row>
    <row r="85" spans="1:2" x14ac:dyDescent="0.35">
      <c r="A85" s="17" t="s">
        <v>2652</v>
      </c>
      <c r="B85">
        <v>125.58750000000001</v>
      </c>
    </row>
    <row r="86" spans="1:2" x14ac:dyDescent="0.35">
      <c r="A86" s="17" t="s">
        <v>2671</v>
      </c>
      <c r="B86">
        <v>224.76115847999998</v>
      </c>
    </row>
    <row r="87" spans="1:2" x14ac:dyDescent="0.35">
      <c r="A87" s="17" t="s">
        <v>2680</v>
      </c>
      <c r="B87">
        <v>14.994</v>
      </c>
    </row>
    <row r="88" spans="1:2" x14ac:dyDescent="0.35">
      <c r="A88" s="17" t="s">
        <v>2798</v>
      </c>
      <c r="B88">
        <v>17.82</v>
      </c>
    </row>
    <row r="89" spans="1:2" x14ac:dyDescent="0.35">
      <c r="A89" s="17" t="s">
        <v>2800</v>
      </c>
      <c r="B89">
        <v>17.0181</v>
      </c>
    </row>
    <row r="90" spans="1:2" x14ac:dyDescent="0.35">
      <c r="A90" s="17" t="s">
        <v>2803</v>
      </c>
      <c r="B90">
        <v>124.49820041999999</v>
      </c>
    </row>
    <row r="91" spans="1:2" x14ac:dyDescent="0.35">
      <c r="A91" s="17" t="s">
        <v>2808</v>
      </c>
      <c r="B91">
        <v>31.586850652500001</v>
      </c>
    </row>
    <row r="92" spans="1:2" x14ac:dyDescent="0.35">
      <c r="A92" s="17" t="s">
        <v>2813</v>
      </c>
      <c r="B92">
        <v>75.304999999999993</v>
      </c>
    </row>
    <row r="93" spans="1:2" x14ac:dyDescent="0.35">
      <c r="A93" s="17" t="s">
        <v>3375</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7" bestFit="1" customWidth="1"/>
    <col min="11" max="11" width="12.81640625" style="267" bestFit="1" customWidth="1"/>
    <col min="12" max="12" width="20.453125" style="267" customWidth="1"/>
    <col min="13" max="13" width="11.54296875" style="267"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3376</v>
      </c>
      <c r="C1" s="10" t="s">
        <v>3377</v>
      </c>
      <c r="D1" s="10" t="s">
        <v>3378</v>
      </c>
      <c r="E1" s="10" t="s">
        <v>2505</v>
      </c>
      <c r="F1" s="10" t="s">
        <v>3379</v>
      </c>
      <c r="G1" s="10" t="s">
        <v>3380</v>
      </c>
      <c r="H1" s="10" t="s">
        <v>3381</v>
      </c>
      <c r="I1" s="10" t="s">
        <v>3382</v>
      </c>
      <c r="J1" s="244" t="s">
        <v>3069</v>
      </c>
      <c r="K1" s="244" t="s">
        <v>3383</v>
      </c>
      <c r="L1" s="244" t="s">
        <v>3384</v>
      </c>
      <c r="M1" s="244" t="s">
        <v>3385</v>
      </c>
      <c r="N1" s="244" t="s">
        <v>230</v>
      </c>
    </row>
    <row r="2" spans="2:14" x14ac:dyDescent="0.35">
      <c r="B2" s="188" t="s">
        <v>1826</v>
      </c>
      <c r="C2" s="188" t="s">
        <v>1827</v>
      </c>
      <c r="D2" s="169" t="s">
        <v>3386</v>
      </c>
      <c r="E2" s="169" t="s">
        <v>3387</v>
      </c>
      <c r="F2" s="188" t="s">
        <v>3298</v>
      </c>
      <c r="G2" s="188" t="s">
        <v>3388</v>
      </c>
      <c r="H2" s="169" t="s">
        <v>3389</v>
      </c>
      <c r="I2" s="169" t="s">
        <v>3176</v>
      </c>
      <c r="J2" s="245">
        <v>1</v>
      </c>
      <c r="K2" s="245">
        <v>430</v>
      </c>
      <c r="L2" s="246">
        <f>+J2*K2*1.05</f>
        <v>451.5</v>
      </c>
      <c r="M2" s="247" t="s">
        <v>3390</v>
      </c>
      <c r="N2" s="248"/>
    </row>
    <row r="3" spans="2:14" x14ac:dyDescent="0.35">
      <c r="B3" s="188" t="s">
        <v>1828</v>
      </c>
      <c r="C3" s="188" t="s">
        <v>1829</v>
      </c>
      <c r="D3" s="169" t="s">
        <v>3386</v>
      </c>
      <c r="E3" s="169" t="s">
        <v>3387</v>
      </c>
      <c r="F3" s="188" t="s">
        <v>3300</v>
      </c>
      <c r="G3" s="188" t="s">
        <v>3391</v>
      </c>
      <c r="H3" s="169" t="s">
        <v>3389</v>
      </c>
      <c r="I3" s="169" t="s">
        <v>3176</v>
      </c>
      <c r="J3" s="245">
        <v>1</v>
      </c>
      <c r="K3" s="245">
        <v>160</v>
      </c>
      <c r="L3" s="246">
        <f t="shared" ref="L3:L12" si="0">+J3*K3*1.05</f>
        <v>168</v>
      </c>
      <c r="M3" s="247" t="s">
        <v>3390</v>
      </c>
      <c r="N3" s="248"/>
    </row>
    <row r="4" spans="2:14" x14ac:dyDescent="0.35">
      <c r="B4" s="188" t="s">
        <v>1828</v>
      </c>
      <c r="C4" s="188" t="s">
        <v>1829</v>
      </c>
      <c r="D4" s="169" t="s">
        <v>3386</v>
      </c>
      <c r="E4" s="169" t="s">
        <v>3387</v>
      </c>
      <c r="F4" s="188" t="s">
        <v>3302</v>
      </c>
      <c r="G4" s="188" t="s">
        <v>3392</v>
      </c>
      <c r="H4" s="169" t="s">
        <v>3389</v>
      </c>
      <c r="I4" s="169" t="s">
        <v>3176</v>
      </c>
      <c r="J4" s="245">
        <v>1</v>
      </c>
      <c r="K4" s="245">
        <v>100</v>
      </c>
      <c r="L4" s="246">
        <f t="shared" si="0"/>
        <v>105</v>
      </c>
      <c r="M4" s="247" t="s">
        <v>3390</v>
      </c>
      <c r="N4" s="248"/>
    </row>
    <row r="5" spans="2:14" x14ac:dyDescent="0.35">
      <c r="B5" s="188" t="s">
        <v>1830</v>
      </c>
      <c r="C5" s="188" t="s">
        <v>1831</v>
      </c>
      <c r="D5" s="169" t="s">
        <v>3386</v>
      </c>
      <c r="E5" s="169" t="s">
        <v>3387</v>
      </c>
      <c r="F5" s="188" t="s">
        <v>3320</v>
      </c>
      <c r="G5" s="188" t="s">
        <v>3393</v>
      </c>
      <c r="H5" s="169" t="s">
        <v>3389</v>
      </c>
      <c r="I5" s="169" t="s">
        <v>3176</v>
      </c>
      <c r="J5" s="245">
        <v>1</v>
      </c>
      <c r="K5" s="245">
        <v>335</v>
      </c>
      <c r="L5" s="246">
        <f t="shared" si="0"/>
        <v>351.75</v>
      </c>
      <c r="M5" s="247" t="s">
        <v>3390</v>
      </c>
      <c r="N5" s="248"/>
    </row>
    <row r="6" spans="2:14" x14ac:dyDescent="0.35">
      <c r="B6" s="188" t="s">
        <v>1830</v>
      </c>
      <c r="C6" s="188" t="s">
        <v>1831</v>
      </c>
      <c r="D6" s="169" t="s">
        <v>3386</v>
      </c>
      <c r="E6" s="169" t="s">
        <v>3387</v>
      </c>
      <c r="F6" s="188" t="s">
        <v>3322</v>
      </c>
      <c r="G6" s="188" t="s">
        <v>3394</v>
      </c>
      <c r="H6" s="169" t="s">
        <v>3389</v>
      </c>
      <c r="I6" s="169" t="s">
        <v>3176</v>
      </c>
      <c r="J6" s="245">
        <v>1</v>
      </c>
      <c r="K6" s="245">
        <v>225</v>
      </c>
      <c r="L6" s="246">
        <f t="shared" si="0"/>
        <v>236.25</v>
      </c>
      <c r="M6" s="247" t="s">
        <v>3390</v>
      </c>
      <c r="N6" s="248"/>
    </row>
    <row r="7" spans="2:14" x14ac:dyDescent="0.35">
      <c r="B7" s="188" t="s">
        <v>1830</v>
      </c>
      <c r="C7" s="188" t="s">
        <v>1831</v>
      </c>
      <c r="D7" s="169" t="s">
        <v>3386</v>
      </c>
      <c r="E7" s="169" t="s">
        <v>3387</v>
      </c>
      <c r="F7" s="188" t="s">
        <v>3324</v>
      </c>
      <c r="G7" s="188" t="s">
        <v>3395</v>
      </c>
      <c r="H7" s="169" t="s">
        <v>3389</v>
      </c>
      <c r="I7" s="169" t="s">
        <v>3176</v>
      </c>
      <c r="J7" s="245">
        <v>1</v>
      </c>
      <c r="K7" s="245">
        <v>250</v>
      </c>
      <c r="L7" s="246">
        <f t="shared" si="0"/>
        <v>262.5</v>
      </c>
      <c r="M7" s="247" t="s">
        <v>3390</v>
      </c>
      <c r="N7" s="248"/>
    </row>
    <row r="8" spans="2:14" x14ac:dyDescent="0.35">
      <c r="B8" s="188" t="s">
        <v>1832</v>
      </c>
      <c r="C8" s="188" t="s">
        <v>1833</v>
      </c>
      <c r="D8" s="169" t="s">
        <v>3386</v>
      </c>
      <c r="E8" s="169" t="s">
        <v>3387</v>
      </c>
      <c r="F8" s="188" t="s">
        <v>3326</v>
      </c>
      <c r="G8" s="188" t="s">
        <v>3396</v>
      </c>
      <c r="H8" s="169" t="s">
        <v>3389</v>
      </c>
      <c r="I8" s="169" t="s">
        <v>3176</v>
      </c>
      <c r="J8" s="245">
        <v>1</v>
      </c>
      <c r="K8" s="245">
        <v>115</v>
      </c>
      <c r="L8" s="246">
        <f t="shared" si="0"/>
        <v>120.75</v>
      </c>
      <c r="M8" s="247" t="s">
        <v>3390</v>
      </c>
      <c r="N8" s="248"/>
    </row>
    <row r="9" spans="2:14" x14ac:dyDescent="0.35">
      <c r="B9" s="188" t="s">
        <v>1836</v>
      </c>
      <c r="C9" s="188" t="s">
        <v>1837</v>
      </c>
      <c r="D9" s="169" t="s">
        <v>3386</v>
      </c>
      <c r="E9" s="169" t="s">
        <v>3387</v>
      </c>
      <c r="F9" s="188" t="s">
        <v>3332</v>
      </c>
      <c r="G9" s="188" t="s">
        <v>3397</v>
      </c>
      <c r="H9" s="169" t="s">
        <v>3389</v>
      </c>
      <c r="I9" s="169" t="s">
        <v>3176</v>
      </c>
      <c r="J9" s="245">
        <v>1</v>
      </c>
      <c r="K9" s="245">
        <v>204.56</v>
      </c>
      <c r="L9" s="246">
        <f t="shared" si="0"/>
        <v>214.78800000000001</v>
      </c>
      <c r="M9" s="247" t="s">
        <v>3390</v>
      </c>
      <c r="N9" s="248"/>
    </row>
    <row r="10" spans="2:14" x14ac:dyDescent="0.35">
      <c r="B10" s="188" t="s">
        <v>1830</v>
      </c>
      <c r="C10" s="188" t="s">
        <v>1831</v>
      </c>
      <c r="D10" s="169" t="s">
        <v>3386</v>
      </c>
      <c r="E10" s="169" t="s">
        <v>3387</v>
      </c>
      <c r="F10" s="188" t="s">
        <v>3334</v>
      </c>
      <c r="G10" s="188" t="s">
        <v>3398</v>
      </c>
      <c r="H10" s="169" t="s">
        <v>3389</v>
      </c>
      <c r="I10" s="169" t="s">
        <v>3176</v>
      </c>
      <c r="J10" s="245">
        <v>1</v>
      </c>
      <c r="K10" s="245">
        <v>490</v>
      </c>
      <c r="L10" s="246">
        <f t="shared" si="0"/>
        <v>514.5</v>
      </c>
      <c r="M10" s="247" t="s">
        <v>3390</v>
      </c>
      <c r="N10" s="248"/>
    </row>
    <row r="11" spans="2:14" x14ac:dyDescent="0.35">
      <c r="B11" s="188" t="s">
        <v>1832</v>
      </c>
      <c r="C11" s="188" t="s">
        <v>1833</v>
      </c>
      <c r="D11" s="169" t="s">
        <v>3386</v>
      </c>
      <c r="E11" s="169" t="s">
        <v>3387</v>
      </c>
      <c r="F11" s="188" t="s">
        <v>3344</v>
      </c>
      <c r="G11" s="188" t="s">
        <v>3399</v>
      </c>
      <c r="H11" s="169" t="s">
        <v>3389</v>
      </c>
      <c r="I11" s="169" t="s">
        <v>3176</v>
      </c>
      <c r="J11" s="245">
        <v>1</v>
      </c>
      <c r="K11" s="245">
        <v>230</v>
      </c>
      <c r="L11" s="246">
        <f t="shared" si="0"/>
        <v>241.5</v>
      </c>
      <c r="M11" s="247" t="s">
        <v>3390</v>
      </c>
      <c r="N11" s="248"/>
    </row>
    <row r="12" spans="2:14" x14ac:dyDescent="0.35">
      <c r="B12" s="188" t="s">
        <v>1864</v>
      </c>
      <c r="C12" s="188" t="s">
        <v>1865</v>
      </c>
      <c r="D12" s="169" t="s">
        <v>3386</v>
      </c>
      <c r="E12" s="169" t="s">
        <v>3387</v>
      </c>
      <c r="F12" s="188" t="s">
        <v>3355</v>
      </c>
      <c r="G12" s="188" t="s">
        <v>3400</v>
      </c>
      <c r="H12" s="169" t="s">
        <v>3389</v>
      </c>
      <c r="I12" s="169" t="s">
        <v>3176</v>
      </c>
      <c r="J12" s="245">
        <v>1</v>
      </c>
      <c r="K12" s="245">
        <v>105</v>
      </c>
      <c r="L12" s="246">
        <f t="shared" si="0"/>
        <v>110.25</v>
      </c>
      <c r="M12" s="247" t="s">
        <v>3390</v>
      </c>
      <c r="N12" s="248"/>
    </row>
    <row r="13" spans="2:14" x14ac:dyDescent="0.35">
      <c r="B13" s="188" t="s">
        <v>1858</v>
      </c>
      <c r="C13" s="188" t="s">
        <v>1859</v>
      </c>
      <c r="D13" s="169" t="s">
        <v>3386</v>
      </c>
      <c r="E13" s="169" t="s">
        <v>3387</v>
      </c>
      <c r="F13" s="188" t="s">
        <v>3401</v>
      </c>
      <c r="G13" s="188" t="s">
        <v>3402</v>
      </c>
      <c r="H13" s="169" t="s">
        <v>3403</v>
      </c>
      <c r="I13" s="169" t="s">
        <v>3176</v>
      </c>
      <c r="J13" s="245">
        <v>1</v>
      </c>
      <c r="K13" s="245">
        <v>71.465999999999994</v>
      </c>
      <c r="L13" s="246">
        <f>+J13*K13*0.98*1.05</f>
        <v>73.538513999999992</v>
      </c>
      <c r="M13" s="247" t="s">
        <v>3390</v>
      </c>
      <c r="N13" s="248"/>
    </row>
    <row r="14" spans="2:14" x14ac:dyDescent="0.35">
      <c r="B14" s="188" t="s">
        <v>1858</v>
      </c>
      <c r="C14" s="188" t="s">
        <v>1859</v>
      </c>
      <c r="D14" s="169" t="s">
        <v>3386</v>
      </c>
      <c r="E14" s="169" t="s">
        <v>3387</v>
      </c>
      <c r="F14" s="188" t="s">
        <v>3404</v>
      </c>
      <c r="G14" s="188" t="s">
        <v>3402</v>
      </c>
      <c r="H14" s="169" t="s">
        <v>3403</v>
      </c>
      <c r="I14" s="169" t="s">
        <v>3176</v>
      </c>
      <c r="J14" s="245">
        <v>1</v>
      </c>
      <c r="K14" s="245">
        <v>71.465999999999994</v>
      </c>
      <c r="L14" s="246">
        <f t="shared" ref="L14:L52" si="1">+J14*K14*0.98*1.05</f>
        <v>73.538513999999992</v>
      </c>
      <c r="M14" s="247" t="s">
        <v>3390</v>
      </c>
      <c r="N14" s="248"/>
    </row>
    <row r="15" spans="2:14" x14ac:dyDescent="0.35">
      <c r="B15" s="188" t="s">
        <v>1858</v>
      </c>
      <c r="C15" s="188" t="s">
        <v>1859</v>
      </c>
      <c r="D15" s="169" t="s">
        <v>3386</v>
      </c>
      <c r="E15" s="169" t="s">
        <v>3387</v>
      </c>
      <c r="F15" s="188" t="s">
        <v>3304</v>
      </c>
      <c r="G15" s="188" t="s">
        <v>3405</v>
      </c>
      <c r="H15" s="169" t="s">
        <v>3403</v>
      </c>
      <c r="I15" s="169" t="s">
        <v>3176</v>
      </c>
      <c r="J15" s="245">
        <v>1</v>
      </c>
      <c r="K15" s="245">
        <v>141.31700000000001</v>
      </c>
      <c r="L15" s="246">
        <f t="shared" si="1"/>
        <v>145.41519299999999</v>
      </c>
      <c r="M15" s="247" t="s">
        <v>3390</v>
      </c>
      <c r="N15" s="248"/>
    </row>
    <row r="16" spans="2:14" x14ac:dyDescent="0.35">
      <c r="B16" s="188" t="s">
        <v>1858</v>
      </c>
      <c r="C16" s="188" t="s">
        <v>1859</v>
      </c>
      <c r="D16" s="169" t="s">
        <v>3386</v>
      </c>
      <c r="E16" s="169" t="s">
        <v>3387</v>
      </c>
      <c r="F16" s="188" t="s">
        <v>3306</v>
      </c>
      <c r="G16" s="188" t="s">
        <v>3405</v>
      </c>
      <c r="H16" s="169" t="s">
        <v>3403</v>
      </c>
      <c r="I16" s="169" t="s">
        <v>3176</v>
      </c>
      <c r="J16" s="245">
        <v>1</v>
      </c>
      <c r="K16" s="245">
        <v>141.31700000000001</v>
      </c>
      <c r="L16" s="246">
        <f t="shared" si="1"/>
        <v>145.41519299999999</v>
      </c>
      <c r="M16" s="247" t="s">
        <v>3390</v>
      </c>
      <c r="N16" s="248"/>
    </row>
    <row r="17" spans="2:14" x14ac:dyDescent="0.35">
      <c r="B17" s="188" t="s">
        <v>1866</v>
      </c>
      <c r="C17" s="188" t="s">
        <v>1867</v>
      </c>
      <c r="D17" s="169" t="s">
        <v>3386</v>
      </c>
      <c r="E17" s="169" t="s">
        <v>3387</v>
      </c>
      <c r="F17" s="188" t="s">
        <v>3307</v>
      </c>
      <c r="G17" s="188" t="s">
        <v>3406</v>
      </c>
      <c r="H17" s="169" t="s">
        <v>3403</v>
      </c>
      <c r="I17" s="169" t="s">
        <v>3176</v>
      </c>
      <c r="J17" s="245">
        <v>1</v>
      </c>
      <c r="K17" s="245">
        <v>22.931000000000001</v>
      </c>
      <c r="L17" s="246">
        <f t="shared" si="1"/>
        <v>23.595999000000003</v>
      </c>
      <c r="M17" s="247" t="s">
        <v>3390</v>
      </c>
      <c r="N17" s="248"/>
    </row>
    <row r="18" spans="2:14" x14ac:dyDescent="0.35">
      <c r="B18" s="188" t="s">
        <v>1866</v>
      </c>
      <c r="C18" s="188" t="s">
        <v>1867</v>
      </c>
      <c r="D18" s="169" t="s">
        <v>3386</v>
      </c>
      <c r="E18" s="169" t="s">
        <v>3387</v>
      </c>
      <c r="F18" s="188" t="s">
        <v>3309</v>
      </c>
      <c r="G18" s="188" t="s">
        <v>3406</v>
      </c>
      <c r="H18" s="169" t="s">
        <v>3403</v>
      </c>
      <c r="I18" s="169" t="s">
        <v>3176</v>
      </c>
      <c r="J18" s="245">
        <v>1</v>
      </c>
      <c r="K18" s="245">
        <v>22.931000000000001</v>
      </c>
      <c r="L18" s="246">
        <f t="shared" si="1"/>
        <v>23.595999000000003</v>
      </c>
      <c r="M18" s="247" t="s">
        <v>3390</v>
      </c>
      <c r="N18" s="248"/>
    </row>
    <row r="19" spans="2:14" x14ac:dyDescent="0.35">
      <c r="B19" s="188" t="s">
        <v>1866</v>
      </c>
      <c r="C19" s="188" t="s">
        <v>1867</v>
      </c>
      <c r="D19" s="169" t="s">
        <v>3386</v>
      </c>
      <c r="E19" s="169" t="s">
        <v>3387</v>
      </c>
      <c r="F19" s="188" t="s">
        <v>3310</v>
      </c>
      <c r="G19" s="188" t="s">
        <v>3406</v>
      </c>
      <c r="H19" s="169" t="s">
        <v>3403</v>
      </c>
      <c r="I19" s="169" t="s">
        <v>3176</v>
      </c>
      <c r="J19" s="245">
        <v>1</v>
      </c>
      <c r="K19" s="245">
        <v>22.931000000000001</v>
      </c>
      <c r="L19" s="246">
        <f t="shared" si="1"/>
        <v>23.595999000000003</v>
      </c>
      <c r="M19" s="247" t="s">
        <v>3390</v>
      </c>
      <c r="N19" s="248"/>
    </row>
    <row r="20" spans="2:14" x14ac:dyDescent="0.35">
      <c r="B20" s="188" t="s">
        <v>1856</v>
      </c>
      <c r="C20" s="188" t="s">
        <v>1857</v>
      </c>
      <c r="D20" s="169" t="s">
        <v>3386</v>
      </c>
      <c r="E20" s="169" t="s">
        <v>3387</v>
      </c>
      <c r="F20" s="188" t="s">
        <v>3407</v>
      </c>
      <c r="G20" s="188" t="s">
        <v>3408</v>
      </c>
      <c r="H20" s="169" t="s">
        <v>3403</v>
      </c>
      <c r="I20" s="169" t="s">
        <v>3176</v>
      </c>
      <c r="J20" s="245">
        <v>1</v>
      </c>
      <c r="K20" s="245">
        <v>105.922</v>
      </c>
      <c r="L20" s="246">
        <f t="shared" si="1"/>
        <v>108.99373799999999</v>
      </c>
      <c r="M20" s="247" t="s">
        <v>3390</v>
      </c>
      <c r="N20" s="248"/>
    </row>
    <row r="21" spans="2:14" x14ac:dyDescent="0.35">
      <c r="B21" s="188" t="s">
        <v>1856</v>
      </c>
      <c r="C21" s="188" t="s">
        <v>1857</v>
      </c>
      <c r="D21" s="169" t="s">
        <v>3386</v>
      </c>
      <c r="E21" s="169" t="s">
        <v>3387</v>
      </c>
      <c r="F21" s="188" t="s">
        <v>3409</v>
      </c>
      <c r="G21" s="188" t="s">
        <v>3408</v>
      </c>
      <c r="H21" s="169" t="s">
        <v>3403</v>
      </c>
      <c r="I21" s="169" t="s">
        <v>3176</v>
      </c>
      <c r="J21" s="245">
        <v>1</v>
      </c>
      <c r="K21" s="245">
        <v>105.922</v>
      </c>
      <c r="L21" s="246">
        <f t="shared" si="1"/>
        <v>108.99373799999999</v>
      </c>
      <c r="M21" s="247" t="s">
        <v>3390</v>
      </c>
      <c r="N21" s="248"/>
    </row>
    <row r="22" spans="2:14" x14ac:dyDescent="0.35">
      <c r="B22" s="188" t="s">
        <v>1858</v>
      </c>
      <c r="C22" s="188" t="s">
        <v>1859</v>
      </c>
      <c r="D22" s="169" t="s">
        <v>3386</v>
      </c>
      <c r="E22" s="169" t="s">
        <v>3387</v>
      </c>
      <c r="F22" s="188" t="s">
        <v>3314</v>
      </c>
      <c r="G22" s="188" t="s">
        <v>3410</v>
      </c>
      <c r="H22" s="169" t="s">
        <v>3403</v>
      </c>
      <c r="I22" s="169" t="s">
        <v>3176</v>
      </c>
      <c r="J22" s="245">
        <v>1</v>
      </c>
      <c r="K22" s="245">
        <v>40.213999999999999</v>
      </c>
      <c r="L22" s="246">
        <f t="shared" si="1"/>
        <v>41.380206000000001</v>
      </c>
      <c r="M22" s="247" t="s">
        <v>3390</v>
      </c>
      <c r="N22" s="248"/>
    </row>
    <row r="23" spans="2:14" x14ac:dyDescent="0.35">
      <c r="B23" s="188" t="s">
        <v>1858</v>
      </c>
      <c r="C23" s="188" t="s">
        <v>1859</v>
      </c>
      <c r="D23" s="169" t="s">
        <v>3386</v>
      </c>
      <c r="E23" s="169" t="s">
        <v>3387</v>
      </c>
      <c r="F23" s="188" t="s">
        <v>3316</v>
      </c>
      <c r="G23" s="188" t="s">
        <v>3410</v>
      </c>
      <c r="H23" s="169" t="s">
        <v>3403</v>
      </c>
      <c r="I23" s="169" t="s">
        <v>3176</v>
      </c>
      <c r="J23" s="245">
        <v>1</v>
      </c>
      <c r="K23" s="245">
        <v>40.213999999999999</v>
      </c>
      <c r="L23" s="246">
        <f t="shared" si="1"/>
        <v>41.380206000000001</v>
      </c>
      <c r="M23" s="247" t="s">
        <v>3390</v>
      </c>
      <c r="N23" s="248"/>
    </row>
    <row r="24" spans="2:14" x14ac:dyDescent="0.35">
      <c r="B24" s="188" t="s">
        <v>1858</v>
      </c>
      <c r="C24" s="188" t="s">
        <v>1859</v>
      </c>
      <c r="D24" s="169" t="s">
        <v>3386</v>
      </c>
      <c r="E24" s="169" t="s">
        <v>3387</v>
      </c>
      <c r="F24" s="188" t="s">
        <v>3317</v>
      </c>
      <c r="G24" s="188" t="s">
        <v>3411</v>
      </c>
      <c r="H24" s="169" t="s">
        <v>3403</v>
      </c>
      <c r="I24" s="169" t="s">
        <v>3176</v>
      </c>
      <c r="J24" s="245">
        <v>1</v>
      </c>
      <c r="K24" s="245">
        <v>40.213999999999999</v>
      </c>
      <c r="L24" s="246">
        <f t="shared" si="1"/>
        <v>41.380206000000001</v>
      </c>
      <c r="M24" s="247" t="s">
        <v>3390</v>
      </c>
      <c r="N24" s="248"/>
    </row>
    <row r="25" spans="2:14" x14ac:dyDescent="0.35">
      <c r="B25" s="188" t="s">
        <v>1858</v>
      </c>
      <c r="C25" s="188" t="s">
        <v>1859</v>
      </c>
      <c r="D25" s="169" t="s">
        <v>3386</v>
      </c>
      <c r="E25" s="169" t="s">
        <v>3387</v>
      </c>
      <c r="F25" s="188" t="s">
        <v>3319</v>
      </c>
      <c r="G25" s="188" t="s">
        <v>3411</v>
      </c>
      <c r="H25" s="169" t="s">
        <v>3403</v>
      </c>
      <c r="I25" s="169" t="s">
        <v>3176</v>
      </c>
      <c r="J25" s="245">
        <v>1</v>
      </c>
      <c r="K25" s="245">
        <v>40.213999999999999</v>
      </c>
      <c r="L25" s="246">
        <f t="shared" si="1"/>
        <v>41.380206000000001</v>
      </c>
      <c r="M25" s="247" t="s">
        <v>3390</v>
      </c>
      <c r="N25" s="248"/>
    </row>
    <row r="26" spans="2:14" x14ac:dyDescent="0.35">
      <c r="B26" s="188" t="s">
        <v>1858</v>
      </c>
      <c r="C26" s="188" t="s">
        <v>1859</v>
      </c>
      <c r="D26" s="169" t="s">
        <v>3386</v>
      </c>
      <c r="E26" s="169" t="s">
        <v>3387</v>
      </c>
      <c r="F26" s="188" t="s">
        <v>3412</v>
      </c>
      <c r="G26" s="188" t="s">
        <v>3413</v>
      </c>
      <c r="H26" s="169" t="s">
        <v>3403</v>
      </c>
      <c r="I26" s="169" t="s">
        <v>3176</v>
      </c>
      <c r="J26" s="245">
        <v>1</v>
      </c>
      <c r="K26" s="245">
        <v>40.213999999999999</v>
      </c>
      <c r="L26" s="246">
        <f t="shared" si="1"/>
        <v>41.380206000000001</v>
      </c>
      <c r="M26" s="247" t="s">
        <v>3390</v>
      </c>
      <c r="N26" s="248"/>
    </row>
    <row r="27" spans="2:14" x14ac:dyDescent="0.35">
      <c r="B27" s="188" t="s">
        <v>1858</v>
      </c>
      <c r="C27" s="188" t="s">
        <v>1859</v>
      </c>
      <c r="D27" s="169" t="s">
        <v>3386</v>
      </c>
      <c r="E27" s="169" t="s">
        <v>3387</v>
      </c>
      <c r="F27" s="188" t="s">
        <v>3414</v>
      </c>
      <c r="G27" s="188" t="s">
        <v>3413</v>
      </c>
      <c r="H27" s="169" t="s">
        <v>3403</v>
      </c>
      <c r="I27" s="169" t="s">
        <v>3176</v>
      </c>
      <c r="J27" s="245">
        <v>1</v>
      </c>
      <c r="K27" s="245">
        <v>40.213999999999999</v>
      </c>
      <c r="L27" s="246">
        <f t="shared" si="1"/>
        <v>41.380206000000001</v>
      </c>
      <c r="M27" s="247" t="s">
        <v>3390</v>
      </c>
      <c r="N27" s="248"/>
    </row>
    <row r="28" spans="2:14" x14ac:dyDescent="0.35">
      <c r="B28" s="188" t="s">
        <v>1862</v>
      </c>
      <c r="C28" s="188" t="s">
        <v>1863</v>
      </c>
      <c r="D28" s="169" t="s">
        <v>3386</v>
      </c>
      <c r="E28" s="169" t="s">
        <v>3387</v>
      </c>
      <c r="F28" s="188" t="s">
        <v>3415</v>
      </c>
      <c r="G28" s="188" t="s">
        <v>3416</v>
      </c>
      <c r="H28" s="169" t="s">
        <v>3403</v>
      </c>
      <c r="I28" s="169" t="s">
        <v>3176</v>
      </c>
      <c r="J28" s="245">
        <v>1</v>
      </c>
      <c r="K28" s="245">
        <v>58.5</v>
      </c>
      <c r="L28" s="246">
        <f t="shared" si="1"/>
        <v>60.1965</v>
      </c>
      <c r="M28" s="247" t="s">
        <v>3390</v>
      </c>
      <c r="N28" s="248"/>
    </row>
    <row r="29" spans="2:14" x14ac:dyDescent="0.35">
      <c r="B29" s="188" t="s">
        <v>1862</v>
      </c>
      <c r="C29" s="188" t="s">
        <v>1863</v>
      </c>
      <c r="D29" s="169" t="s">
        <v>3386</v>
      </c>
      <c r="E29" s="169" t="s">
        <v>3387</v>
      </c>
      <c r="F29" s="188" t="s">
        <v>3417</v>
      </c>
      <c r="G29" s="188" t="s">
        <v>3418</v>
      </c>
      <c r="H29" s="169" t="s">
        <v>3403</v>
      </c>
      <c r="I29" s="169" t="s">
        <v>3176</v>
      </c>
      <c r="J29" s="245">
        <v>1</v>
      </c>
      <c r="K29" s="245">
        <v>64</v>
      </c>
      <c r="L29" s="246">
        <f t="shared" si="1"/>
        <v>65.855999999999995</v>
      </c>
      <c r="M29" s="247" t="s">
        <v>3390</v>
      </c>
      <c r="N29" s="248"/>
    </row>
    <row r="30" spans="2:14" x14ac:dyDescent="0.35">
      <c r="B30" s="188" t="s">
        <v>1864</v>
      </c>
      <c r="C30" s="188" t="s">
        <v>1865</v>
      </c>
      <c r="D30" s="169" t="s">
        <v>3386</v>
      </c>
      <c r="E30" s="169" t="s">
        <v>3387</v>
      </c>
      <c r="F30" s="188" t="s">
        <v>3328</v>
      </c>
      <c r="G30" s="188" t="s">
        <v>3419</v>
      </c>
      <c r="H30" s="169" t="s">
        <v>3403</v>
      </c>
      <c r="I30" s="169" t="s">
        <v>3176</v>
      </c>
      <c r="J30" s="245">
        <v>1</v>
      </c>
      <c r="K30" s="245">
        <v>1.55</v>
      </c>
      <c r="L30" s="246">
        <f t="shared" si="1"/>
        <v>1.5949499999999999</v>
      </c>
      <c r="M30" s="247" t="s">
        <v>3390</v>
      </c>
      <c r="N30" s="248"/>
    </row>
    <row r="31" spans="2:14" x14ac:dyDescent="0.35">
      <c r="B31" s="188" t="s">
        <v>1858</v>
      </c>
      <c r="C31" s="188" t="s">
        <v>1859</v>
      </c>
      <c r="D31" s="169" t="s">
        <v>3386</v>
      </c>
      <c r="E31" s="169" t="s">
        <v>3387</v>
      </c>
      <c r="F31" s="188" t="s">
        <v>3337</v>
      </c>
      <c r="G31" s="188" t="s">
        <v>3420</v>
      </c>
      <c r="H31" s="169" t="s">
        <v>3403</v>
      </c>
      <c r="I31" s="169" t="s">
        <v>3176</v>
      </c>
      <c r="J31" s="245">
        <v>2</v>
      </c>
      <c r="K31" s="245">
        <v>40.213999999999999</v>
      </c>
      <c r="L31" s="246">
        <f t="shared" si="1"/>
        <v>82.760412000000002</v>
      </c>
      <c r="M31" s="247" t="s">
        <v>3390</v>
      </c>
      <c r="N31" s="248"/>
    </row>
    <row r="32" spans="2:14" x14ac:dyDescent="0.35">
      <c r="B32" s="188" t="s">
        <v>1860</v>
      </c>
      <c r="C32" s="188" t="s">
        <v>1861</v>
      </c>
      <c r="D32" s="169" t="s">
        <v>3386</v>
      </c>
      <c r="E32" s="169" t="s">
        <v>3387</v>
      </c>
      <c r="F32" s="188" t="s">
        <v>3341</v>
      </c>
      <c r="G32" s="188" t="s">
        <v>3421</v>
      </c>
      <c r="H32" s="169" t="s">
        <v>3403</v>
      </c>
      <c r="I32" s="169" t="s">
        <v>3176</v>
      </c>
      <c r="J32" s="245">
        <v>1</v>
      </c>
      <c r="K32" s="245">
        <v>81</v>
      </c>
      <c r="L32" s="246">
        <f t="shared" si="1"/>
        <v>83.349000000000004</v>
      </c>
      <c r="M32" s="247" t="s">
        <v>3390</v>
      </c>
      <c r="N32" s="248"/>
    </row>
    <row r="33" spans="2:14" x14ac:dyDescent="0.35">
      <c r="B33" s="188" t="s">
        <v>1860</v>
      </c>
      <c r="C33" s="188" t="s">
        <v>1861</v>
      </c>
      <c r="D33" s="169" t="s">
        <v>3386</v>
      </c>
      <c r="E33" s="169" t="s">
        <v>3387</v>
      </c>
      <c r="F33" s="188" t="s">
        <v>3343</v>
      </c>
      <c r="G33" s="188" t="s">
        <v>3421</v>
      </c>
      <c r="H33" s="169" t="s">
        <v>3403</v>
      </c>
      <c r="I33" s="169" t="s">
        <v>3176</v>
      </c>
      <c r="J33" s="245">
        <v>1</v>
      </c>
      <c r="K33" s="245">
        <v>81</v>
      </c>
      <c r="L33" s="246">
        <f t="shared" si="1"/>
        <v>83.349000000000004</v>
      </c>
      <c r="M33" s="247" t="s">
        <v>3390</v>
      </c>
      <c r="N33" s="248"/>
    </row>
    <row r="34" spans="2:14" x14ac:dyDescent="0.35">
      <c r="B34" s="188" t="s">
        <v>1860</v>
      </c>
      <c r="C34" s="188" t="s">
        <v>1861</v>
      </c>
      <c r="D34" s="169" t="s">
        <v>3386</v>
      </c>
      <c r="E34" s="169" t="s">
        <v>3387</v>
      </c>
      <c r="F34" s="188" t="s">
        <v>3422</v>
      </c>
      <c r="G34" s="188" t="s">
        <v>3423</v>
      </c>
      <c r="H34" s="169" t="s">
        <v>3403</v>
      </c>
      <c r="I34" s="169" t="s">
        <v>3176</v>
      </c>
      <c r="J34" s="245">
        <v>1</v>
      </c>
      <c r="K34" s="245">
        <v>62.026000000000003</v>
      </c>
      <c r="L34" s="246">
        <f t="shared" si="1"/>
        <v>63.824754000000006</v>
      </c>
      <c r="M34" s="247" t="s">
        <v>3390</v>
      </c>
      <c r="N34" s="248"/>
    </row>
    <row r="35" spans="2:14" x14ac:dyDescent="0.35">
      <c r="B35" s="188" t="s">
        <v>1860</v>
      </c>
      <c r="C35" s="188" t="s">
        <v>1861</v>
      </c>
      <c r="D35" s="169" t="s">
        <v>3386</v>
      </c>
      <c r="E35" s="169" t="s">
        <v>3387</v>
      </c>
      <c r="F35" s="188" t="s">
        <v>3424</v>
      </c>
      <c r="G35" s="188" t="s">
        <v>3423</v>
      </c>
      <c r="H35" s="169" t="s">
        <v>3403</v>
      </c>
      <c r="I35" s="169" t="s">
        <v>3176</v>
      </c>
      <c r="J35" s="245">
        <v>1</v>
      </c>
      <c r="K35" s="245">
        <v>62.026000000000003</v>
      </c>
      <c r="L35" s="246">
        <f t="shared" si="1"/>
        <v>63.824754000000006</v>
      </c>
      <c r="M35" s="247" t="s">
        <v>3390</v>
      </c>
      <c r="N35" s="248"/>
    </row>
    <row r="36" spans="2:14" x14ac:dyDescent="0.35">
      <c r="B36" s="188" t="s">
        <v>1860</v>
      </c>
      <c r="C36" s="188" t="s">
        <v>1861</v>
      </c>
      <c r="D36" s="169" t="s">
        <v>3386</v>
      </c>
      <c r="E36" s="169" t="s">
        <v>3387</v>
      </c>
      <c r="F36" s="188" t="s">
        <v>3425</v>
      </c>
      <c r="G36" s="188" t="s">
        <v>3426</v>
      </c>
      <c r="H36" s="169" t="s">
        <v>3403</v>
      </c>
      <c r="I36" s="169" t="s">
        <v>3176</v>
      </c>
      <c r="J36" s="245">
        <v>1</v>
      </c>
      <c r="K36" s="245">
        <v>73.709999999999994</v>
      </c>
      <c r="L36" s="246">
        <f t="shared" si="1"/>
        <v>75.847589999999997</v>
      </c>
      <c r="M36" s="247" t="s">
        <v>3390</v>
      </c>
      <c r="N36" s="248"/>
    </row>
    <row r="37" spans="2:14" x14ac:dyDescent="0.35">
      <c r="B37" s="188" t="s">
        <v>1860</v>
      </c>
      <c r="C37" s="188" t="s">
        <v>1861</v>
      </c>
      <c r="D37" s="169" t="s">
        <v>3386</v>
      </c>
      <c r="E37" s="169" t="s">
        <v>3387</v>
      </c>
      <c r="F37" s="188" t="s">
        <v>3427</v>
      </c>
      <c r="G37" s="188" t="s">
        <v>3426</v>
      </c>
      <c r="H37" s="169" t="s">
        <v>3403</v>
      </c>
      <c r="I37" s="169" t="s">
        <v>3176</v>
      </c>
      <c r="J37" s="245">
        <v>1</v>
      </c>
      <c r="K37" s="245">
        <v>73.709999999999994</v>
      </c>
      <c r="L37" s="246">
        <f t="shared" si="1"/>
        <v>75.847589999999997</v>
      </c>
      <c r="M37" s="247" t="s">
        <v>3390</v>
      </c>
      <c r="N37" s="248"/>
    </row>
    <row r="38" spans="2:14" x14ac:dyDescent="0.35">
      <c r="B38" s="188" t="s">
        <v>1858</v>
      </c>
      <c r="C38" s="188" t="s">
        <v>1859</v>
      </c>
      <c r="D38" s="169" t="s">
        <v>3386</v>
      </c>
      <c r="E38" s="169" t="s">
        <v>3387</v>
      </c>
      <c r="F38" s="188" t="s">
        <v>3346</v>
      </c>
      <c r="G38" s="188" t="s">
        <v>3428</v>
      </c>
      <c r="H38" s="169" t="s">
        <v>3403</v>
      </c>
      <c r="I38" s="169" t="s">
        <v>3176</v>
      </c>
      <c r="J38" s="245">
        <v>1</v>
      </c>
      <c r="K38" s="245">
        <v>55.24</v>
      </c>
      <c r="L38" s="246">
        <f t="shared" si="1"/>
        <v>56.84196</v>
      </c>
      <c r="M38" s="247" t="s">
        <v>3390</v>
      </c>
      <c r="N38" s="248"/>
    </row>
    <row r="39" spans="2:14" x14ac:dyDescent="0.35">
      <c r="B39" s="188" t="s">
        <v>1858</v>
      </c>
      <c r="C39" s="188" t="s">
        <v>1859</v>
      </c>
      <c r="D39" s="169" t="s">
        <v>3386</v>
      </c>
      <c r="E39" s="169" t="s">
        <v>3387</v>
      </c>
      <c r="F39" s="188" t="s">
        <v>3348</v>
      </c>
      <c r="G39" s="188" t="s">
        <v>3428</v>
      </c>
      <c r="H39" s="169" t="s">
        <v>3403</v>
      </c>
      <c r="I39" s="169" t="s">
        <v>3176</v>
      </c>
      <c r="J39" s="245">
        <v>1</v>
      </c>
      <c r="K39" s="245">
        <v>55.24</v>
      </c>
      <c r="L39" s="246">
        <f t="shared" si="1"/>
        <v>56.84196</v>
      </c>
      <c r="M39" s="247" t="s">
        <v>3390</v>
      </c>
      <c r="N39" s="248"/>
    </row>
    <row r="40" spans="2:14" x14ac:dyDescent="0.35">
      <c r="B40" s="188" t="s">
        <v>1858</v>
      </c>
      <c r="C40" s="188" t="s">
        <v>1859</v>
      </c>
      <c r="D40" s="169" t="s">
        <v>3386</v>
      </c>
      <c r="E40" s="169" t="s">
        <v>3387</v>
      </c>
      <c r="F40" s="188" t="s">
        <v>3349</v>
      </c>
      <c r="G40" s="188" t="s">
        <v>3429</v>
      </c>
      <c r="H40" s="169" t="s">
        <v>3403</v>
      </c>
      <c r="I40" s="169" t="s">
        <v>3176</v>
      </c>
      <c r="J40" s="245">
        <v>1</v>
      </c>
      <c r="K40" s="245">
        <v>40.213999999999999</v>
      </c>
      <c r="L40" s="246">
        <f t="shared" si="1"/>
        <v>41.380206000000001</v>
      </c>
      <c r="M40" s="247" t="s">
        <v>3390</v>
      </c>
      <c r="N40" s="248"/>
    </row>
    <row r="41" spans="2:14" x14ac:dyDescent="0.35">
      <c r="B41" s="188" t="s">
        <v>1858</v>
      </c>
      <c r="C41" s="188" t="s">
        <v>1859</v>
      </c>
      <c r="D41" s="169" t="s">
        <v>3386</v>
      </c>
      <c r="E41" s="169" t="s">
        <v>3387</v>
      </c>
      <c r="F41" s="188" t="s">
        <v>3351</v>
      </c>
      <c r="G41" s="188" t="s">
        <v>3429</v>
      </c>
      <c r="H41" s="169" t="s">
        <v>3403</v>
      </c>
      <c r="I41" s="169" t="s">
        <v>3176</v>
      </c>
      <c r="J41" s="245">
        <v>1</v>
      </c>
      <c r="K41" s="245">
        <v>40.213999999999999</v>
      </c>
      <c r="L41" s="246">
        <f t="shared" si="1"/>
        <v>41.380206000000001</v>
      </c>
      <c r="M41" s="247" t="s">
        <v>3390</v>
      </c>
      <c r="N41" s="248"/>
    </row>
    <row r="42" spans="2:14" x14ac:dyDescent="0.35">
      <c r="B42" s="188" t="s">
        <v>1858</v>
      </c>
      <c r="C42" s="188" t="s">
        <v>1859</v>
      </c>
      <c r="D42" s="169" t="s">
        <v>3386</v>
      </c>
      <c r="E42" s="169" t="s">
        <v>3387</v>
      </c>
      <c r="F42" s="188" t="s">
        <v>3352</v>
      </c>
      <c r="G42" s="188" t="s">
        <v>3430</v>
      </c>
      <c r="H42" s="169" t="s">
        <v>3403</v>
      </c>
      <c r="I42" s="169" t="s">
        <v>3176</v>
      </c>
      <c r="J42" s="245">
        <v>1</v>
      </c>
      <c r="K42" s="245">
        <v>74.616</v>
      </c>
      <c r="L42" s="246">
        <f t="shared" si="1"/>
        <v>76.779863999999989</v>
      </c>
      <c r="M42" s="247" t="s">
        <v>3390</v>
      </c>
      <c r="N42" s="248"/>
    </row>
    <row r="43" spans="2:14" x14ac:dyDescent="0.35">
      <c r="B43" s="188" t="s">
        <v>1858</v>
      </c>
      <c r="C43" s="188" t="s">
        <v>1859</v>
      </c>
      <c r="D43" s="169" t="s">
        <v>3386</v>
      </c>
      <c r="E43" s="169" t="s">
        <v>3387</v>
      </c>
      <c r="F43" s="188" t="s">
        <v>3354</v>
      </c>
      <c r="G43" s="188" t="s">
        <v>3430</v>
      </c>
      <c r="H43" s="169" t="s">
        <v>3403</v>
      </c>
      <c r="I43" s="169" t="s">
        <v>3176</v>
      </c>
      <c r="J43" s="245">
        <v>1</v>
      </c>
      <c r="K43" s="245">
        <v>74.616</v>
      </c>
      <c r="L43" s="246">
        <f t="shared" si="1"/>
        <v>76.779863999999989</v>
      </c>
      <c r="M43" s="247" t="s">
        <v>3390</v>
      </c>
      <c r="N43" s="248"/>
    </row>
    <row r="44" spans="2:14" x14ac:dyDescent="0.35">
      <c r="B44" s="188" t="s">
        <v>1866</v>
      </c>
      <c r="C44" s="188" t="s">
        <v>1867</v>
      </c>
      <c r="D44" s="169" t="s">
        <v>3386</v>
      </c>
      <c r="E44" s="169" t="s">
        <v>3387</v>
      </c>
      <c r="F44" s="188" t="s">
        <v>3431</v>
      </c>
      <c r="G44" s="188" t="s">
        <v>3432</v>
      </c>
      <c r="H44" s="169" t="s">
        <v>3403</v>
      </c>
      <c r="I44" s="169" t="s">
        <v>3176</v>
      </c>
      <c r="J44" s="245">
        <v>1</v>
      </c>
      <c r="K44" s="245">
        <v>104.773</v>
      </c>
      <c r="L44" s="246">
        <f t="shared" si="1"/>
        <v>107.81141699999999</v>
      </c>
      <c r="M44" s="247" t="s">
        <v>3390</v>
      </c>
      <c r="N44" s="248"/>
    </row>
    <row r="45" spans="2:14" x14ac:dyDescent="0.35">
      <c r="B45" s="188" t="s">
        <v>1866</v>
      </c>
      <c r="C45" s="188" t="s">
        <v>1867</v>
      </c>
      <c r="D45" s="169" t="s">
        <v>3386</v>
      </c>
      <c r="E45" s="169" t="s">
        <v>3387</v>
      </c>
      <c r="F45" s="188" t="s">
        <v>3433</v>
      </c>
      <c r="G45" s="188" t="s">
        <v>3432</v>
      </c>
      <c r="H45" s="169" t="s">
        <v>3403</v>
      </c>
      <c r="I45" s="169" t="s">
        <v>3176</v>
      </c>
      <c r="J45" s="245">
        <v>1</v>
      </c>
      <c r="K45" s="245">
        <v>104.773</v>
      </c>
      <c r="L45" s="246">
        <f t="shared" si="1"/>
        <v>107.81141699999999</v>
      </c>
      <c r="M45" s="247" t="s">
        <v>3390</v>
      </c>
      <c r="N45" s="248"/>
    </row>
    <row r="46" spans="2:14" x14ac:dyDescent="0.35">
      <c r="B46" s="188" t="s">
        <v>1862</v>
      </c>
      <c r="C46" s="188" t="s">
        <v>1863</v>
      </c>
      <c r="D46" s="169" t="s">
        <v>3386</v>
      </c>
      <c r="E46" s="169" t="s">
        <v>3387</v>
      </c>
      <c r="F46" s="188" t="s">
        <v>3434</v>
      </c>
      <c r="G46" s="188" t="s">
        <v>3435</v>
      </c>
      <c r="H46" s="169" t="s">
        <v>3403</v>
      </c>
      <c r="I46" s="169" t="s">
        <v>3176</v>
      </c>
      <c r="J46" s="245">
        <v>1</v>
      </c>
      <c r="K46" s="245">
        <v>21.5</v>
      </c>
      <c r="L46" s="246">
        <f t="shared" si="1"/>
        <v>22.1235</v>
      </c>
      <c r="M46" s="247" t="s">
        <v>3390</v>
      </c>
      <c r="N46" s="248"/>
    </row>
    <row r="47" spans="2:14" x14ac:dyDescent="0.35">
      <c r="B47" s="188" t="s">
        <v>1864</v>
      </c>
      <c r="C47" s="188" t="s">
        <v>1865</v>
      </c>
      <c r="D47" s="169" t="s">
        <v>3386</v>
      </c>
      <c r="E47" s="169" t="s">
        <v>3387</v>
      </c>
      <c r="F47" s="188" t="s">
        <v>3357</v>
      </c>
      <c r="G47" s="188" t="s">
        <v>3436</v>
      </c>
      <c r="H47" s="169" t="s">
        <v>3403</v>
      </c>
      <c r="I47" s="169" t="s">
        <v>3176</v>
      </c>
      <c r="J47" s="245">
        <v>1</v>
      </c>
      <c r="K47" s="245">
        <v>1.55</v>
      </c>
      <c r="L47" s="246">
        <f t="shared" si="1"/>
        <v>1.5949499999999999</v>
      </c>
      <c r="M47" s="247" t="s">
        <v>3390</v>
      </c>
      <c r="N47" s="248"/>
    </row>
    <row r="48" spans="2:14" x14ac:dyDescent="0.35">
      <c r="B48" s="188" t="s">
        <v>1866</v>
      </c>
      <c r="C48" s="188" t="s">
        <v>1867</v>
      </c>
      <c r="D48" s="169" t="s">
        <v>3386</v>
      </c>
      <c r="E48" s="169" t="s">
        <v>3387</v>
      </c>
      <c r="F48" s="188" t="s">
        <v>3437</v>
      </c>
      <c r="G48" s="188" t="s">
        <v>3438</v>
      </c>
      <c r="H48" s="169" t="s">
        <v>3403</v>
      </c>
      <c r="I48" s="169" t="s">
        <v>3176</v>
      </c>
      <c r="J48" s="245">
        <v>1</v>
      </c>
      <c r="K48" s="245">
        <v>12.706</v>
      </c>
      <c r="L48" s="246">
        <f t="shared" si="1"/>
        <v>13.074474</v>
      </c>
      <c r="M48" s="247" t="s">
        <v>3390</v>
      </c>
      <c r="N48" s="248"/>
    </row>
    <row r="49" spans="2:14" x14ac:dyDescent="0.35">
      <c r="B49" s="188" t="s">
        <v>1858</v>
      </c>
      <c r="C49" s="188" t="s">
        <v>1859</v>
      </c>
      <c r="D49" s="169" t="s">
        <v>3386</v>
      </c>
      <c r="E49" s="169" t="s">
        <v>3387</v>
      </c>
      <c r="F49" s="188" t="s">
        <v>3439</v>
      </c>
      <c r="G49" s="188" t="s">
        <v>3440</v>
      </c>
      <c r="H49" s="169" t="s">
        <v>3403</v>
      </c>
      <c r="I49" s="169" t="s">
        <v>3176</v>
      </c>
      <c r="J49" s="245">
        <v>1</v>
      </c>
      <c r="K49" s="245">
        <v>62.737000000000002</v>
      </c>
      <c r="L49" s="246">
        <f t="shared" si="1"/>
        <v>64.556373000000008</v>
      </c>
      <c r="M49" s="247" t="s">
        <v>3390</v>
      </c>
      <c r="N49" s="248"/>
    </row>
    <row r="50" spans="2:14" x14ac:dyDescent="0.35">
      <c r="B50" s="188" t="s">
        <v>1866</v>
      </c>
      <c r="C50" s="188" t="s">
        <v>1867</v>
      </c>
      <c r="D50" s="169" t="s">
        <v>3386</v>
      </c>
      <c r="E50" s="169" t="s">
        <v>3387</v>
      </c>
      <c r="F50" s="188" t="s">
        <v>3441</v>
      </c>
      <c r="G50" s="188" t="s">
        <v>3442</v>
      </c>
      <c r="H50" s="169" t="s">
        <v>3403</v>
      </c>
      <c r="I50" s="169" t="s">
        <v>3176</v>
      </c>
      <c r="J50" s="245">
        <v>1</v>
      </c>
      <c r="K50" s="245">
        <v>65</v>
      </c>
      <c r="L50" s="246">
        <f t="shared" si="1"/>
        <v>66.885000000000005</v>
      </c>
      <c r="M50" s="247" t="s">
        <v>3390</v>
      </c>
      <c r="N50" s="248"/>
    </row>
    <row r="51" spans="2:14" x14ac:dyDescent="0.35">
      <c r="B51" s="188" t="s">
        <v>1866</v>
      </c>
      <c r="C51" s="188" t="s">
        <v>1867</v>
      </c>
      <c r="D51" s="169" t="s">
        <v>3386</v>
      </c>
      <c r="E51" s="169" t="s">
        <v>3387</v>
      </c>
      <c r="F51" s="188" t="s">
        <v>3443</v>
      </c>
      <c r="G51" s="188" t="s">
        <v>3442</v>
      </c>
      <c r="H51" s="169" t="s">
        <v>3403</v>
      </c>
      <c r="I51" s="169" t="s">
        <v>3176</v>
      </c>
      <c r="J51" s="245">
        <v>1</v>
      </c>
      <c r="K51" s="245">
        <v>65</v>
      </c>
      <c r="L51" s="246">
        <f t="shared" si="1"/>
        <v>66.885000000000005</v>
      </c>
      <c r="M51" s="247" t="s">
        <v>3390</v>
      </c>
      <c r="N51" s="248"/>
    </row>
    <row r="52" spans="2:14" x14ac:dyDescent="0.35">
      <c r="B52" s="188" t="s">
        <v>1866</v>
      </c>
      <c r="C52" s="188" t="s">
        <v>1867</v>
      </c>
      <c r="D52" s="169" t="s">
        <v>3386</v>
      </c>
      <c r="E52" s="169" t="s">
        <v>3387</v>
      </c>
      <c r="F52" s="188" t="s">
        <v>3444</v>
      </c>
      <c r="G52" s="188" t="s">
        <v>3445</v>
      </c>
      <c r="H52" s="169" t="s">
        <v>3403</v>
      </c>
      <c r="I52" s="169" t="s">
        <v>3176</v>
      </c>
      <c r="J52" s="245">
        <v>1</v>
      </c>
      <c r="K52" s="245">
        <v>15.5</v>
      </c>
      <c r="L52" s="246">
        <f t="shared" si="1"/>
        <v>15.9495</v>
      </c>
      <c r="M52" s="247" t="s">
        <v>3390</v>
      </c>
      <c r="N52" s="248"/>
    </row>
    <row r="53" spans="2:14" x14ac:dyDescent="0.35">
      <c r="B53" s="188" t="s">
        <v>1842</v>
      </c>
      <c r="C53" s="188" t="s">
        <v>1843</v>
      </c>
      <c r="D53" s="169" t="s">
        <v>3386</v>
      </c>
      <c r="E53" s="169" t="s">
        <v>3387</v>
      </c>
      <c r="F53" s="188" t="s">
        <v>3446</v>
      </c>
      <c r="G53" s="188" t="s">
        <v>3447</v>
      </c>
      <c r="H53" s="169" t="s">
        <v>3448</v>
      </c>
      <c r="I53" s="169" t="s">
        <v>3176</v>
      </c>
      <c r="J53" s="245">
        <v>1</v>
      </c>
      <c r="K53" s="245">
        <v>22.3</v>
      </c>
      <c r="L53" s="246">
        <f>+J53*K53*1.05</f>
        <v>23.415000000000003</v>
      </c>
      <c r="M53" s="247" t="s">
        <v>3390</v>
      </c>
      <c r="N53" s="248"/>
    </row>
    <row r="54" spans="2:14" x14ac:dyDescent="0.35">
      <c r="B54" s="188" t="s">
        <v>1842</v>
      </c>
      <c r="C54" s="188" t="s">
        <v>1843</v>
      </c>
      <c r="D54" s="169" t="s">
        <v>3386</v>
      </c>
      <c r="E54" s="169" t="s">
        <v>3387</v>
      </c>
      <c r="F54" s="188" t="s">
        <v>3449</v>
      </c>
      <c r="G54" s="188" t="s">
        <v>3447</v>
      </c>
      <c r="H54" s="169" t="s">
        <v>3448</v>
      </c>
      <c r="I54" s="169" t="s">
        <v>3176</v>
      </c>
      <c r="J54" s="245">
        <v>1</v>
      </c>
      <c r="K54" s="245">
        <v>22.3</v>
      </c>
      <c r="L54" s="246">
        <f t="shared" ref="L54:L106" si="2">+J54*K54*1.05</f>
        <v>23.415000000000003</v>
      </c>
      <c r="M54" s="247" t="s">
        <v>3390</v>
      </c>
      <c r="N54" s="248"/>
    </row>
    <row r="55" spans="2:14" x14ac:dyDescent="0.35">
      <c r="B55" s="188" t="s">
        <v>1842</v>
      </c>
      <c r="C55" s="188" t="s">
        <v>1843</v>
      </c>
      <c r="D55" s="169" t="s">
        <v>3386</v>
      </c>
      <c r="E55" s="169" t="s">
        <v>3387</v>
      </c>
      <c r="F55" s="188" t="s">
        <v>3450</v>
      </c>
      <c r="G55" s="188" t="s">
        <v>3451</v>
      </c>
      <c r="H55" s="169" t="s">
        <v>3448</v>
      </c>
      <c r="I55" s="169" t="s">
        <v>3176</v>
      </c>
      <c r="J55" s="245">
        <v>1</v>
      </c>
      <c r="K55" s="245">
        <v>21.9</v>
      </c>
      <c r="L55" s="246">
        <f t="shared" si="2"/>
        <v>22.995000000000001</v>
      </c>
      <c r="M55" s="247" t="s">
        <v>3390</v>
      </c>
      <c r="N55" s="248"/>
    </row>
    <row r="56" spans="2:14" x14ac:dyDescent="0.35">
      <c r="B56" s="188" t="s">
        <v>1850</v>
      </c>
      <c r="C56" s="188" t="s">
        <v>1851</v>
      </c>
      <c r="D56" s="169" t="s">
        <v>3386</v>
      </c>
      <c r="E56" s="169" t="s">
        <v>3387</v>
      </c>
      <c r="F56" s="188" t="s">
        <v>3452</v>
      </c>
      <c r="G56" s="188" t="s">
        <v>3453</v>
      </c>
      <c r="H56" s="169" t="s">
        <v>3448</v>
      </c>
      <c r="I56" s="169" t="s">
        <v>3176</v>
      </c>
      <c r="J56" s="245">
        <v>1</v>
      </c>
      <c r="K56" s="245">
        <v>45.5</v>
      </c>
      <c r="L56" s="246">
        <f t="shared" si="2"/>
        <v>47.774999999999999</v>
      </c>
      <c r="M56" s="247" t="s">
        <v>3390</v>
      </c>
      <c r="N56" s="248"/>
    </row>
    <row r="57" spans="2:14" x14ac:dyDescent="0.35">
      <c r="B57" s="188" t="s">
        <v>1850</v>
      </c>
      <c r="C57" s="188" t="s">
        <v>1851</v>
      </c>
      <c r="D57" s="169" t="s">
        <v>3386</v>
      </c>
      <c r="E57" s="169" t="s">
        <v>3387</v>
      </c>
      <c r="F57" s="188" t="s">
        <v>3454</v>
      </c>
      <c r="G57" s="188" t="s">
        <v>3455</v>
      </c>
      <c r="H57" s="169" t="s">
        <v>3448</v>
      </c>
      <c r="I57" s="169" t="s">
        <v>3176</v>
      </c>
      <c r="J57" s="245">
        <v>1</v>
      </c>
      <c r="K57" s="245">
        <v>45.5</v>
      </c>
      <c r="L57" s="246">
        <f t="shared" si="2"/>
        <v>47.774999999999999</v>
      </c>
      <c r="M57" s="247" t="s">
        <v>3390</v>
      </c>
      <c r="N57" s="248"/>
    </row>
    <row r="58" spans="2:14" x14ac:dyDescent="0.35">
      <c r="B58" s="188" t="s">
        <v>1842</v>
      </c>
      <c r="C58" s="188" t="s">
        <v>1843</v>
      </c>
      <c r="D58" s="169" t="s">
        <v>3386</v>
      </c>
      <c r="E58" s="169" t="s">
        <v>3387</v>
      </c>
      <c r="F58" s="188" t="s">
        <v>3330</v>
      </c>
      <c r="G58" s="188" t="s">
        <v>3456</v>
      </c>
      <c r="H58" s="169" t="s">
        <v>3448</v>
      </c>
      <c r="I58" s="169" t="s">
        <v>3176</v>
      </c>
      <c r="J58" s="245">
        <v>1</v>
      </c>
      <c r="K58" s="245">
        <v>17.899999999999999</v>
      </c>
      <c r="L58" s="246">
        <f t="shared" si="2"/>
        <v>18.794999999999998</v>
      </c>
      <c r="M58" s="247" t="s">
        <v>3390</v>
      </c>
      <c r="N58" s="248"/>
    </row>
    <row r="59" spans="2:14" x14ac:dyDescent="0.35">
      <c r="B59" s="188" t="s">
        <v>1840</v>
      </c>
      <c r="C59" s="188" t="s">
        <v>1841</v>
      </c>
      <c r="D59" s="169" t="s">
        <v>3386</v>
      </c>
      <c r="E59" s="169" t="s">
        <v>3387</v>
      </c>
      <c r="F59" s="188" t="s">
        <v>3335</v>
      </c>
      <c r="G59" s="188" t="s">
        <v>156</v>
      </c>
      <c r="H59" s="169" t="s">
        <v>3448</v>
      </c>
      <c r="I59" s="169" t="s">
        <v>3176</v>
      </c>
      <c r="J59" s="245">
        <v>2</v>
      </c>
      <c r="K59" s="245">
        <v>49.8</v>
      </c>
      <c r="L59" s="246">
        <f t="shared" si="2"/>
        <v>104.58</v>
      </c>
      <c r="M59" s="247" t="s">
        <v>3390</v>
      </c>
      <c r="N59" s="248"/>
    </row>
    <row r="60" spans="2:14" x14ac:dyDescent="0.35">
      <c r="B60" s="188" t="s">
        <v>1846</v>
      </c>
      <c r="C60" s="188" t="s">
        <v>1847</v>
      </c>
      <c r="D60" s="169" t="s">
        <v>3386</v>
      </c>
      <c r="E60" s="169" t="s">
        <v>3387</v>
      </c>
      <c r="F60" s="188" t="s">
        <v>3311</v>
      </c>
      <c r="G60" s="188" t="s">
        <v>3457</v>
      </c>
      <c r="H60" s="169" t="s">
        <v>3458</v>
      </c>
      <c r="I60" s="169" t="s">
        <v>3176</v>
      </c>
      <c r="J60" s="245">
        <v>1</v>
      </c>
      <c r="K60" s="245">
        <v>446.76</v>
      </c>
      <c r="L60" s="246">
        <f t="shared" si="2"/>
        <v>469.09800000000001</v>
      </c>
      <c r="M60" s="247" t="s">
        <v>3390</v>
      </c>
      <c r="N60" s="248"/>
    </row>
    <row r="61" spans="2:14" x14ac:dyDescent="0.35">
      <c r="B61" s="188" t="s">
        <v>1846</v>
      </c>
      <c r="C61" s="188" t="s">
        <v>1847</v>
      </c>
      <c r="D61" s="169" t="s">
        <v>3386</v>
      </c>
      <c r="E61" s="169" t="s">
        <v>3387</v>
      </c>
      <c r="F61" s="188" t="s">
        <v>3313</v>
      </c>
      <c r="G61" s="188" t="s">
        <v>3457</v>
      </c>
      <c r="H61" s="169" t="s">
        <v>3458</v>
      </c>
      <c r="I61" s="169" t="s">
        <v>3176</v>
      </c>
      <c r="J61" s="245">
        <v>1</v>
      </c>
      <c r="K61" s="245">
        <v>446.76</v>
      </c>
      <c r="L61" s="246">
        <f t="shared" si="2"/>
        <v>469.09800000000001</v>
      </c>
      <c r="M61" s="247" t="s">
        <v>3390</v>
      </c>
      <c r="N61" s="248"/>
    </row>
    <row r="62" spans="2:14" x14ac:dyDescent="0.35">
      <c r="B62" s="188" t="s">
        <v>1848</v>
      </c>
      <c r="C62" s="188" t="s">
        <v>1849</v>
      </c>
      <c r="D62" s="169" t="s">
        <v>3386</v>
      </c>
      <c r="E62" s="169" t="s">
        <v>3387</v>
      </c>
      <c r="F62" s="188" t="s">
        <v>3459</v>
      </c>
      <c r="G62" s="188" t="s">
        <v>3460</v>
      </c>
      <c r="H62" s="169" t="s">
        <v>3458</v>
      </c>
      <c r="I62" s="169" t="s">
        <v>3176</v>
      </c>
      <c r="J62" s="245">
        <v>1</v>
      </c>
      <c r="K62" s="245">
        <v>316.63499999999999</v>
      </c>
      <c r="L62" s="246">
        <f t="shared" si="2"/>
        <v>332.46674999999999</v>
      </c>
      <c r="M62" s="247" t="s">
        <v>3390</v>
      </c>
      <c r="N62" s="248"/>
    </row>
    <row r="63" spans="2:14" x14ac:dyDescent="0.35">
      <c r="B63" s="188" t="s">
        <v>1850</v>
      </c>
      <c r="C63" s="188" t="s">
        <v>1851</v>
      </c>
      <c r="D63" s="169" t="s">
        <v>3386</v>
      </c>
      <c r="E63" s="169" t="s">
        <v>3387</v>
      </c>
      <c r="F63" s="188" t="s">
        <v>3461</v>
      </c>
      <c r="G63" s="188" t="s">
        <v>3462</v>
      </c>
      <c r="H63" s="169" t="s">
        <v>3458</v>
      </c>
      <c r="I63" s="169" t="s">
        <v>3176</v>
      </c>
      <c r="J63" s="245">
        <v>1</v>
      </c>
      <c r="K63" s="245">
        <v>1.8</v>
      </c>
      <c r="L63" s="246">
        <f t="shared" si="2"/>
        <v>1.8900000000000001</v>
      </c>
      <c r="M63" s="247" t="s">
        <v>3390</v>
      </c>
      <c r="N63" s="248"/>
    </row>
    <row r="64" spans="2:14" x14ac:dyDescent="0.35">
      <c r="B64" s="188" t="s">
        <v>1850</v>
      </c>
      <c r="C64" s="188" t="s">
        <v>1851</v>
      </c>
      <c r="D64" s="169" t="s">
        <v>3386</v>
      </c>
      <c r="E64" s="169" t="s">
        <v>3387</v>
      </c>
      <c r="F64" s="188" t="s">
        <v>3463</v>
      </c>
      <c r="G64" s="188" t="s">
        <v>3464</v>
      </c>
      <c r="H64" s="169" t="s">
        <v>3458</v>
      </c>
      <c r="I64" s="169" t="s">
        <v>3176</v>
      </c>
      <c r="J64" s="245">
        <v>1</v>
      </c>
      <c r="K64" s="245">
        <v>1.8</v>
      </c>
      <c r="L64" s="246">
        <f t="shared" si="2"/>
        <v>1.8900000000000001</v>
      </c>
      <c r="M64" s="247" t="s">
        <v>3390</v>
      </c>
      <c r="N64" s="248"/>
    </row>
    <row r="65" spans="2:14" x14ac:dyDescent="0.35">
      <c r="B65" s="188" t="s">
        <v>1832</v>
      </c>
      <c r="C65" s="188" t="s">
        <v>1833</v>
      </c>
      <c r="D65" s="169" t="s">
        <v>3386</v>
      </c>
      <c r="E65" s="169" t="s">
        <v>3387</v>
      </c>
      <c r="F65" s="188" t="s">
        <v>3339</v>
      </c>
      <c r="G65" s="188" t="s">
        <v>3465</v>
      </c>
      <c r="H65" s="169" t="s">
        <v>3458</v>
      </c>
      <c r="I65" s="169" t="s">
        <v>3176</v>
      </c>
      <c r="J65" s="245">
        <v>1</v>
      </c>
      <c r="K65" s="245">
        <v>320</v>
      </c>
      <c r="L65" s="246">
        <f t="shared" si="2"/>
        <v>336</v>
      </c>
      <c r="M65" s="247" t="s">
        <v>3390</v>
      </c>
      <c r="N65" s="248"/>
    </row>
    <row r="66" spans="2:14" x14ac:dyDescent="0.35">
      <c r="B66" s="188" t="s">
        <v>1834</v>
      </c>
      <c r="C66" s="188" t="s">
        <v>1835</v>
      </c>
      <c r="D66" s="169" t="s">
        <v>3386</v>
      </c>
      <c r="E66" s="169" t="s">
        <v>3387</v>
      </c>
      <c r="F66" s="188" t="s">
        <v>3466</v>
      </c>
      <c r="G66" s="188" t="s">
        <v>3467</v>
      </c>
      <c r="H66" s="169" t="s">
        <v>3458</v>
      </c>
      <c r="I66" s="169" t="s">
        <v>3176</v>
      </c>
      <c r="J66" s="245">
        <v>1</v>
      </c>
      <c r="K66" s="245">
        <v>22.5</v>
      </c>
      <c r="L66" s="246">
        <f t="shared" si="2"/>
        <v>23.625</v>
      </c>
      <c r="M66" s="247" t="s">
        <v>3390</v>
      </c>
      <c r="N66" s="248"/>
    </row>
    <row r="67" spans="2:14" x14ac:dyDescent="0.35">
      <c r="B67" s="188" t="s">
        <v>1860</v>
      </c>
      <c r="C67" s="188" t="s">
        <v>1861</v>
      </c>
      <c r="D67" s="169" t="s">
        <v>3386</v>
      </c>
      <c r="E67" s="169" t="s">
        <v>3387</v>
      </c>
      <c r="F67" s="188" t="s">
        <v>3468</v>
      </c>
      <c r="G67" s="188" t="s">
        <v>3469</v>
      </c>
      <c r="H67" s="169" t="s">
        <v>3458</v>
      </c>
      <c r="I67" s="169" t="s">
        <v>3176</v>
      </c>
      <c r="J67" s="245">
        <v>1</v>
      </c>
      <c r="K67" s="245">
        <v>52.5</v>
      </c>
      <c r="L67" s="246">
        <f t="shared" si="2"/>
        <v>55.125</v>
      </c>
      <c r="M67" s="247" t="s">
        <v>3390</v>
      </c>
      <c r="N67" s="248"/>
    </row>
    <row r="68" spans="2:14" x14ac:dyDescent="0.35">
      <c r="B68" s="188" t="s">
        <v>1848</v>
      </c>
      <c r="C68" s="188" t="s">
        <v>1849</v>
      </c>
      <c r="D68" s="169" t="s">
        <v>3386</v>
      </c>
      <c r="E68" s="169" t="s">
        <v>3387</v>
      </c>
      <c r="F68" s="188" t="s">
        <v>3470</v>
      </c>
      <c r="G68" s="188" t="s">
        <v>3471</v>
      </c>
      <c r="H68" s="169" t="s">
        <v>3458</v>
      </c>
      <c r="I68" s="169" t="s">
        <v>3176</v>
      </c>
      <c r="J68" s="245">
        <v>1</v>
      </c>
      <c r="K68" s="245">
        <v>209.23500000000001</v>
      </c>
      <c r="L68" s="246">
        <f t="shared" si="2"/>
        <v>219.69675000000004</v>
      </c>
      <c r="M68" s="247" t="s">
        <v>3390</v>
      </c>
      <c r="N68" s="248"/>
    </row>
    <row r="69" spans="2:14" x14ac:dyDescent="0.35">
      <c r="B69" s="188" t="s">
        <v>1852</v>
      </c>
      <c r="C69" s="188" t="s">
        <v>1853</v>
      </c>
      <c r="D69" s="169" t="s">
        <v>3386</v>
      </c>
      <c r="E69" s="169" t="s">
        <v>3387</v>
      </c>
      <c r="F69" s="188" t="s">
        <v>3359</v>
      </c>
      <c r="G69" s="188" t="s">
        <v>3472</v>
      </c>
      <c r="H69" s="169" t="s">
        <v>3458</v>
      </c>
      <c r="I69" s="169" t="s">
        <v>3176</v>
      </c>
      <c r="J69" s="245">
        <v>1</v>
      </c>
      <c r="K69" s="245">
        <v>12.573</v>
      </c>
      <c r="L69" s="246">
        <f t="shared" si="2"/>
        <v>13.201650000000001</v>
      </c>
      <c r="M69" s="247" t="s">
        <v>3390</v>
      </c>
      <c r="N69" s="248"/>
    </row>
    <row r="70" spans="2:14" x14ac:dyDescent="0.35">
      <c r="B70" s="188" t="s">
        <v>1852</v>
      </c>
      <c r="C70" s="188" t="s">
        <v>1853</v>
      </c>
      <c r="D70" s="169" t="s">
        <v>3386</v>
      </c>
      <c r="E70" s="169" t="s">
        <v>3387</v>
      </c>
      <c r="F70" s="188" t="s">
        <v>3361</v>
      </c>
      <c r="G70" s="188" t="s">
        <v>3472</v>
      </c>
      <c r="H70" s="169" t="s">
        <v>3458</v>
      </c>
      <c r="I70" s="169" t="s">
        <v>3176</v>
      </c>
      <c r="J70" s="245">
        <v>1</v>
      </c>
      <c r="K70" s="245">
        <v>12.573</v>
      </c>
      <c r="L70" s="246">
        <f t="shared" si="2"/>
        <v>13.201650000000001</v>
      </c>
      <c r="M70" s="247" t="s">
        <v>3390</v>
      </c>
      <c r="N70" s="248"/>
    </row>
    <row r="71" spans="2:14" x14ac:dyDescent="0.35">
      <c r="B71" s="188" t="s">
        <v>1852</v>
      </c>
      <c r="C71" s="188" t="s">
        <v>1853</v>
      </c>
      <c r="D71" s="169" t="s">
        <v>3386</v>
      </c>
      <c r="E71" s="169" t="s">
        <v>3387</v>
      </c>
      <c r="F71" s="188" t="s">
        <v>3362</v>
      </c>
      <c r="G71" s="188" t="s">
        <v>3472</v>
      </c>
      <c r="H71" s="169" t="s">
        <v>3458</v>
      </c>
      <c r="I71" s="169" t="s">
        <v>3176</v>
      </c>
      <c r="J71" s="245">
        <v>1</v>
      </c>
      <c r="K71" s="245">
        <v>12.573</v>
      </c>
      <c r="L71" s="246">
        <f t="shared" si="2"/>
        <v>13.201650000000001</v>
      </c>
      <c r="M71" s="247" t="s">
        <v>3390</v>
      </c>
      <c r="N71" s="248"/>
    </row>
    <row r="72" spans="2:14" x14ac:dyDescent="0.35">
      <c r="B72" s="188" t="s">
        <v>1854</v>
      </c>
      <c r="C72" s="188" t="s">
        <v>1855</v>
      </c>
      <c r="D72" s="169" t="s">
        <v>3386</v>
      </c>
      <c r="E72" s="169" t="s">
        <v>3387</v>
      </c>
      <c r="F72" s="188" t="s">
        <v>3473</v>
      </c>
      <c r="G72" s="188" t="s">
        <v>3474</v>
      </c>
      <c r="H72" s="169" t="s">
        <v>3458</v>
      </c>
      <c r="I72" s="169" t="s">
        <v>3176</v>
      </c>
      <c r="J72" s="245">
        <v>1</v>
      </c>
      <c r="K72" s="245">
        <v>5.5490000000000004</v>
      </c>
      <c r="L72" s="246">
        <f t="shared" si="2"/>
        <v>5.8264500000000004</v>
      </c>
      <c r="M72" s="247" t="s">
        <v>3390</v>
      </c>
      <c r="N72" s="248"/>
    </row>
    <row r="73" spans="2:14" x14ac:dyDescent="0.35">
      <c r="B73" s="188" t="s">
        <v>1854</v>
      </c>
      <c r="C73" s="188" t="s">
        <v>1855</v>
      </c>
      <c r="D73" s="169" t="s">
        <v>3386</v>
      </c>
      <c r="E73" s="169" t="s">
        <v>3387</v>
      </c>
      <c r="F73" s="188" t="s">
        <v>2866</v>
      </c>
      <c r="G73" s="188" t="s">
        <v>3474</v>
      </c>
      <c r="H73" s="169" t="s">
        <v>3458</v>
      </c>
      <c r="I73" s="169" t="s">
        <v>3176</v>
      </c>
      <c r="J73" s="245">
        <v>1</v>
      </c>
      <c r="K73" s="245">
        <v>4.1760000000000002</v>
      </c>
      <c r="L73" s="246">
        <f t="shared" si="2"/>
        <v>4.3848000000000003</v>
      </c>
      <c r="M73" s="247" t="s">
        <v>3390</v>
      </c>
      <c r="N73" s="248"/>
    </row>
    <row r="74" spans="2:14" x14ac:dyDescent="0.35">
      <c r="B74" s="188" t="s">
        <v>1868</v>
      </c>
      <c r="C74" s="188" t="s">
        <v>1869</v>
      </c>
      <c r="D74" s="169" t="s">
        <v>3386</v>
      </c>
      <c r="E74" s="169" t="s">
        <v>3387</v>
      </c>
      <c r="F74" s="188" t="s">
        <v>3250</v>
      </c>
      <c r="G74" s="188" t="s">
        <v>3475</v>
      </c>
      <c r="H74" s="169" t="s">
        <v>3476</v>
      </c>
      <c r="I74" s="169" t="s">
        <v>3176</v>
      </c>
      <c r="J74" s="245">
        <v>1</v>
      </c>
      <c r="K74" s="245">
        <v>1118.8</v>
      </c>
      <c r="L74" s="246">
        <f t="shared" si="2"/>
        <v>1174.74</v>
      </c>
      <c r="M74" s="247" t="s">
        <v>3390</v>
      </c>
      <c r="N74" s="248"/>
    </row>
    <row r="75" spans="2:14" x14ac:dyDescent="0.35">
      <c r="B75" s="188" t="s">
        <v>1872</v>
      </c>
      <c r="C75" s="188" t="s">
        <v>1873</v>
      </c>
      <c r="D75" s="169" t="s">
        <v>3386</v>
      </c>
      <c r="E75" s="169" t="s">
        <v>3387</v>
      </c>
      <c r="F75" s="188" t="s">
        <v>3252</v>
      </c>
      <c r="G75" s="188" t="s">
        <v>3477</v>
      </c>
      <c r="H75" s="169" t="s">
        <v>3476</v>
      </c>
      <c r="I75" s="169" t="s">
        <v>3176</v>
      </c>
      <c r="J75" s="245">
        <v>1</v>
      </c>
      <c r="K75" s="245">
        <v>260.5</v>
      </c>
      <c r="L75" s="246">
        <f t="shared" si="2"/>
        <v>273.52500000000003</v>
      </c>
      <c r="M75" s="247" t="s">
        <v>3390</v>
      </c>
      <c r="N75" s="248"/>
    </row>
    <row r="76" spans="2:14" x14ac:dyDescent="0.35">
      <c r="B76" s="188" t="s">
        <v>1872</v>
      </c>
      <c r="C76" s="188" t="s">
        <v>1873</v>
      </c>
      <c r="D76" s="169" t="s">
        <v>3386</v>
      </c>
      <c r="E76" s="169" t="s">
        <v>3387</v>
      </c>
      <c r="F76" s="188" t="s">
        <v>3254</v>
      </c>
      <c r="G76" s="188" t="s">
        <v>3478</v>
      </c>
      <c r="H76" s="169" t="s">
        <v>3476</v>
      </c>
      <c r="I76" s="169" t="s">
        <v>3176</v>
      </c>
      <c r="J76" s="245">
        <v>1</v>
      </c>
      <c r="K76" s="245">
        <v>260.5</v>
      </c>
      <c r="L76" s="246">
        <f t="shared" si="2"/>
        <v>273.52500000000003</v>
      </c>
      <c r="M76" s="247" t="s">
        <v>3390</v>
      </c>
      <c r="N76" s="248"/>
    </row>
    <row r="77" spans="2:14" x14ac:dyDescent="0.35">
      <c r="B77" s="188" t="s">
        <v>1874</v>
      </c>
      <c r="C77" s="188" t="s">
        <v>1875</v>
      </c>
      <c r="D77" s="169" t="s">
        <v>3386</v>
      </c>
      <c r="E77" s="169" t="s">
        <v>3387</v>
      </c>
      <c r="F77" s="188" t="s">
        <v>3256</v>
      </c>
      <c r="G77" s="188" t="s">
        <v>3479</v>
      </c>
      <c r="H77" s="169" t="s">
        <v>3476</v>
      </c>
      <c r="I77" s="169" t="s">
        <v>3176</v>
      </c>
      <c r="J77" s="245">
        <v>1</v>
      </c>
      <c r="K77" s="245">
        <v>120</v>
      </c>
      <c r="L77" s="246">
        <f t="shared" si="2"/>
        <v>126</v>
      </c>
      <c r="M77" s="247" t="s">
        <v>3390</v>
      </c>
      <c r="N77" s="248"/>
    </row>
    <row r="78" spans="2:14" x14ac:dyDescent="0.35">
      <c r="B78" s="188" t="s">
        <v>1874</v>
      </c>
      <c r="C78" s="188" t="s">
        <v>1875</v>
      </c>
      <c r="D78" s="169" t="s">
        <v>3386</v>
      </c>
      <c r="E78" s="169" t="s">
        <v>3387</v>
      </c>
      <c r="F78" s="188" t="s">
        <v>3258</v>
      </c>
      <c r="G78" s="188" t="s">
        <v>3480</v>
      </c>
      <c r="H78" s="169" t="s">
        <v>3476</v>
      </c>
      <c r="I78" s="169" t="s">
        <v>3176</v>
      </c>
      <c r="J78" s="245">
        <v>1</v>
      </c>
      <c r="K78" s="245">
        <v>120</v>
      </c>
      <c r="L78" s="246">
        <f t="shared" si="2"/>
        <v>126</v>
      </c>
      <c r="M78" s="247" t="s">
        <v>3390</v>
      </c>
      <c r="N78" s="248"/>
    </row>
    <row r="79" spans="2:14" x14ac:dyDescent="0.35">
      <c r="B79" s="188" t="s">
        <v>1868</v>
      </c>
      <c r="C79" s="188" t="s">
        <v>1869</v>
      </c>
      <c r="D79" s="169" t="s">
        <v>3386</v>
      </c>
      <c r="E79" s="169" t="s">
        <v>3387</v>
      </c>
      <c r="F79" s="188" t="s">
        <v>3260</v>
      </c>
      <c r="G79" s="188" t="s">
        <v>3481</v>
      </c>
      <c r="H79" s="169" t="s">
        <v>3476</v>
      </c>
      <c r="I79" s="169" t="s">
        <v>3176</v>
      </c>
      <c r="J79" s="245">
        <v>1</v>
      </c>
      <c r="K79" s="245">
        <v>1152.8</v>
      </c>
      <c r="L79" s="246">
        <f t="shared" si="2"/>
        <v>1210.44</v>
      </c>
      <c r="M79" s="247" t="s">
        <v>3390</v>
      </c>
      <c r="N79" s="248"/>
    </row>
    <row r="80" spans="2:14" x14ac:dyDescent="0.35">
      <c r="B80" s="188" t="s">
        <v>1870</v>
      </c>
      <c r="C80" s="188" t="s">
        <v>1871</v>
      </c>
      <c r="D80" s="169" t="s">
        <v>3386</v>
      </c>
      <c r="E80" s="169" t="s">
        <v>3387</v>
      </c>
      <c r="F80" s="188" t="s">
        <v>3262</v>
      </c>
      <c r="G80" s="188" t="s">
        <v>3482</v>
      </c>
      <c r="H80" s="169" t="s">
        <v>3476</v>
      </c>
      <c r="I80" s="169" t="s">
        <v>3176</v>
      </c>
      <c r="J80" s="245">
        <v>1</v>
      </c>
      <c r="K80" s="245">
        <v>11.798</v>
      </c>
      <c r="L80" s="246">
        <f t="shared" si="2"/>
        <v>12.3879</v>
      </c>
      <c r="M80" s="247" t="s">
        <v>3390</v>
      </c>
      <c r="N80" s="248"/>
    </row>
    <row r="81" spans="2:14" x14ac:dyDescent="0.35">
      <c r="B81" s="188" t="s">
        <v>1870</v>
      </c>
      <c r="C81" s="188" t="s">
        <v>1871</v>
      </c>
      <c r="D81" s="169" t="s">
        <v>3386</v>
      </c>
      <c r="E81" s="169" t="s">
        <v>3387</v>
      </c>
      <c r="F81" s="188" t="s">
        <v>3264</v>
      </c>
      <c r="G81" s="188" t="s">
        <v>3483</v>
      </c>
      <c r="H81" s="169" t="s">
        <v>3476</v>
      </c>
      <c r="I81" s="169" t="s">
        <v>3176</v>
      </c>
      <c r="J81" s="245">
        <v>1</v>
      </c>
      <c r="K81" s="245">
        <v>11.798</v>
      </c>
      <c r="L81" s="246">
        <f t="shared" si="2"/>
        <v>12.3879</v>
      </c>
      <c r="M81" s="247" t="s">
        <v>3390</v>
      </c>
      <c r="N81" s="248"/>
    </row>
    <row r="82" spans="2:14" x14ac:dyDescent="0.35">
      <c r="B82" s="188" t="s">
        <v>1870</v>
      </c>
      <c r="C82" s="188" t="s">
        <v>1871</v>
      </c>
      <c r="D82" s="169" t="s">
        <v>3386</v>
      </c>
      <c r="E82" s="169" t="s">
        <v>3387</v>
      </c>
      <c r="F82" s="188" t="s">
        <v>3484</v>
      </c>
      <c r="G82" s="188" t="s">
        <v>3485</v>
      </c>
      <c r="H82" s="169" t="s">
        <v>3476</v>
      </c>
      <c r="I82" s="169" t="s">
        <v>3176</v>
      </c>
      <c r="J82" s="245">
        <v>1</v>
      </c>
      <c r="K82" s="245">
        <v>11.798</v>
      </c>
      <c r="L82" s="246">
        <f t="shared" si="2"/>
        <v>12.3879</v>
      </c>
      <c r="M82" s="247" t="s">
        <v>3390</v>
      </c>
      <c r="N82" s="248"/>
    </row>
    <row r="83" spans="2:14" x14ac:dyDescent="0.35">
      <c r="B83" s="188" t="s">
        <v>1870</v>
      </c>
      <c r="C83" s="188" t="s">
        <v>1871</v>
      </c>
      <c r="D83" s="169" t="s">
        <v>3386</v>
      </c>
      <c r="E83" s="169" t="s">
        <v>3387</v>
      </c>
      <c r="F83" s="188" t="s">
        <v>3266</v>
      </c>
      <c r="G83" s="188" t="s">
        <v>3486</v>
      </c>
      <c r="H83" s="169" t="s">
        <v>3476</v>
      </c>
      <c r="I83" s="169" t="s">
        <v>3176</v>
      </c>
      <c r="J83" s="245">
        <v>1</v>
      </c>
      <c r="K83" s="245">
        <v>11.798</v>
      </c>
      <c r="L83" s="246">
        <f t="shared" si="2"/>
        <v>12.3879</v>
      </c>
      <c r="M83" s="247" t="s">
        <v>3390</v>
      </c>
      <c r="N83" s="248"/>
    </row>
    <row r="84" spans="2:14" x14ac:dyDescent="0.35">
      <c r="B84" s="188" t="s">
        <v>1870</v>
      </c>
      <c r="C84" s="188" t="s">
        <v>1871</v>
      </c>
      <c r="D84" s="169" t="s">
        <v>3386</v>
      </c>
      <c r="E84" s="169" t="s">
        <v>3387</v>
      </c>
      <c r="F84" s="188" t="s">
        <v>3487</v>
      </c>
      <c r="G84" s="188" t="s">
        <v>3488</v>
      </c>
      <c r="H84" s="169" t="s">
        <v>3476</v>
      </c>
      <c r="I84" s="169" t="s">
        <v>3176</v>
      </c>
      <c r="J84" s="245">
        <v>1</v>
      </c>
      <c r="K84" s="245">
        <v>11.798</v>
      </c>
      <c r="L84" s="246">
        <f t="shared" si="2"/>
        <v>12.3879</v>
      </c>
      <c r="M84" s="247" t="s">
        <v>3390</v>
      </c>
      <c r="N84" s="248"/>
    </row>
    <row r="85" spans="2:14" x14ac:dyDescent="0.35">
      <c r="B85" s="188" t="s">
        <v>1870</v>
      </c>
      <c r="C85" s="188" t="s">
        <v>1871</v>
      </c>
      <c r="D85" s="169" t="s">
        <v>3386</v>
      </c>
      <c r="E85" s="169" t="s">
        <v>3387</v>
      </c>
      <c r="F85" s="188" t="s">
        <v>3268</v>
      </c>
      <c r="G85" s="188" t="s">
        <v>3489</v>
      </c>
      <c r="H85" s="169" t="s">
        <v>3476</v>
      </c>
      <c r="I85" s="169" t="s">
        <v>3176</v>
      </c>
      <c r="J85" s="245">
        <v>1</v>
      </c>
      <c r="K85" s="245">
        <v>11.798</v>
      </c>
      <c r="L85" s="246">
        <f t="shared" si="2"/>
        <v>12.3879</v>
      </c>
      <c r="M85" s="247" t="s">
        <v>3390</v>
      </c>
      <c r="N85" s="248"/>
    </row>
    <row r="86" spans="2:14" x14ac:dyDescent="0.35">
      <c r="B86" s="188" t="s">
        <v>1870</v>
      </c>
      <c r="C86" s="188" t="s">
        <v>1871</v>
      </c>
      <c r="D86" s="169" t="s">
        <v>3386</v>
      </c>
      <c r="E86" s="169" t="s">
        <v>3387</v>
      </c>
      <c r="F86" s="188" t="s">
        <v>3270</v>
      </c>
      <c r="G86" s="188" t="s">
        <v>3490</v>
      </c>
      <c r="H86" s="169" t="s">
        <v>3476</v>
      </c>
      <c r="I86" s="169" t="s">
        <v>3176</v>
      </c>
      <c r="J86" s="245">
        <v>1</v>
      </c>
      <c r="K86" s="245">
        <v>11.798</v>
      </c>
      <c r="L86" s="246">
        <f t="shared" si="2"/>
        <v>12.3879</v>
      </c>
      <c r="M86" s="247" t="s">
        <v>3390</v>
      </c>
      <c r="N86" s="248"/>
    </row>
    <row r="87" spans="2:14" x14ac:dyDescent="0.35">
      <c r="B87" s="188" t="s">
        <v>1870</v>
      </c>
      <c r="C87" s="188" t="s">
        <v>1871</v>
      </c>
      <c r="D87" s="169" t="s">
        <v>3386</v>
      </c>
      <c r="E87" s="169" t="s">
        <v>3387</v>
      </c>
      <c r="F87" s="188" t="s">
        <v>3491</v>
      </c>
      <c r="G87" s="188" t="s">
        <v>3492</v>
      </c>
      <c r="H87" s="169" t="s">
        <v>3476</v>
      </c>
      <c r="I87" s="169" t="s">
        <v>3176</v>
      </c>
      <c r="J87" s="245">
        <v>1</v>
      </c>
      <c r="K87" s="245">
        <v>11.798</v>
      </c>
      <c r="L87" s="246">
        <f t="shared" si="2"/>
        <v>12.3879</v>
      </c>
      <c r="M87" s="247" t="s">
        <v>3390</v>
      </c>
      <c r="N87" s="248"/>
    </row>
    <row r="88" spans="2:14" x14ac:dyDescent="0.35">
      <c r="B88" s="188" t="s">
        <v>1870</v>
      </c>
      <c r="C88" s="188" t="s">
        <v>1871</v>
      </c>
      <c r="D88" s="169" t="s">
        <v>3386</v>
      </c>
      <c r="E88" s="169" t="s">
        <v>3387</v>
      </c>
      <c r="F88" s="188" t="s">
        <v>3493</v>
      </c>
      <c r="G88" s="188" t="s">
        <v>3494</v>
      </c>
      <c r="H88" s="169" t="s">
        <v>3476</v>
      </c>
      <c r="I88" s="169" t="s">
        <v>3176</v>
      </c>
      <c r="J88" s="245">
        <v>1</v>
      </c>
      <c r="K88" s="245">
        <v>11.798</v>
      </c>
      <c r="L88" s="246">
        <f t="shared" si="2"/>
        <v>12.3879</v>
      </c>
      <c r="M88" s="247" t="s">
        <v>3390</v>
      </c>
      <c r="N88" s="248"/>
    </row>
    <row r="89" spans="2:14" x14ac:dyDescent="0.35">
      <c r="B89" s="188" t="s">
        <v>1870</v>
      </c>
      <c r="C89" s="188" t="s">
        <v>1871</v>
      </c>
      <c r="D89" s="169" t="s">
        <v>3386</v>
      </c>
      <c r="E89" s="169" t="s">
        <v>3387</v>
      </c>
      <c r="F89" s="188" t="s">
        <v>3272</v>
      </c>
      <c r="G89" s="188" t="s">
        <v>3495</v>
      </c>
      <c r="H89" s="169" t="s">
        <v>3476</v>
      </c>
      <c r="I89" s="169" t="s">
        <v>3176</v>
      </c>
      <c r="J89" s="245">
        <v>1</v>
      </c>
      <c r="K89" s="245">
        <v>11.798</v>
      </c>
      <c r="L89" s="246">
        <f t="shared" si="2"/>
        <v>12.3879</v>
      </c>
      <c r="M89" s="247" t="s">
        <v>3390</v>
      </c>
      <c r="N89" s="248"/>
    </row>
    <row r="90" spans="2:14" x14ac:dyDescent="0.35">
      <c r="B90" s="188" t="s">
        <v>1870</v>
      </c>
      <c r="C90" s="188" t="s">
        <v>1871</v>
      </c>
      <c r="D90" s="169" t="s">
        <v>3386</v>
      </c>
      <c r="E90" s="169" t="s">
        <v>3387</v>
      </c>
      <c r="F90" s="188" t="s">
        <v>3274</v>
      </c>
      <c r="G90" s="188" t="s">
        <v>3496</v>
      </c>
      <c r="H90" s="169" t="s">
        <v>3476</v>
      </c>
      <c r="I90" s="169" t="s">
        <v>3176</v>
      </c>
      <c r="J90" s="245">
        <v>1</v>
      </c>
      <c r="K90" s="245">
        <v>11.798</v>
      </c>
      <c r="L90" s="246">
        <f t="shared" si="2"/>
        <v>12.3879</v>
      </c>
      <c r="M90" s="247" t="s">
        <v>3390</v>
      </c>
      <c r="N90" s="248"/>
    </row>
    <row r="91" spans="2:14" x14ac:dyDescent="0.35">
      <c r="B91" s="188" t="s">
        <v>1870</v>
      </c>
      <c r="C91" s="188" t="s">
        <v>1871</v>
      </c>
      <c r="D91" s="169" t="s">
        <v>3386</v>
      </c>
      <c r="E91" s="169" t="s">
        <v>3387</v>
      </c>
      <c r="F91" s="188" t="s">
        <v>3497</v>
      </c>
      <c r="G91" s="188" t="s">
        <v>3498</v>
      </c>
      <c r="H91" s="169" t="s">
        <v>3476</v>
      </c>
      <c r="I91" s="169" t="s">
        <v>3176</v>
      </c>
      <c r="J91" s="245">
        <v>1</v>
      </c>
      <c r="K91" s="245">
        <v>11.798</v>
      </c>
      <c r="L91" s="246">
        <f t="shared" si="2"/>
        <v>12.3879</v>
      </c>
      <c r="M91" s="247" t="s">
        <v>3390</v>
      </c>
      <c r="N91" s="248"/>
    </row>
    <row r="92" spans="2:14" x14ac:dyDescent="0.35">
      <c r="B92" s="188" t="s">
        <v>1870</v>
      </c>
      <c r="C92" s="188" t="s">
        <v>1871</v>
      </c>
      <c r="D92" s="169" t="s">
        <v>3386</v>
      </c>
      <c r="E92" s="169" t="s">
        <v>3387</v>
      </c>
      <c r="F92" s="188" t="s">
        <v>3276</v>
      </c>
      <c r="G92" s="188" t="s">
        <v>3499</v>
      </c>
      <c r="H92" s="169" t="s">
        <v>3476</v>
      </c>
      <c r="I92" s="169" t="s">
        <v>3176</v>
      </c>
      <c r="J92" s="245">
        <v>1</v>
      </c>
      <c r="K92" s="245">
        <v>12.198</v>
      </c>
      <c r="L92" s="246">
        <f t="shared" si="2"/>
        <v>12.807900000000002</v>
      </c>
      <c r="M92" s="247" t="s">
        <v>3390</v>
      </c>
      <c r="N92" s="248"/>
    </row>
    <row r="93" spans="2:14" x14ac:dyDescent="0.35">
      <c r="B93" s="188" t="s">
        <v>1870</v>
      </c>
      <c r="C93" s="188" t="s">
        <v>1871</v>
      </c>
      <c r="D93" s="169" t="s">
        <v>3386</v>
      </c>
      <c r="E93" s="169" t="s">
        <v>3387</v>
      </c>
      <c r="F93" s="188" t="s">
        <v>3500</v>
      </c>
      <c r="G93" s="188" t="s">
        <v>3501</v>
      </c>
      <c r="H93" s="169" t="s">
        <v>3476</v>
      </c>
      <c r="I93" s="169" t="s">
        <v>3176</v>
      </c>
      <c r="J93" s="245">
        <v>1</v>
      </c>
      <c r="K93" s="245">
        <v>12.198</v>
      </c>
      <c r="L93" s="246">
        <f t="shared" si="2"/>
        <v>12.807900000000002</v>
      </c>
      <c r="M93" s="247" t="s">
        <v>3390</v>
      </c>
      <c r="N93" s="248"/>
    </row>
    <row r="94" spans="2:14" x14ac:dyDescent="0.35">
      <c r="B94" s="188" t="s">
        <v>1870</v>
      </c>
      <c r="C94" s="188" t="s">
        <v>1871</v>
      </c>
      <c r="D94" s="169" t="s">
        <v>3386</v>
      </c>
      <c r="E94" s="169" t="s">
        <v>3387</v>
      </c>
      <c r="F94" s="188" t="s">
        <v>3278</v>
      </c>
      <c r="G94" s="188" t="s">
        <v>3502</v>
      </c>
      <c r="H94" s="169" t="s">
        <v>3476</v>
      </c>
      <c r="I94" s="169" t="s">
        <v>3176</v>
      </c>
      <c r="J94" s="245">
        <v>1</v>
      </c>
      <c r="K94" s="245">
        <v>12.198</v>
      </c>
      <c r="L94" s="246">
        <f t="shared" si="2"/>
        <v>12.807900000000002</v>
      </c>
      <c r="M94" s="247" t="s">
        <v>3390</v>
      </c>
      <c r="N94" s="248"/>
    </row>
    <row r="95" spans="2:14" x14ac:dyDescent="0.35">
      <c r="B95" s="188" t="s">
        <v>1870</v>
      </c>
      <c r="C95" s="188" t="s">
        <v>1871</v>
      </c>
      <c r="D95" s="169" t="s">
        <v>3386</v>
      </c>
      <c r="E95" s="169" t="s">
        <v>3387</v>
      </c>
      <c r="F95" s="188" t="s">
        <v>3503</v>
      </c>
      <c r="G95" s="188" t="s">
        <v>3504</v>
      </c>
      <c r="H95" s="169" t="s">
        <v>3476</v>
      </c>
      <c r="I95" s="169" t="s">
        <v>3176</v>
      </c>
      <c r="J95" s="245">
        <v>1</v>
      </c>
      <c r="K95" s="245">
        <v>12.198</v>
      </c>
      <c r="L95" s="246">
        <f t="shared" si="2"/>
        <v>12.807900000000002</v>
      </c>
      <c r="M95" s="247" t="s">
        <v>3390</v>
      </c>
      <c r="N95" s="248"/>
    </row>
    <row r="96" spans="2:14" x14ac:dyDescent="0.35">
      <c r="B96" s="188" t="s">
        <v>1870</v>
      </c>
      <c r="C96" s="188" t="s">
        <v>1871</v>
      </c>
      <c r="D96" s="169" t="s">
        <v>3386</v>
      </c>
      <c r="E96" s="169" t="s">
        <v>3387</v>
      </c>
      <c r="F96" s="188" t="s">
        <v>3280</v>
      </c>
      <c r="G96" s="188" t="s">
        <v>3505</v>
      </c>
      <c r="H96" s="169" t="s">
        <v>3476</v>
      </c>
      <c r="I96" s="169" t="s">
        <v>3176</v>
      </c>
      <c r="J96" s="245">
        <v>1</v>
      </c>
      <c r="K96" s="245">
        <v>12.198</v>
      </c>
      <c r="L96" s="246">
        <f t="shared" si="2"/>
        <v>12.807900000000002</v>
      </c>
      <c r="M96" s="247" t="s">
        <v>3390</v>
      </c>
      <c r="N96" s="248"/>
    </row>
    <row r="97" spans="2:14" x14ac:dyDescent="0.35">
      <c r="B97" s="188" t="s">
        <v>1870</v>
      </c>
      <c r="C97" s="188" t="s">
        <v>1871</v>
      </c>
      <c r="D97" s="169" t="s">
        <v>3386</v>
      </c>
      <c r="E97" s="169" t="s">
        <v>3387</v>
      </c>
      <c r="F97" s="188" t="s">
        <v>3506</v>
      </c>
      <c r="G97" s="188" t="s">
        <v>3507</v>
      </c>
      <c r="H97" s="169" t="s">
        <v>3476</v>
      </c>
      <c r="I97" s="169" t="s">
        <v>3176</v>
      </c>
      <c r="J97" s="245">
        <v>1</v>
      </c>
      <c r="K97" s="245">
        <v>12.198</v>
      </c>
      <c r="L97" s="246">
        <f t="shared" si="2"/>
        <v>12.807900000000002</v>
      </c>
      <c r="M97" s="247" t="s">
        <v>3390</v>
      </c>
      <c r="N97" s="248"/>
    </row>
    <row r="98" spans="2:14" x14ac:dyDescent="0.35">
      <c r="B98" s="188" t="s">
        <v>1870</v>
      </c>
      <c r="C98" s="188" t="s">
        <v>1871</v>
      </c>
      <c r="D98" s="169" t="s">
        <v>3386</v>
      </c>
      <c r="E98" s="169" t="s">
        <v>3387</v>
      </c>
      <c r="F98" s="188" t="s">
        <v>3282</v>
      </c>
      <c r="G98" s="188" t="s">
        <v>3508</v>
      </c>
      <c r="H98" s="169" t="s">
        <v>3476</v>
      </c>
      <c r="I98" s="169" t="s">
        <v>3176</v>
      </c>
      <c r="J98" s="245">
        <v>1</v>
      </c>
      <c r="K98" s="245">
        <v>12.198</v>
      </c>
      <c r="L98" s="246">
        <f t="shared" si="2"/>
        <v>12.807900000000002</v>
      </c>
      <c r="M98" s="247" t="s">
        <v>3390</v>
      </c>
      <c r="N98" s="248"/>
    </row>
    <row r="99" spans="2:14" x14ac:dyDescent="0.35">
      <c r="B99" s="188" t="s">
        <v>1870</v>
      </c>
      <c r="C99" s="188" t="s">
        <v>1871</v>
      </c>
      <c r="D99" s="169" t="s">
        <v>3386</v>
      </c>
      <c r="E99" s="169" t="s">
        <v>3387</v>
      </c>
      <c r="F99" s="188" t="s">
        <v>3509</v>
      </c>
      <c r="G99" s="188" t="s">
        <v>3510</v>
      </c>
      <c r="H99" s="169" t="s">
        <v>3476</v>
      </c>
      <c r="I99" s="169" t="s">
        <v>3176</v>
      </c>
      <c r="J99" s="245">
        <v>1</v>
      </c>
      <c r="K99" s="245">
        <v>12.198</v>
      </c>
      <c r="L99" s="246">
        <f t="shared" si="2"/>
        <v>12.807900000000002</v>
      </c>
      <c r="M99" s="247" t="s">
        <v>3390</v>
      </c>
      <c r="N99" s="248"/>
    </row>
    <row r="100" spans="2:14" x14ac:dyDescent="0.35">
      <c r="B100" s="188" t="s">
        <v>1870</v>
      </c>
      <c r="C100" s="188" t="s">
        <v>1871</v>
      </c>
      <c r="D100" s="169" t="s">
        <v>3386</v>
      </c>
      <c r="E100" s="169" t="s">
        <v>3387</v>
      </c>
      <c r="F100" s="188" t="s">
        <v>3284</v>
      </c>
      <c r="G100" s="188" t="s">
        <v>3511</v>
      </c>
      <c r="H100" s="169" t="s">
        <v>3476</v>
      </c>
      <c r="I100" s="169" t="s">
        <v>3176</v>
      </c>
      <c r="J100" s="245">
        <v>1</v>
      </c>
      <c r="K100" s="245">
        <v>12.198</v>
      </c>
      <c r="L100" s="246">
        <f t="shared" si="2"/>
        <v>12.807900000000002</v>
      </c>
      <c r="M100" s="247" t="s">
        <v>3390</v>
      </c>
      <c r="N100" s="248"/>
    </row>
    <row r="101" spans="2:14" x14ac:dyDescent="0.35">
      <c r="B101" s="188" t="s">
        <v>1870</v>
      </c>
      <c r="C101" s="188" t="s">
        <v>1871</v>
      </c>
      <c r="D101" s="169" t="s">
        <v>3386</v>
      </c>
      <c r="E101" s="169" t="s">
        <v>3387</v>
      </c>
      <c r="F101" s="188" t="s">
        <v>3286</v>
      </c>
      <c r="G101" s="188" t="s">
        <v>3512</v>
      </c>
      <c r="H101" s="169" t="s">
        <v>3476</v>
      </c>
      <c r="I101" s="169" t="s">
        <v>3176</v>
      </c>
      <c r="J101" s="245">
        <v>1</v>
      </c>
      <c r="K101" s="245">
        <v>12.198</v>
      </c>
      <c r="L101" s="246">
        <f t="shared" si="2"/>
        <v>12.807900000000002</v>
      </c>
      <c r="M101" s="247" t="s">
        <v>3390</v>
      </c>
      <c r="N101" s="248"/>
    </row>
    <row r="102" spans="2:14" x14ac:dyDescent="0.35">
      <c r="B102" s="188" t="s">
        <v>1870</v>
      </c>
      <c r="C102" s="188" t="s">
        <v>1871</v>
      </c>
      <c r="D102" s="169" t="s">
        <v>3386</v>
      </c>
      <c r="E102" s="169" t="s">
        <v>3387</v>
      </c>
      <c r="F102" s="188" t="s">
        <v>3288</v>
      </c>
      <c r="G102" s="188" t="s">
        <v>3513</v>
      </c>
      <c r="H102" s="169" t="s">
        <v>3476</v>
      </c>
      <c r="I102" s="169" t="s">
        <v>3176</v>
      </c>
      <c r="J102" s="245">
        <v>1</v>
      </c>
      <c r="K102" s="245">
        <v>12.198</v>
      </c>
      <c r="L102" s="246">
        <f t="shared" si="2"/>
        <v>12.807900000000002</v>
      </c>
      <c r="M102" s="247" t="s">
        <v>3390</v>
      </c>
      <c r="N102" s="248"/>
    </row>
    <row r="103" spans="2:14" x14ac:dyDescent="0.35">
      <c r="B103" s="188" t="s">
        <v>1870</v>
      </c>
      <c r="C103" s="188" t="s">
        <v>1871</v>
      </c>
      <c r="D103" s="169" t="s">
        <v>3386</v>
      </c>
      <c r="E103" s="169" t="s">
        <v>3387</v>
      </c>
      <c r="F103" s="188" t="s">
        <v>3290</v>
      </c>
      <c r="G103" s="188" t="s">
        <v>3514</v>
      </c>
      <c r="H103" s="169" t="s">
        <v>3476</v>
      </c>
      <c r="I103" s="169" t="s">
        <v>3176</v>
      </c>
      <c r="J103" s="245">
        <v>1</v>
      </c>
      <c r="K103" s="245">
        <v>12.198</v>
      </c>
      <c r="L103" s="246">
        <f t="shared" si="2"/>
        <v>12.807900000000002</v>
      </c>
      <c r="M103" s="247" t="s">
        <v>3390</v>
      </c>
      <c r="N103" s="248"/>
    </row>
    <row r="104" spans="2:14" x14ac:dyDescent="0.35">
      <c r="B104" s="188" t="s">
        <v>1870</v>
      </c>
      <c r="C104" s="188" t="s">
        <v>1871</v>
      </c>
      <c r="D104" s="169" t="s">
        <v>3386</v>
      </c>
      <c r="E104" s="169" t="s">
        <v>3387</v>
      </c>
      <c r="F104" s="188" t="s">
        <v>3292</v>
      </c>
      <c r="G104" s="188" t="s">
        <v>3515</v>
      </c>
      <c r="H104" s="169" t="s">
        <v>3476</v>
      </c>
      <c r="I104" s="169" t="s">
        <v>3176</v>
      </c>
      <c r="J104" s="245">
        <v>1</v>
      </c>
      <c r="K104" s="245">
        <v>12.198</v>
      </c>
      <c r="L104" s="246">
        <f t="shared" si="2"/>
        <v>12.807900000000002</v>
      </c>
      <c r="M104" s="247" t="s">
        <v>3390</v>
      </c>
      <c r="N104" s="248"/>
    </row>
    <row r="105" spans="2:14" x14ac:dyDescent="0.35">
      <c r="B105" s="188" t="s">
        <v>1870</v>
      </c>
      <c r="C105" s="188" t="s">
        <v>1871</v>
      </c>
      <c r="D105" s="169" t="s">
        <v>3386</v>
      </c>
      <c r="E105" s="169" t="s">
        <v>3387</v>
      </c>
      <c r="F105" s="188" t="s">
        <v>3294</v>
      </c>
      <c r="G105" s="188" t="s">
        <v>3516</v>
      </c>
      <c r="H105" s="169" t="s">
        <v>3476</v>
      </c>
      <c r="I105" s="169" t="s">
        <v>3176</v>
      </c>
      <c r="J105" s="245">
        <v>1</v>
      </c>
      <c r="K105" s="245">
        <v>12.198</v>
      </c>
      <c r="L105" s="246">
        <f t="shared" si="2"/>
        <v>12.807900000000002</v>
      </c>
      <c r="M105" s="247" t="s">
        <v>3390</v>
      </c>
      <c r="N105" s="248"/>
    </row>
    <row r="106" spans="2:14" x14ac:dyDescent="0.35">
      <c r="B106" s="188" t="s">
        <v>1870</v>
      </c>
      <c r="C106" s="188" t="s">
        <v>1871</v>
      </c>
      <c r="D106" s="169" t="s">
        <v>3386</v>
      </c>
      <c r="E106" s="169" t="s">
        <v>3387</v>
      </c>
      <c r="F106" s="188" t="s">
        <v>3296</v>
      </c>
      <c r="G106" s="188" t="s">
        <v>3517</v>
      </c>
      <c r="H106" s="169" t="s">
        <v>3476</v>
      </c>
      <c r="I106" s="169" t="s">
        <v>3176</v>
      </c>
      <c r="J106" s="245">
        <v>1</v>
      </c>
      <c r="K106" s="245">
        <v>12.198</v>
      </c>
      <c r="L106" s="246">
        <f t="shared" si="2"/>
        <v>12.807900000000002</v>
      </c>
      <c r="M106" s="247" t="s">
        <v>3390</v>
      </c>
      <c r="N106" s="248"/>
    </row>
    <row r="107" spans="2:14" x14ac:dyDescent="0.35">
      <c r="B107" s="188" t="s">
        <v>3370</v>
      </c>
      <c r="C107" s="188" t="s">
        <v>2429</v>
      </c>
      <c r="D107" s="169" t="s">
        <v>3386</v>
      </c>
      <c r="E107" s="169" t="s">
        <v>3518</v>
      </c>
      <c r="F107" s="188" t="s">
        <v>3519</v>
      </c>
      <c r="G107" s="188" t="s">
        <v>3520</v>
      </c>
      <c r="H107" s="169"/>
      <c r="I107" s="169" t="s">
        <v>3151</v>
      </c>
      <c r="J107" s="245">
        <v>307.82678025600097</v>
      </c>
      <c r="K107" s="245"/>
      <c r="L107" s="246">
        <v>4362.7224528733586</v>
      </c>
      <c r="M107" s="247"/>
      <c r="N107" s="188"/>
    </row>
    <row r="108" spans="2:14" x14ac:dyDescent="0.35">
      <c r="B108" s="188" t="s">
        <v>2420</v>
      </c>
      <c r="C108" s="188" t="s">
        <v>2612</v>
      </c>
      <c r="D108" s="169" t="s">
        <v>3386</v>
      </c>
      <c r="E108" s="169" t="s">
        <v>3518</v>
      </c>
      <c r="F108" s="188" t="s">
        <v>3519</v>
      </c>
      <c r="G108" s="188" t="s">
        <v>3521</v>
      </c>
      <c r="H108" s="169"/>
      <c r="I108" s="169" t="s">
        <v>3151</v>
      </c>
      <c r="J108" s="245">
        <v>1691.1716857249901</v>
      </c>
      <c r="K108" s="245"/>
      <c r="L108" s="246">
        <v>2318.2758790160979</v>
      </c>
      <c r="M108" s="247"/>
      <c r="N108" s="188"/>
    </row>
    <row r="109" spans="2:14" x14ac:dyDescent="0.35">
      <c r="B109" s="188" t="s">
        <v>2420</v>
      </c>
      <c r="C109" s="188" t="s">
        <v>2612</v>
      </c>
      <c r="D109" s="169" t="s">
        <v>3386</v>
      </c>
      <c r="E109" s="169" t="s">
        <v>3518</v>
      </c>
      <c r="F109" s="188" t="s">
        <v>3519</v>
      </c>
      <c r="G109" s="188" t="s">
        <v>3522</v>
      </c>
      <c r="H109" s="169"/>
      <c r="I109" s="169" t="s">
        <v>3151</v>
      </c>
      <c r="J109" s="245">
        <v>324.78343872249911</v>
      </c>
      <c r="K109" s="245"/>
      <c r="L109" s="246">
        <v>1067.5210367747241</v>
      </c>
      <c r="M109" s="247"/>
      <c r="N109" s="188"/>
    </row>
    <row r="110" spans="2:14" x14ac:dyDescent="0.35">
      <c r="B110" s="188" t="s">
        <v>2420</v>
      </c>
      <c r="C110" s="188" t="s">
        <v>2612</v>
      </c>
      <c r="D110" s="169" t="s">
        <v>3386</v>
      </c>
      <c r="E110" s="169" t="s">
        <v>3518</v>
      </c>
      <c r="F110" s="188" t="s">
        <v>3519</v>
      </c>
      <c r="G110" s="188" t="s">
        <v>3523</v>
      </c>
      <c r="H110" s="169"/>
      <c r="I110" s="169" t="s">
        <v>3151</v>
      </c>
      <c r="J110" s="245">
        <v>125.86824604499992</v>
      </c>
      <c r="K110" s="245"/>
      <c r="L110" s="246">
        <v>221.51379823180363</v>
      </c>
      <c r="M110" s="247"/>
      <c r="N110" s="188"/>
    </row>
    <row r="111" spans="2:14" x14ac:dyDescent="0.35">
      <c r="B111" s="188" t="s">
        <v>2420</v>
      </c>
      <c r="C111" s="188" t="s">
        <v>2612</v>
      </c>
      <c r="D111" s="169" t="s">
        <v>3386</v>
      </c>
      <c r="E111" s="169" t="s">
        <v>3518</v>
      </c>
      <c r="F111" s="188" t="s">
        <v>3519</v>
      </c>
      <c r="G111" s="188" t="s">
        <v>3524</v>
      </c>
      <c r="H111" s="169"/>
      <c r="I111" s="169" t="s">
        <v>3151</v>
      </c>
      <c r="J111" s="245">
        <v>14.875466541000025</v>
      </c>
      <c r="K111" s="245"/>
      <c r="L111" s="246">
        <v>171.1843176089335</v>
      </c>
      <c r="M111" s="247"/>
      <c r="N111" s="188"/>
    </row>
    <row r="112" spans="2:14" x14ac:dyDescent="0.35">
      <c r="B112" s="188" t="s">
        <v>3370</v>
      </c>
      <c r="C112" s="188" t="s">
        <v>2429</v>
      </c>
      <c r="D112" s="169" t="s">
        <v>3386</v>
      </c>
      <c r="E112" s="169" t="s">
        <v>3518</v>
      </c>
      <c r="F112" s="188" t="s">
        <v>3519</v>
      </c>
      <c r="G112" s="188" t="s">
        <v>3525</v>
      </c>
      <c r="H112" s="169"/>
      <c r="I112" s="169" t="s">
        <v>3151</v>
      </c>
      <c r="J112" s="245">
        <v>3.9546801599999997</v>
      </c>
      <c r="K112" s="245"/>
      <c r="L112" s="246">
        <v>296.05834682668751</v>
      </c>
      <c r="M112" s="247"/>
      <c r="N112" s="188"/>
    </row>
    <row r="113" spans="2:14" x14ac:dyDescent="0.35">
      <c r="B113" s="188" t="s">
        <v>2420</v>
      </c>
      <c r="C113" s="188" t="s">
        <v>2612</v>
      </c>
      <c r="D113" s="169" t="s">
        <v>3386</v>
      </c>
      <c r="E113" s="169" t="s">
        <v>3518</v>
      </c>
      <c r="F113" s="188" t="s">
        <v>3519</v>
      </c>
      <c r="G113" s="188" t="s">
        <v>3526</v>
      </c>
      <c r="H113" s="169"/>
      <c r="I113" s="169" t="s">
        <v>3151</v>
      </c>
      <c r="J113" s="245">
        <v>0.41516554</v>
      </c>
      <c r="K113" s="245"/>
      <c r="L113" s="246">
        <v>24.894329272006171</v>
      </c>
      <c r="M113" s="247"/>
      <c r="N113" s="188"/>
    </row>
    <row r="114" spans="2:14" x14ac:dyDescent="0.35">
      <c r="B114" s="188" t="s">
        <v>3370</v>
      </c>
      <c r="C114" s="188" t="s">
        <v>2429</v>
      </c>
      <c r="D114" s="169" t="s">
        <v>3386</v>
      </c>
      <c r="E114" s="169" t="s">
        <v>3518</v>
      </c>
      <c r="F114" s="188" t="s">
        <v>3519</v>
      </c>
      <c r="G114" s="188" t="s">
        <v>3527</v>
      </c>
      <c r="H114" s="169"/>
      <c r="I114" s="169" t="s">
        <v>3151</v>
      </c>
      <c r="J114" s="245">
        <v>1.8929940959999998</v>
      </c>
      <c r="K114" s="245"/>
      <c r="L114" s="246">
        <v>52.209561277439988</v>
      </c>
      <c r="M114" s="247"/>
      <c r="N114" s="188"/>
    </row>
    <row r="115" spans="2:14" x14ac:dyDescent="0.35">
      <c r="B115" s="188" t="s">
        <v>2420</v>
      </c>
      <c r="C115" s="188" t="s">
        <v>2612</v>
      </c>
      <c r="D115" s="169" t="s">
        <v>3386</v>
      </c>
      <c r="E115" s="169" t="s">
        <v>3518</v>
      </c>
      <c r="F115" s="188" t="s">
        <v>3519</v>
      </c>
      <c r="G115" s="188" t="s">
        <v>3528</v>
      </c>
      <c r="H115" s="169"/>
      <c r="I115" s="169" t="s">
        <v>3151</v>
      </c>
      <c r="J115" s="245">
        <v>24.909363424999999</v>
      </c>
      <c r="K115" s="245"/>
      <c r="L115" s="246">
        <v>29.511153158315437</v>
      </c>
      <c r="M115" s="247"/>
      <c r="N115" s="188"/>
    </row>
    <row r="116" spans="2:14" x14ac:dyDescent="0.35">
      <c r="B116" s="188" t="s">
        <v>2420</v>
      </c>
      <c r="C116" s="188" t="s">
        <v>2612</v>
      </c>
      <c r="D116" s="169" t="s">
        <v>3386</v>
      </c>
      <c r="E116" s="169" t="s">
        <v>3518</v>
      </c>
      <c r="F116" s="188" t="s">
        <v>3519</v>
      </c>
      <c r="G116" s="188" t="s">
        <v>3529</v>
      </c>
      <c r="H116" s="169"/>
      <c r="I116" s="169" t="s">
        <v>3151</v>
      </c>
      <c r="J116" s="245">
        <v>2.1184387549999992</v>
      </c>
      <c r="K116" s="245"/>
      <c r="L116" s="246">
        <v>192.07056412726104</v>
      </c>
      <c r="M116" s="247"/>
      <c r="N116" s="188"/>
    </row>
    <row r="117" spans="2:14" x14ac:dyDescent="0.35">
      <c r="B117" s="188" t="s">
        <v>3371</v>
      </c>
      <c r="C117" s="188" t="s">
        <v>3530</v>
      </c>
      <c r="D117" s="169" t="s">
        <v>3386</v>
      </c>
      <c r="E117" s="169" t="s">
        <v>3518</v>
      </c>
      <c r="F117" s="188" t="s">
        <v>3519</v>
      </c>
      <c r="G117" s="188" t="s">
        <v>3531</v>
      </c>
      <c r="H117" s="169"/>
      <c r="I117" s="169" t="s">
        <v>3151</v>
      </c>
      <c r="J117" s="245">
        <v>168.2424917912</v>
      </c>
      <c r="K117" s="245"/>
      <c r="L117" s="246">
        <v>1786.8749258291302</v>
      </c>
      <c r="M117" s="247"/>
      <c r="N117" s="188"/>
    </row>
    <row r="118" spans="2:14" x14ac:dyDescent="0.35">
      <c r="B118" s="188" t="s">
        <v>2420</v>
      </c>
      <c r="C118" s="188" t="s">
        <v>2612</v>
      </c>
      <c r="D118" s="169" t="s">
        <v>3386</v>
      </c>
      <c r="E118" s="169" t="s">
        <v>3518</v>
      </c>
      <c r="F118" s="188" t="s">
        <v>3519</v>
      </c>
      <c r="G118" s="188" t="s">
        <v>3532</v>
      </c>
      <c r="H118" s="169"/>
      <c r="I118" s="169" t="s">
        <v>2443</v>
      </c>
      <c r="J118" s="245">
        <v>82.533978302000051</v>
      </c>
      <c r="K118" s="245"/>
      <c r="L118" s="246">
        <v>373.5206045499998</v>
      </c>
      <c r="M118" s="247"/>
      <c r="N118" s="188"/>
    </row>
    <row r="119" spans="2:14" x14ac:dyDescent="0.35">
      <c r="B119" s="188" t="s">
        <v>2420</v>
      </c>
      <c r="C119" s="188" t="s">
        <v>2612</v>
      </c>
      <c r="D119" s="169" t="s">
        <v>3386</v>
      </c>
      <c r="E119" s="169" t="s">
        <v>3518</v>
      </c>
      <c r="F119" s="188" t="s">
        <v>3519</v>
      </c>
      <c r="G119" s="188" t="s">
        <v>3533</v>
      </c>
      <c r="H119" s="169"/>
      <c r="I119" s="169" t="s">
        <v>2443</v>
      </c>
      <c r="J119" s="245">
        <v>13.586248450000003</v>
      </c>
      <c r="K119" s="245"/>
      <c r="L119" s="246">
        <v>230.15860513999996</v>
      </c>
      <c r="M119" s="247"/>
      <c r="N119" s="188"/>
    </row>
    <row r="120" spans="2:14" ht="58" x14ac:dyDescent="0.35">
      <c r="B120" s="188" t="s">
        <v>2693</v>
      </c>
      <c r="C120" s="188" t="s">
        <v>744</v>
      </c>
      <c r="D120" s="169" t="s">
        <v>3386</v>
      </c>
      <c r="E120" s="169" t="s">
        <v>2498</v>
      </c>
      <c r="F120" s="188" t="s">
        <v>3534</v>
      </c>
      <c r="G120" s="188" t="s">
        <v>3535</v>
      </c>
      <c r="H120" s="169"/>
      <c r="I120" s="169" t="s">
        <v>3176</v>
      </c>
      <c r="J120" s="245">
        <v>194</v>
      </c>
      <c r="K120" s="245"/>
      <c r="L120" s="246">
        <f>0.55*2489.9640084</f>
        <v>1369.48020462</v>
      </c>
      <c r="M120" s="247"/>
      <c r="N120" s="260" t="s">
        <v>3536</v>
      </c>
    </row>
    <row r="121" spans="2:14" x14ac:dyDescent="0.35">
      <c r="B121" s="271" t="s">
        <v>2701</v>
      </c>
      <c r="C121" s="271" t="s">
        <v>744</v>
      </c>
      <c r="D121" s="272" t="s">
        <v>3386</v>
      </c>
      <c r="E121" s="272" t="s">
        <v>2498</v>
      </c>
      <c r="F121" s="271" t="s">
        <v>3534</v>
      </c>
      <c r="G121" s="271" t="s">
        <v>3535</v>
      </c>
      <c r="H121" s="272"/>
      <c r="I121" s="272" t="s">
        <v>3176</v>
      </c>
      <c r="J121" s="273">
        <v>194</v>
      </c>
      <c r="K121" s="273"/>
      <c r="L121" s="274">
        <f>0.15*2489.9640084</f>
        <v>373.49460125999997</v>
      </c>
      <c r="M121" s="275"/>
      <c r="N121" s="271" t="s">
        <v>3537</v>
      </c>
    </row>
    <row r="122" spans="2:14" x14ac:dyDescent="0.35">
      <c r="B122" s="271" t="s">
        <v>2718</v>
      </c>
      <c r="C122" s="271" t="s">
        <v>744</v>
      </c>
      <c r="D122" s="272" t="s">
        <v>3386</v>
      </c>
      <c r="E122" s="272" t="s">
        <v>2498</v>
      </c>
      <c r="F122" s="271" t="s">
        <v>3534</v>
      </c>
      <c r="G122" s="271" t="s">
        <v>3535</v>
      </c>
      <c r="H122" s="272"/>
      <c r="I122" s="272" t="s">
        <v>3176</v>
      </c>
      <c r="J122" s="273">
        <v>194</v>
      </c>
      <c r="K122" s="273"/>
      <c r="L122" s="274">
        <f>0.15*2489.9640084</f>
        <v>373.49460125999997</v>
      </c>
      <c r="M122" s="275"/>
      <c r="N122" s="271" t="s">
        <v>3537</v>
      </c>
    </row>
    <row r="123" spans="2:14" x14ac:dyDescent="0.35">
      <c r="B123" s="271" t="s">
        <v>2735</v>
      </c>
      <c r="C123" s="271" t="s">
        <v>744</v>
      </c>
      <c r="D123" s="272" t="s">
        <v>3386</v>
      </c>
      <c r="E123" s="272" t="s">
        <v>2498</v>
      </c>
      <c r="F123" s="271" t="s">
        <v>3534</v>
      </c>
      <c r="G123" s="271" t="s">
        <v>3535</v>
      </c>
      <c r="H123" s="272"/>
      <c r="I123" s="272" t="s">
        <v>3176</v>
      </c>
      <c r="J123" s="273">
        <v>194</v>
      </c>
      <c r="K123" s="273"/>
      <c r="L123" s="274">
        <f>0.05*2489.9640084</f>
        <v>124.49820041999999</v>
      </c>
      <c r="M123" s="275"/>
      <c r="N123" s="271" t="s">
        <v>3538</v>
      </c>
    </row>
    <row r="124" spans="2:14" x14ac:dyDescent="0.35">
      <c r="B124" s="271" t="s">
        <v>2969</v>
      </c>
      <c r="C124" s="271" t="s">
        <v>744</v>
      </c>
      <c r="D124" s="272" t="s">
        <v>3386</v>
      </c>
      <c r="E124" s="272" t="s">
        <v>2498</v>
      </c>
      <c r="F124" s="271" t="s">
        <v>3534</v>
      </c>
      <c r="G124" s="271" t="s">
        <v>3535</v>
      </c>
      <c r="H124" s="272"/>
      <c r="I124" s="272" t="s">
        <v>3176</v>
      </c>
      <c r="J124" s="273">
        <v>194</v>
      </c>
      <c r="K124" s="273"/>
      <c r="L124" s="274">
        <f>0.05*2489.9640084</f>
        <v>124.49820041999999</v>
      </c>
      <c r="M124" s="275"/>
      <c r="N124" s="271" t="s">
        <v>3539</v>
      </c>
    </row>
    <row r="125" spans="2:14" x14ac:dyDescent="0.35">
      <c r="B125" s="271" t="s">
        <v>2803</v>
      </c>
      <c r="C125" s="271" t="s">
        <v>744</v>
      </c>
      <c r="D125" s="272" t="s">
        <v>3386</v>
      </c>
      <c r="E125" s="272" t="s">
        <v>2498</v>
      </c>
      <c r="F125" s="271" t="s">
        <v>3534</v>
      </c>
      <c r="G125" s="271" t="s">
        <v>3535</v>
      </c>
      <c r="H125" s="272"/>
      <c r="I125" s="272" t="s">
        <v>3176</v>
      </c>
      <c r="J125" s="273">
        <v>194</v>
      </c>
      <c r="K125" s="273"/>
      <c r="L125" s="274">
        <f>0.05*2489.9640084</f>
        <v>124.49820041999999</v>
      </c>
      <c r="M125" s="275"/>
      <c r="N125" s="271" t="s">
        <v>3540</v>
      </c>
    </row>
    <row r="126" spans="2:14" x14ac:dyDescent="0.35">
      <c r="B126" s="249" t="s">
        <v>2697</v>
      </c>
      <c r="C126" s="249" t="s">
        <v>745</v>
      </c>
      <c r="D126" s="250" t="s">
        <v>3386</v>
      </c>
      <c r="E126" s="250" t="s">
        <v>2498</v>
      </c>
      <c r="F126" s="249" t="s">
        <v>3541</v>
      </c>
      <c r="G126" s="249" t="s">
        <v>3542</v>
      </c>
      <c r="H126" s="250"/>
      <c r="I126" s="250" t="s">
        <v>3176</v>
      </c>
      <c r="J126" s="251">
        <v>142</v>
      </c>
      <c r="K126" s="251"/>
      <c r="L126" s="252">
        <v>161.61750000000001</v>
      </c>
      <c r="M126" s="253" t="s">
        <v>3390</v>
      </c>
      <c r="N126" s="188"/>
    </row>
    <row r="127" spans="2:14" x14ac:dyDescent="0.35">
      <c r="B127" s="249" t="s">
        <v>2697</v>
      </c>
      <c r="C127" s="249" t="s">
        <v>745</v>
      </c>
      <c r="D127" s="250" t="s">
        <v>3386</v>
      </c>
      <c r="E127" s="250" t="s">
        <v>2498</v>
      </c>
      <c r="F127" s="249" t="s">
        <v>3541</v>
      </c>
      <c r="G127" s="249" t="s">
        <v>3543</v>
      </c>
      <c r="H127" s="250"/>
      <c r="I127" s="250" t="s">
        <v>3176</v>
      </c>
      <c r="J127" s="251">
        <v>8</v>
      </c>
      <c r="K127" s="251"/>
      <c r="L127" s="252">
        <v>7.92</v>
      </c>
      <c r="M127" s="253" t="s">
        <v>3390</v>
      </c>
      <c r="N127" s="188"/>
    </row>
    <row r="128" spans="2:14" x14ac:dyDescent="0.35">
      <c r="B128" s="249" t="s">
        <v>2697</v>
      </c>
      <c r="C128" s="249" t="s">
        <v>745</v>
      </c>
      <c r="D128" s="250" t="s">
        <v>3386</v>
      </c>
      <c r="E128" s="250" t="s">
        <v>2498</v>
      </c>
      <c r="F128" s="249" t="s">
        <v>3541</v>
      </c>
      <c r="G128" s="249" t="s">
        <v>3544</v>
      </c>
      <c r="H128" s="250"/>
      <c r="I128" s="250" t="s">
        <v>3176</v>
      </c>
      <c r="J128" s="251">
        <v>11</v>
      </c>
      <c r="K128" s="251"/>
      <c r="L128" s="252">
        <v>74.25</v>
      </c>
      <c r="M128" s="253" t="s">
        <v>3390</v>
      </c>
      <c r="N128" s="188"/>
    </row>
    <row r="129" spans="2:17" x14ac:dyDescent="0.35">
      <c r="B129" s="249" t="s">
        <v>2750</v>
      </c>
      <c r="C129" s="249" t="s">
        <v>2579</v>
      </c>
      <c r="D129" s="250" t="s">
        <v>3386</v>
      </c>
      <c r="E129" s="250" t="s">
        <v>2498</v>
      </c>
      <c r="F129" s="249" t="s">
        <v>3541</v>
      </c>
      <c r="G129" s="249" t="s">
        <v>3545</v>
      </c>
      <c r="H129" s="250"/>
      <c r="I129" s="250" t="s">
        <v>3176</v>
      </c>
      <c r="J129" s="251">
        <v>14</v>
      </c>
      <c r="K129" s="251"/>
      <c r="L129" s="252">
        <v>63.854999999999997</v>
      </c>
      <c r="M129" s="253" t="s">
        <v>3390</v>
      </c>
      <c r="N129" s="188"/>
    </row>
    <row r="130" spans="2:17" ht="43.5" x14ac:dyDescent="0.35">
      <c r="B130" s="254" t="s">
        <v>2710</v>
      </c>
      <c r="C130" s="249"/>
      <c r="D130" s="250" t="s">
        <v>3386</v>
      </c>
      <c r="E130" s="250" t="s">
        <v>2498</v>
      </c>
      <c r="F130" s="249" t="s">
        <v>3546</v>
      </c>
      <c r="G130" s="249" t="s">
        <v>3547</v>
      </c>
      <c r="H130" s="250"/>
      <c r="I130" s="250" t="s">
        <v>3176</v>
      </c>
      <c r="J130" s="251">
        <v>44</v>
      </c>
      <c r="K130" s="251"/>
      <c r="L130" s="252">
        <f>151.47*0.4</f>
        <v>60.588000000000001</v>
      </c>
      <c r="M130" s="253" t="s">
        <v>3390</v>
      </c>
      <c r="N130" s="260" t="s">
        <v>3548</v>
      </c>
    </row>
    <row r="131" spans="2:17" x14ac:dyDescent="0.35">
      <c r="B131" s="254" t="s">
        <v>2711</v>
      </c>
      <c r="C131" s="249"/>
      <c r="D131" s="250" t="s">
        <v>3386</v>
      </c>
      <c r="E131" s="250" t="s">
        <v>2498</v>
      </c>
      <c r="F131" s="249" t="s">
        <v>3546</v>
      </c>
      <c r="G131" s="249" t="s">
        <v>3547</v>
      </c>
      <c r="H131" s="250"/>
      <c r="I131" s="250" t="s">
        <v>3176</v>
      </c>
      <c r="J131" s="251">
        <v>44</v>
      </c>
      <c r="K131" s="251"/>
      <c r="L131" s="252">
        <f>151.47*0.4</f>
        <v>60.588000000000001</v>
      </c>
      <c r="M131" s="253" t="s">
        <v>3390</v>
      </c>
      <c r="N131" s="188" t="s">
        <v>3549</v>
      </c>
    </row>
    <row r="132" spans="2:17" x14ac:dyDescent="0.35">
      <c r="B132" s="277" t="s">
        <v>2716</v>
      </c>
      <c r="C132" s="271"/>
      <c r="D132" s="272" t="s">
        <v>3386</v>
      </c>
      <c r="E132" s="272" t="s">
        <v>2498</v>
      </c>
      <c r="F132" s="271" t="s">
        <v>3546</v>
      </c>
      <c r="G132" s="271" t="s">
        <v>3547</v>
      </c>
      <c r="H132" s="272"/>
      <c r="I132" s="272" t="s">
        <v>3176</v>
      </c>
      <c r="J132" s="273">
        <v>44</v>
      </c>
      <c r="K132" s="273"/>
      <c r="L132" s="274">
        <f>151.47*0.2</f>
        <v>30.294</v>
      </c>
      <c r="M132" s="275" t="s">
        <v>3390</v>
      </c>
      <c r="N132" s="271" t="s">
        <v>3550</v>
      </c>
    </row>
    <row r="133" spans="2:17" x14ac:dyDescent="0.35">
      <c r="B133" s="254" t="s">
        <v>2714</v>
      </c>
      <c r="C133" s="249"/>
      <c r="D133" s="250" t="s">
        <v>3386</v>
      </c>
      <c r="E133" s="250" t="s">
        <v>2498</v>
      </c>
      <c r="F133" s="249" t="s">
        <v>3546</v>
      </c>
      <c r="G133" s="249" t="s">
        <v>3551</v>
      </c>
      <c r="H133" s="250"/>
      <c r="I133" s="250" t="s">
        <v>3176</v>
      </c>
      <c r="J133" s="251">
        <v>3</v>
      </c>
      <c r="K133" s="251"/>
      <c r="L133" s="252"/>
      <c r="M133" s="253" t="s">
        <v>3390</v>
      </c>
      <c r="N133" s="188" t="s">
        <v>3552</v>
      </c>
    </row>
    <row r="134" spans="2:17" x14ac:dyDescent="0.35">
      <c r="B134" s="254" t="s">
        <v>2794</v>
      </c>
      <c r="C134" s="249"/>
      <c r="D134" s="250" t="s">
        <v>3386</v>
      </c>
      <c r="E134" s="250" t="s">
        <v>2498</v>
      </c>
      <c r="F134" s="249" t="s">
        <v>3546</v>
      </c>
      <c r="G134" s="249" t="s">
        <v>3551</v>
      </c>
      <c r="H134" s="250"/>
      <c r="I134" s="250" t="s">
        <v>3176</v>
      </c>
      <c r="J134" s="251">
        <v>3</v>
      </c>
      <c r="K134" s="251"/>
      <c r="L134" s="252"/>
      <c r="M134" s="253" t="s">
        <v>3390</v>
      </c>
      <c r="N134" s="188" t="s">
        <v>3552</v>
      </c>
    </row>
    <row r="135" spans="2:17" x14ac:dyDescent="0.35">
      <c r="B135" s="249" t="s">
        <v>2714</v>
      </c>
      <c r="C135" s="249" t="s">
        <v>757</v>
      </c>
      <c r="D135" s="250" t="s">
        <v>3386</v>
      </c>
      <c r="E135" s="250" t="s">
        <v>2498</v>
      </c>
      <c r="F135" s="249" t="s">
        <v>3546</v>
      </c>
      <c r="G135" s="249" t="s">
        <v>3553</v>
      </c>
      <c r="H135" s="250"/>
      <c r="I135" s="250" t="s">
        <v>3176</v>
      </c>
      <c r="J135" s="251">
        <v>253</v>
      </c>
      <c r="K135" s="251"/>
      <c r="L135" s="252">
        <f>0.9*42.075</f>
        <v>37.867500000000007</v>
      </c>
      <c r="M135" s="253" t="s">
        <v>3390</v>
      </c>
      <c r="N135" s="276" t="s">
        <v>3554</v>
      </c>
      <c r="O135" s="17"/>
      <c r="P135" s="17"/>
      <c r="Q135" s="17"/>
    </row>
    <row r="136" spans="2:17" x14ac:dyDescent="0.35">
      <c r="B136" s="271" t="s">
        <v>2794</v>
      </c>
      <c r="C136" s="271" t="s">
        <v>757</v>
      </c>
      <c r="D136" s="272" t="s">
        <v>3386</v>
      </c>
      <c r="E136" s="272" t="s">
        <v>2498</v>
      </c>
      <c r="F136" s="271" t="s">
        <v>3546</v>
      </c>
      <c r="G136" s="271" t="s">
        <v>3553</v>
      </c>
      <c r="H136" s="272"/>
      <c r="I136" s="272" t="s">
        <v>3176</v>
      </c>
      <c r="J136" s="273">
        <v>253</v>
      </c>
      <c r="K136" s="273"/>
      <c r="L136" s="274">
        <f>0.1*42.075</f>
        <v>4.2075000000000005</v>
      </c>
      <c r="M136" s="275" t="s">
        <v>3390</v>
      </c>
      <c r="N136" s="271" t="s">
        <v>3555</v>
      </c>
      <c r="O136" s="17"/>
      <c r="P136" s="17"/>
      <c r="Q136" s="17"/>
    </row>
    <row r="137" spans="2:17" x14ac:dyDescent="0.35">
      <c r="B137" s="249" t="s">
        <v>2714</v>
      </c>
      <c r="C137" s="249" t="s">
        <v>757</v>
      </c>
      <c r="D137" s="250" t="s">
        <v>3386</v>
      </c>
      <c r="E137" s="250" t="s">
        <v>2498</v>
      </c>
      <c r="F137" s="249" t="s">
        <v>3546</v>
      </c>
      <c r="G137" s="249" t="s">
        <v>3556</v>
      </c>
      <c r="H137" s="250"/>
      <c r="I137" s="250" t="s">
        <v>3176</v>
      </c>
      <c r="J137" s="251">
        <v>6</v>
      </c>
      <c r="K137" s="251"/>
      <c r="L137" s="252"/>
      <c r="M137" s="253" t="s">
        <v>3390</v>
      </c>
      <c r="N137" s="188"/>
    </row>
    <row r="138" spans="2:17" x14ac:dyDescent="0.35">
      <c r="B138" s="249" t="s">
        <v>2702</v>
      </c>
      <c r="C138" s="249" t="s">
        <v>749</v>
      </c>
      <c r="D138" s="250" t="s">
        <v>3386</v>
      </c>
      <c r="E138" s="250" t="s">
        <v>2498</v>
      </c>
      <c r="F138" s="249" t="s">
        <v>3546</v>
      </c>
      <c r="G138" s="249" t="s">
        <v>3557</v>
      </c>
      <c r="H138" s="250"/>
      <c r="I138" s="250" t="s">
        <v>3176</v>
      </c>
      <c r="J138" s="251">
        <v>10</v>
      </c>
      <c r="K138" s="251"/>
      <c r="L138" s="252">
        <v>2.7719999999999998</v>
      </c>
      <c r="M138" s="253" t="s">
        <v>3390</v>
      </c>
      <c r="N138" s="188"/>
    </row>
    <row r="139" spans="2:17" x14ac:dyDescent="0.35">
      <c r="B139" s="255" t="s">
        <v>2712</v>
      </c>
      <c r="C139" s="254"/>
      <c r="D139" s="250" t="s">
        <v>3386</v>
      </c>
      <c r="E139" s="250" t="s">
        <v>2498</v>
      </c>
      <c r="F139" s="249" t="s">
        <v>3546</v>
      </c>
      <c r="G139" s="249" t="s">
        <v>3558</v>
      </c>
      <c r="H139" s="250"/>
      <c r="I139" s="250" t="s">
        <v>3176</v>
      </c>
      <c r="J139" s="251">
        <v>64</v>
      </c>
      <c r="K139" s="251"/>
      <c r="L139" s="252">
        <f>27.72/3</f>
        <v>9.24</v>
      </c>
      <c r="M139" s="253" t="s">
        <v>3390</v>
      </c>
      <c r="N139" s="188" t="s">
        <v>3559</v>
      </c>
    </row>
    <row r="140" spans="2:17" x14ac:dyDescent="0.35">
      <c r="B140" s="255" t="s">
        <v>2971</v>
      </c>
      <c r="C140" s="254"/>
      <c r="D140" s="250" t="s">
        <v>3386</v>
      </c>
      <c r="E140" s="250" t="s">
        <v>2498</v>
      </c>
      <c r="F140" s="249" t="s">
        <v>3546</v>
      </c>
      <c r="G140" s="249" t="s">
        <v>3558</v>
      </c>
      <c r="H140" s="250"/>
      <c r="I140" s="250" t="s">
        <v>3176</v>
      </c>
      <c r="J140" s="251">
        <v>64</v>
      </c>
      <c r="K140" s="251"/>
      <c r="L140" s="252">
        <f>27.72/3</f>
        <v>9.24</v>
      </c>
      <c r="M140" s="253" t="s">
        <v>3390</v>
      </c>
      <c r="N140" s="188" t="s">
        <v>3559</v>
      </c>
    </row>
    <row r="141" spans="2:17" ht="29" x14ac:dyDescent="0.35">
      <c r="B141" s="255" t="s">
        <v>3369</v>
      </c>
      <c r="C141" s="254"/>
      <c r="D141" s="250" t="s">
        <v>3386</v>
      </c>
      <c r="E141" s="250" t="s">
        <v>2498</v>
      </c>
      <c r="F141" s="249" t="s">
        <v>3546</v>
      </c>
      <c r="G141" s="249" t="s">
        <v>3558</v>
      </c>
      <c r="H141" s="250"/>
      <c r="I141" s="250" t="s">
        <v>3176</v>
      </c>
      <c r="J141" s="251">
        <v>64</v>
      </c>
      <c r="K141" s="251"/>
      <c r="L141" s="252">
        <f>27.72/3</f>
        <v>9.24</v>
      </c>
      <c r="M141" s="253" t="s">
        <v>3390</v>
      </c>
      <c r="N141" s="188" t="s">
        <v>3559</v>
      </c>
    </row>
    <row r="142" spans="2:17" x14ac:dyDescent="0.35">
      <c r="B142" s="255" t="s">
        <v>2769</v>
      </c>
      <c r="C142" s="249" t="s">
        <v>2770</v>
      </c>
      <c r="D142" s="250" t="s">
        <v>3386</v>
      </c>
      <c r="E142" s="250" t="s">
        <v>2498</v>
      </c>
      <c r="F142" s="249" t="s">
        <v>3546</v>
      </c>
      <c r="G142" s="249" t="s">
        <v>3560</v>
      </c>
      <c r="H142" s="250"/>
      <c r="I142" s="250" t="s">
        <v>3176</v>
      </c>
      <c r="J142" s="251">
        <v>11</v>
      </c>
      <c r="K142" s="251"/>
      <c r="L142" s="252">
        <v>5.94</v>
      </c>
      <c r="M142" s="253" t="s">
        <v>3390</v>
      </c>
      <c r="N142" s="188"/>
    </row>
    <row r="143" spans="2:17" x14ac:dyDescent="0.35">
      <c r="B143" s="255" t="s">
        <v>2769</v>
      </c>
      <c r="C143" s="249" t="s">
        <v>2770</v>
      </c>
      <c r="D143" s="250" t="s">
        <v>3386</v>
      </c>
      <c r="E143" s="250" t="s">
        <v>2498</v>
      </c>
      <c r="F143" s="249" t="s">
        <v>3546</v>
      </c>
      <c r="G143" s="249" t="s">
        <v>3561</v>
      </c>
      <c r="H143" s="250"/>
      <c r="I143" s="250" t="s">
        <v>3176</v>
      </c>
      <c r="J143" s="251">
        <v>16</v>
      </c>
      <c r="K143" s="251"/>
      <c r="L143" s="252">
        <v>5.94</v>
      </c>
      <c r="M143" s="253" t="s">
        <v>3390</v>
      </c>
      <c r="N143" s="188" t="s">
        <v>3562</v>
      </c>
    </row>
    <row r="144" spans="2:17" x14ac:dyDescent="0.35">
      <c r="B144" s="255" t="s">
        <v>2712</v>
      </c>
      <c r="C144" s="254"/>
      <c r="D144" s="250" t="s">
        <v>3386</v>
      </c>
      <c r="E144" s="250" t="s">
        <v>2498</v>
      </c>
      <c r="F144" s="249" t="s">
        <v>3546</v>
      </c>
      <c r="G144" s="249" t="s">
        <v>3563</v>
      </c>
      <c r="H144" s="250"/>
      <c r="I144" s="250" t="s">
        <v>3176</v>
      </c>
      <c r="J144" s="251">
        <v>40</v>
      </c>
      <c r="K144" s="251"/>
      <c r="L144" s="252"/>
      <c r="M144" s="253" t="s">
        <v>3390</v>
      </c>
      <c r="N144" s="188" t="s">
        <v>3559</v>
      </c>
    </row>
    <row r="145" spans="2:15" x14ac:dyDescent="0.35">
      <c r="B145" s="255" t="s">
        <v>2971</v>
      </c>
      <c r="C145" s="254"/>
      <c r="D145" s="250" t="s">
        <v>3386</v>
      </c>
      <c r="E145" s="250" t="s">
        <v>2498</v>
      </c>
      <c r="F145" s="249" t="s">
        <v>3546</v>
      </c>
      <c r="G145" s="249" t="s">
        <v>3563</v>
      </c>
      <c r="H145" s="250"/>
      <c r="I145" s="250" t="s">
        <v>3176</v>
      </c>
      <c r="J145" s="251">
        <v>40</v>
      </c>
      <c r="K145" s="251"/>
      <c r="L145" s="252"/>
      <c r="M145" s="253" t="s">
        <v>3390</v>
      </c>
      <c r="N145" s="188" t="s">
        <v>3559</v>
      </c>
    </row>
    <row r="146" spans="2:15" x14ac:dyDescent="0.35">
      <c r="B146" s="255" t="s">
        <v>2737</v>
      </c>
      <c r="C146" s="254"/>
      <c r="D146" s="250" t="s">
        <v>3386</v>
      </c>
      <c r="E146" s="250" t="s">
        <v>2498</v>
      </c>
      <c r="F146" s="249" t="s">
        <v>3546</v>
      </c>
      <c r="G146" s="249" t="s">
        <v>3563</v>
      </c>
      <c r="H146" s="250"/>
      <c r="I146" s="250" t="s">
        <v>3176</v>
      </c>
      <c r="J146" s="251">
        <v>40</v>
      </c>
      <c r="K146" s="251"/>
      <c r="L146" s="252"/>
      <c r="M146" s="253" t="s">
        <v>3390</v>
      </c>
      <c r="N146" s="188" t="s">
        <v>3559</v>
      </c>
    </row>
    <row r="147" spans="2:15" x14ac:dyDescent="0.35">
      <c r="B147" s="249" t="s">
        <v>2737</v>
      </c>
      <c r="C147" s="249" t="s">
        <v>766</v>
      </c>
      <c r="D147" s="250" t="s">
        <v>3386</v>
      </c>
      <c r="E147" s="250" t="s">
        <v>2498</v>
      </c>
      <c r="F147" s="249" t="s">
        <v>3546</v>
      </c>
      <c r="G147" s="249" t="s">
        <v>3564</v>
      </c>
      <c r="H147" s="250"/>
      <c r="I147" s="250" t="s">
        <v>3176</v>
      </c>
      <c r="J147" s="251">
        <v>33</v>
      </c>
      <c r="K147" s="251"/>
      <c r="L147" s="252">
        <v>10.395</v>
      </c>
      <c r="M147" s="253" t="s">
        <v>3390</v>
      </c>
      <c r="N147" s="188"/>
    </row>
    <row r="148" spans="2:15" x14ac:dyDescent="0.35">
      <c r="B148" s="255" t="s">
        <v>2712</v>
      </c>
      <c r="C148" s="254"/>
      <c r="D148" s="250" t="s">
        <v>3386</v>
      </c>
      <c r="E148" s="250" t="s">
        <v>2498</v>
      </c>
      <c r="F148" s="249" t="s">
        <v>3546</v>
      </c>
      <c r="G148" s="249" t="s">
        <v>3565</v>
      </c>
      <c r="H148" s="250"/>
      <c r="I148" s="250" t="s">
        <v>3176</v>
      </c>
      <c r="J148" s="251">
        <v>2</v>
      </c>
      <c r="K148" s="251"/>
      <c r="L148" s="252">
        <f>1.98/3</f>
        <v>0.66</v>
      </c>
      <c r="M148" s="253" t="s">
        <v>3390</v>
      </c>
      <c r="N148" s="188" t="s">
        <v>3566</v>
      </c>
    </row>
    <row r="149" spans="2:15" x14ac:dyDescent="0.35">
      <c r="B149" s="255" t="s">
        <v>2971</v>
      </c>
      <c r="C149" s="254"/>
      <c r="D149" s="250" t="s">
        <v>3386</v>
      </c>
      <c r="E149" s="250" t="s">
        <v>2498</v>
      </c>
      <c r="F149" s="249" t="s">
        <v>3546</v>
      </c>
      <c r="G149" s="249" t="s">
        <v>3565</v>
      </c>
      <c r="H149" s="250"/>
      <c r="I149" s="250" t="s">
        <v>3176</v>
      </c>
      <c r="J149" s="251">
        <v>2</v>
      </c>
      <c r="K149" s="251"/>
      <c r="L149" s="252">
        <f>1.98/3</f>
        <v>0.66</v>
      </c>
      <c r="M149" s="253" t="s">
        <v>3390</v>
      </c>
      <c r="N149" s="188" t="s">
        <v>3566</v>
      </c>
    </row>
    <row r="150" spans="2:15" ht="29" x14ac:dyDescent="0.35">
      <c r="B150" s="255" t="s">
        <v>3369</v>
      </c>
      <c r="C150" s="254"/>
      <c r="D150" s="250" t="s">
        <v>3386</v>
      </c>
      <c r="E150" s="250" t="s">
        <v>2498</v>
      </c>
      <c r="F150" s="249" t="s">
        <v>3546</v>
      </c>
      <c r="G150" s="249" t="s">
        <v>3565</v>
      </c>
      <c r="H150" s="250"/>
      <c r="I150" s="250" t="s">
        <v>3176</v>
      </c>
      <c r="J150" s="251">
        <v>2</v>
      </c>
      <c r="K150" s="251"/>
      <c r="L150" s="252">
        <f>1.98/3</f>
        <v>0.66</v>
      </c>
      <c r="M150" s="253" t="s">
        <v>3390</v>
      </c>
      <c r="N150" s="188" t="s">
        <v>3566</v>
      </c>
    </row>
    <row r="151" spans="2:15" x14ac:dyDescent="0.35">
      <c r="B151" s="249" t="s">
        <v>2769</v>
      </c>
      <c r="C151" s="249" t="s">
        <v>2770</v>
      </c>
      <c r="D151" s="250" t="s">
        <v>3386</v>
      </c>
      <c r="E151" s="250" t="s">
        <v>2498</v>
      </c>
      <c r="F151" s="249" t="s">
        <v>3546</v>
      </c>
      <c r="G151" s="249" t="s">
        <v>3567</v>
      </c>
      <c r="H151" s="250"/>
      <c r="I151" s="250" t="s">
        <v>3176</v>
      </c>
      <c r="J151" s="251">
        <v>4</v>
      </c>
      <c r="K151" s="251"/>
      <c r="L151" s="252"/>
      <c r="M151" s="253" t="s">
        <v>3390</v>
      </c>
      <c r="N151" s="188" t="s">
        <v>3562</v>
      </c>
    </row>
    <row r="152" spans="2:15" x14ac:dyDescent="0.35">
      <c r="B152" s="249" t="s">
        <v>2769</v>
      </c>
      <c r="C152" s="249" t="s">
        <v>2770</v>
      </c>
      <c r="D152" s="250" t="s">
        <v>3386</v>
      </c>
      <c r="E152" s="250" t="s">
        <v>2498</v>
      </c>
      <c r="F152" s="249" t="s">
        <v>3546</v>
      </c>
      <c r="G152" s="249" t="s">
        <v>3568</v>
      </c>
      <c r="H152" s="250"/>
      <c r="I152" s="250" t="s">
        <v>3176</v>
      </c>
      <c r="J152" s="251">
        <v>4</v>
      </c>
      <c r="K152" s="251"/>
      <c r="L152" s="252"/>
      <c r="M152" s="253" t="s">
        <v>3390</v>
      </c>
      <c r="N152" s="188" t="s">
        <v>3562</v>
      </c>
    </row>
    <row r="153" spans="2:15" x14ac:dyDescent="0.35">
      <c r="B153" s="249" t="s">
        <v>2761</v>
      </c>
      <c r="C153" s="249" t="s">
        <v>2585</v>
      </c>
      <c r="D153" s="250" t="s">
        <v>3386</v>
      </c>
      <c r="E153" s="250" t="s">
        <v>2498</v>
      </c>
      <c r="F153" s="249" t="s">
        <v>3569</v>
      </c>
      <c r="G153" s="249" t="s">
        <v>3570</v>
      </c>
      <c r="H153" s="250"/>
      <c r="I153" s="250" t="s">
        <v>3176</v>
      </c>
      <c r="J153" s="251">
        <v>19</v>
      </c>
      <c r="K153" s="251"/>
      <c r="L153" s="252">
        <v>67.319999999999993</v>
      </c>
      <c r="M153" s="253" t="s">
        <v>3390</v>
      </c>
      <c r="N153" s="188"/>
    </row>
    <row r="154" spans="2:15" x14ac:dyDescent="0.35">
      <c r="B154" s="249" t="s">
        <v>2704</v>
      </c>
      <c r="C154" s="249" t="s">
        <v>750</v>
      </c>
      <c r="D154" s="250" t="s">
        <v>3386</v>
      </c>
      <c r="E154" s="250" t="s">
        <v>2498</v>
      </c>
      <c r="F154" s="249" t="s">
        <v>3569</v>
      </c>
      <c r="G154" s="249" t="s">
        <v>3571</v>
      </c>
      <c r="H154" s="250"/>
      <c r="I154" s="250" t="s">
        <v>3176</v>
      </c>
      <c r="J154" s="251">
        <v>134</v>
      </c>
      <c r="K154" s="251"/>
      <c r="L154" s="252">
        <f>0.5*170.181</f>
        <v>85.090500000000006</v>
      </c>
      <c r="M154" s="253" t="s">
        <v>3390</v>
      </c>
      <c r="N154" s="276" t="s">
        <v>3572</v>
      </c>
    </row>
    <row r="155" spans="2:15" x14ac:dyDescent="0.35">
      <c r="B155" s="271" t="s">
        <v>2706</v>
      </c>
      <c r="C155" s="271" t="s">
        <v>750</v>
      </c>
      <c r="D155" s="272" t="s">
        <v>3386</v>
      </c>
      <c r="E155" s="272" t="s">
        <v>2498</v>
      </c>
      <c r="F155" s="271" t="s">
        <v>3569</v>
      </c>
      <c r="G155" s="271" t="s">
        <v>3571</v>
      </c>
      <c r="H155" s="272"/>
      <c r="I155" s="272" t="s">
        <v>3176</v>
      </c>
      <c r="J155" s="273">
        <v>134</v>
      </c>
      <c r="K155" s="273"/>
      <c r="L155" s="274">
        <f>0.4*170.181</f>
        <v>68.072400000000002</v>
      </c>
      <c r="M155" s="275" t="s">
        <v>3390</v>
      </c>
      <c r="N155" s="271" t="s">
        <v>3573</v>
      </c>
    </row>
    <row r="156" spans="2:15" x14ac:dyDescent="0.35">
      <c r="B156" s="271" t="s">
        <v>2800</v>
      </c>
      <c r="C156" s="271" t="s">
        <v>750</v>
      </c>
      <c r="D156" s="272" t="s">
        <v>3386</v>
      </c>
      <c r="E156" s="272" t="s">
        <v>2498</v>
      </c>
      <c r="F156" s="271" t="s">
        <v>3569</v>
      </c>
      <c r="G156" s="271" t="s">
        <v>3571</v>
      </c>
      <c r="H156" s="272"/>
      <c r="I156" s="272" t="s">
        <v>3176</v>
      </c>
      <c r="J156" s="273">
        <v>134</v>
      </c>
      <c r="K156" s="273"/>
      <c r="L156" s="274">
        <f>0.1*170.181</f>
        <v>17.0181</v>
      </c>
      <c r="M156" s="275" t="s">
        <v>3390</v>
      </c>
      <c r="N156" s="271" t="s">
        <v>3574</v>
      </c>
    </row>
    <row r="157" spans="2:15" x14ac:dyDescent="0.35">
      <c r="B157" s="249" t="s">
        <v>2712</v>
      </c>
      <c r="C157" s="249" t="s">
        <v>756</v>
      </c>
      <c r="D157" s="250" t="s">
        <v>3386</v>
      </c>
      <c r="E157" s="250" t="s">
        <v>2498</v>
      </c>
      <c r="F157" s="249" t="s">
        <v>3569</v>
      </c>
      <c r="G157" s="249" t="s">
        <v>3575</v>
      </c>
      <c r="H157" s="250"/>
      <c r="I157" s="250" t="s">
        <v>3176</v>
      </c>
      <c r="J157" s="251">
        <v>72</v>
      </c>
      <c r="K157" s="251"/>
      <c r="L157" s="252">
        <v>35.64</v>
      </c>
      <c r="M157" s="253" t="s">
        <v>3390</v>
      </c>
      <c r="N157" s="188"/>
      <c r="O157" s="17"/>
    </row>
    <row r="158" spans="2:15" x14ac:dyDescent="0.35">
      <c r="B158" s="249" t="s">
        <v>2710</v>
      </c>
      <c r="C158" s="249" t="s">
        <v>754</v>
      </c>
      <c r="D158" s="250" t="s">
        <v>3386</v>
      </c>
      <c r="E158" s="250" t="s">
        <v>2498</v>
      </c>
      <c r="F158" s="249" t="s">
        <v>3569</v>
      </c>
      <c r="G158" s="249" t="s">
        <v>3576</v>
      </c>
      <c r="H158" s="250"/>
      <c r="I158" s="250" t="s">
        <v>3176</v>
      </c>
      <c r="J158" s="251">
        <v>61</v>
      </c>
      <c r="K158" s="251"/>
      <c r="L158" s="252">
        <v>235.71899999999999</v>
      </c>
      <c r="M158" s="253" t="s">
        <v>3390</v>
      </c>
      <c r="N158" s="188"/>
    </row>
    <row r="159" spans="2:15" x14ac:dyDescent="0.35">
      <c r="B159" s="249" t="s">
        <v>2702</v>
      </c>
      <c r="C159" s="249" t="s">
        <v>749</v>
      </c>
      <c r="D159" s="250" t="s">
        <v>3386</v>
      </c>
      <c r="E159" s="250" t="s">
        <v>2498</v>
      </c>
      <c r="F159" s="249" t="s">
        <v>3577</v>
      </c>
      <c r="G159" s="249" t="s">
        <v>3557</v>
      </c>
      <c r="H159" s="250"/>
      <c r="I159" s="250" t="s">
        <v>3176</v>
      </c>
      <c r="J159" s="251">
        <v>23</v>
      </c>
      <c r="K159" s="251"/>
      <c r="L159" s="252">
        <v>3.96</v>
      </c>
      <c r="M159" s="253" t="s">
        <v>3390</v>
      </c>
      <c r="N159" s="188"/>
    </row>
    <row r="160" spans="2:15" x14ac:dyDescent="0.35">
      <c r="B160" s="249" t="s">
        <v>2757</v>
      </c>
      <c r="C160" s="249" t="s">
        <v>2583</v>
      </c>
      <c r="D160" s="250" t="s">
        <v>3386</v>
      </c>
      <c r="E160" s="250" t="s">
        <v>2498</v>
      </c>
      <c r="F160" s="249" t="s">
        <v>3577</v>
      </c>
      <c r="G160" s="249" t="s">
        <v>3578</v>
      </c>
      <c r="H160" s="250"/>
      <c r="I160" s="250" t="s">
        <v>3176</v>
      </c>
      <c r="J160" s="251">
        <v>7</v>
      </c>
      <c r="K160" s="251"/>
      <c r="L160" s="252">
        <v>69.3</v>
      </c>
      <c r="M160" s="253" t="s">
        <v>3390</v>
      </c>
      <c r="N160" s="188" t="s">
        <v>3562</v>
      </c>
      <c r="O160" s="17"/>
    </row>
    <row r="161" spans="2:15" x14ac:dyDescent="0.35">
      <c r="B161" s="249" t="s">
        <v>2702</v>
      </c>
      <c r="C161" s="249" t="s">
        <v>749</v>
      </c>
      <c r="D161" s="250" t="s">
        <v>3386</v>
      </c>
      <c r="E161" s="250" t="s">
        <v>2498</v>
      </c>
      <c r="F161" s="249" t="s">
        <v>3577</v>
      </c>
      <c r="G161" s="249" t="s">
        <v>3579</v>
      </c>
      <c r="H161" s="250"/>
      <c r="I161" s="250" t="s">
        <v>3176</v>
      </c>
      <c r="J161" s="251">
        <v>9</v>
      </c>
      <c r="K161" s="251"/>
      <c r="L161" s="252">
        <v>2.7719999999999998</v>
      </c>
      <c r="M161" s="253" t="s">
        <v>3390</v>
      </c>
      <c r="N161" s="188"/>
      <c r="O161" s="256"/>
    </row>
    <row r="162" spans="2:15" x14ac:dyDescent="0.35">
      <c r="B162" s="249" t="s">
        <v>2757</v>
      </c>
      <c r="C162" s="249" t="s">
        <v>2583</v>
      </c>
      <c r="D162" s="250" t="s">
        <v>3386</v>
      </c>
      <c r="E162" s="250" t="s">
        <v>2498</v>
      </c>
      <c r="F162" s="249" t="s">
        <v>3577</v>
      </c>
      <c r="G162" s="249" t="s">
        <v>3580</v>
      </c>
      <c r="H162" s="250"/>
      <c r="I162" s="250" t="s">
        <v>3176</v>
      </c>
      <c r="J162" s="251">
        <v>6</v>
      </c>
      <c r="K162" s="251"/>
      <c r="L162" s="252">
        <v>245.52</v>
      </c>
      <c r="M162" s="253" t="s">
        <v>3390</v>
      </c>
      <c r="N162" s="188"/>
    </row>
    <row r="163" spans="2:15" x14ac:dyDescent="0.35">
      <c r="B163" s="249" t="s">
        <v>2757</v>
      </c>
      <c r="C163" s="249" t="s">
        <v>2583</v>
      </c>
      <c r="D163" s="250" t="s">
        <v>3386</v>
      </c>
      <c r="E163" s="250" t="s">
        <v>2498</v>
      </c>
      <c r="F163" s="249" t="s">
        <v>3577</v>
      </c>
      <c r="G163" s="249" t="s">
        <v>3581</v>
      </c>
      <c r="H163" s="250"/>
      <c r="I163" s="250" t="s">
        <v>3176</v>
      </c>
      <c r="J163" s="251">
        <v>4</v>
      </c>
      <c r="K163" s="251"/>
      <c r="L163" s="252">
        <v>277.2</v>
      </c>
      <c r="M163" s="253" t="s">
        <v>3390</v>
      </c>
      <c r="N163" s="188"/>
    </row>
    <row r="164" spans="2:15" x14ac:dyDescent="0.35">
      <c r="B164" s="249" t="s">
        <v>2711</v>
      </c>
      <c r="C164" s="249" t="s">
        <v>755</v>
      </c>
      <c r="D164" s="250" t="s">
        <v>3386</v>
      </c>
      <c r="E164" s="250" t="s">
        <v>2498</v>
      </c>
      <c r="F164" s="249" t="s">
        <v>3577</v>
      </c>
      <c r="G164" s="249" t="s">
        <v>3582</v>
      </c>
      <c r="H164" s="250"/>
      <c r="I164" s="250" t="s">
        <v>3176</v>
      </c>
      <c r="J164" s="251">
        <v>7</v>
      </c>
      <c r="K164" s="251"/>
      <c r="L164" s="252">
        <v>47.52</v>
      </c>
      <c r="M164" s="253" t="s">
        <v>3390</v>
      </c>
      <c r="N164" s="188"/>
    </row>
    <row r="165" spans="2:15" x14ac:dyDescent="0.35">
      <c r="B165" s="249" t="s">
        <v>2759</v>
      </c>
      <c r="C165" s="249" t="s">
        <v>2584</v>
      </c>
      <c r="D165" s="250" t="s">
        <v>3386</v>
      </c>
      <c r="E165" s="250" t="s">
        <v>2498</v>
      </c>
      <c r="F165" s="249" t="s">
        <v>3577</v>
      </c>
      <c r="G165" s="249" t="s">
        <v>3583</v>
      </c>
      <c r="H165" s="250"/>
      <c r="I165" s="250" t="s">
        <v>3176</v>
      </c>
      <c r="J165" s="251">
        <v>1</v>
      </c>
      <c r="K165" s="251"/>
      <c r="L165" s="252">
        <v>99</v>
      </c>
      <c r="M165" s="253" t="s">
        <v>3390</v>
      </c>
      <c r="N165" s="188"/>
    </row>
    <row r="166" spans="2:15" x14ac:dyDescent="0.35">
      <c r="B166" s="249" t="s">
        <v>2754</v>
      </c>
      <c r="C166" s="249" t="s">
        <v>2582</v>
      </c>
      <c r="D166" s="250" t="s">
        <v>3386</v>
      </c>
      <c r="E166" s="250" t="s">
        <v>2498</v>
      </c>
      <c r="F166" s="249" t="s">
        <v>3577</v>
      </c>
      <c r="G166" s="249" t="s">
        <v>3584</v>
      </c>
      <c r="H166" s="250"/>
      <c r="I166" s="250" t="s">
        <v>3176</v>
      </c>
      <c r="J166" s="251">
        <v>1</v>
      </c>
      <c r="K166" s="251"/>
      <c r="L166" s="252">
        <v>5.94</v>
      </c>
      <c r="M166" s="253" t="s">
        <v>3390</v>
      </c>
      <c r="N166" s="188"/>
    </row>
    <row r="167" spans="2:15" x14ac:dyDescent="0.35">
      <c r="B167" s="249" t="s">
        <v>2708</v>
      </c>
      <c r="C167" s="249" t="s">
        <v>752</v>
      </c>
      <c r="D167" s="250" t="s">
        <v>3386</v>
      </c>
      <c r="E167" s="250" t="s">
        <v>2498</v>
      </c>
      <c r="F167" s="249" t="s">
        <v>3577</v>
      </c>
      <c r="G167" s="249" t="s">
        <v>3585</v>
      </c>
      <c r="H167" s="250"/>
      <c r="I167" s="250" t="s">
        <v>3176</v>
      </c>
      <c r="J167" s="251">
        <v>5</v>
      </c>
      <c r="K167" s="251"/>
      <c r="L167" s="252">
        <f>0.85*9.9</f>
        <v>8.4150000000000009</v>
      </c>
      <c r="M167" s="253" t="s">
        <v>3390</v>
      </c>
      <c r="N167" s="276" t="s">
        <v>3586</v>
      </c>
    </row>
    <row r="168" spans="2:15" x14ac:dyDescent="0.35">
      <c r="B168" s="271" t="s">
        <v>2973</v>
      </c>
      <c r="C168" s="271" t="s">
        <v>752</v>
      </c>
      <c r="D168" s="272" t="s">
        <v>3386</v>
      </c>
      <c r="E168" s="272" t="s">
        <v>2498</v>
      </c>
      <c r="F168" s="271" t="s">
        <v>3577</v>
      </c>
      <c r="G168" s="271" t="s">
        <v>3585</v>
      </c>
      <c r="H168" s="272"/>
      <c r="I168" s="272" t="s">
        <v>3176</v>
      </c>
      <c r="J168" s="273">
        <v>5</v>
      </c>
      <c r="K168" s="273"/>
      <c r="L168" s="274">
        <f>0.15*9.9</f>
        <v>1.4850000000000001</v>
      </c>
      <c r="M168" s="275" t="s">
        <v>3390</v>
      </c>
      <c r="N168" s="271" t="s">
        <v>3587</v>
      </c>
    </row>
    <row r="169" spans="2:15" x14ac:dyDescent="0.35">
      <c r="B169" s="249" t="s">
        <v>2763</v>
      </c>
      <c r="C169" s="249" t="s">
        <v>2764</v>
      </c>
      <c r="D169" s="250" t="s">
        <v>3386</v>
      </c>
      <c r="E169" s="250" t="s">
        <v>2498</v>
      </c>
      <c r="F169" s="249" t="s">
        <v>3588</v>
      </c>
      <c r="G169" s="249" t="s">
        <v>3589</v>
      </c>
      <c r="H169" s="250"/>
      <c r="I169" s="250" t="s">
        <v>3176</v>
      </c>
      <c r="J169" s="251">
        <v>1</v>
      </c>
      <c r="K169" s="251"/>
      <c r="L169" s="252">
        <v>49.5</v>
      </c>
      <c r="M169" s="253" t="s">
        <v>3390</v>
      </c>
      <c r="N169" s="257"/>
      <c r="O169" s="258"/>
    </row>
    <row r="170" spans="2:15" x14ac:dyDescent="0.35">
      <c r="B170" s="249" t="s">
        <v>2766</v>
      </c>
      <c r="C170" s="249" t="s">
        <v>2767</v>
      </c>
      <c r="D170" s="250" t="s">
        <v>3386</v>
      </c>
      <c r="E170" s="250" t="s">
        <v>2498</v>
      </c>
      <c r="F170" s="249" t="s">
        <v>3588</v>
      </c>
      <c r="G170" s="249" t="s">
        <v>3590</v>
      </c>
      <c r="H170" s="250"/>
      <c r="I170" s="250" t="s">
        <v>3176</v>
      </c>
      <c r="J170" s="251">
        <v>2</v>
      </c>
      <c r="K170" s="251"/>
      <c r="L170" s="252">
        <v>79.2</v>
      </c>
      <c r="M170" s="253" t="s">
        <v>3390</v>
      </c>
      <c r="N170" s="257"/>
      <c r="O170" s="258"/>
    </row>
    <row r="171" spans="2:15" x14ac:dyDescent="0.35">
      <c r="B171" s="249" t="s">
        <v>2720</v>
      </c>
      <c r="C171" s="249" t="s">
        <v>761</v>
      </c>
      <c r="D171" s="250" t="s">
        <v>3386</v>
      </c>
      <c r="E171" s="250" t="s">
        <v>2498</v>
      </c>
      <c r="F171" s="249" t="s">
        <v>3591</v>
      </c>
      <c r="G171" s="249" t="s">
        <v>3592</v>
      </c>
      <c r="H171" s="250"/>
      <c r="I171" s="250" t="s">
        <v>3176</v>
      </c>
      <c r="J171" s="251">
        <v>13</v>
      </c>
      <c r="K171" s="251"/>
      <c r="L171" s="252">
        <v>45.045000000000002</v>
      </c>
      <c r="M171" s="253" t="s">
        <v>3390</v>
      </c>
      <c r="N171" s="257"/>
      <c r="O171" s="259"/>
    </row>
    <row r="172" spans="2:15" x14ac:dyDescent="0.35">
      <c r="B172" s="249" t="s">
        <v>2722</v>
      </c>
      <c r="C172" s="249" t="s">
        <v>762</v>
      </c>
      <c r="D172" s="250" t="s">
        <v>3386</v>
      </c>
      <c r="E172" s="250" t="s">
        <v>2498</v>
      </c>
      <c r="F172" s="249" t="s">
        <v>3591</v>
      </c>
      <c r="G172" s="249" t="s">
        <v>3593</v>
      </c>
      <c r="H172" s="250"/>
      <c r="I172" s="250" t="s">
        <v>3176</v>
      </c>
      <c r="J172" s="251">
        <v>20</v>
      </c>
      <c r="K172" s="251"/>
      <c r="L172" s="252">
        <f>0.8*89.1</f>
        <v>71.28</v>
      </c>
      <c r="M172" s="253" t="s">
        <v>3390</v>
      </c>
      <c r="N172" s="276" t="s">
        <v>3594</v>
      </c>
    </row>
    <row r="173" spans="2:15" x14ac:dyDescent="0.35">
      <c r="B173" s="271" t="s">
        <v>2798</v>
      </c>
      <c r="C173" s="271" t="s">
        <v>762</v>
      </c>
      <c r="D173" s="272" t="s">
        <v>3386</v>
      </c>
      <c r="E173" s="272" t="s">
        <v>2498</v>
      </c>
      <c r="F173" s="271" t="s">
        <v>3591</v>
      </c>
      <c r="G173" s="271" t="s">
        <v>3593</v>
      </c>
      <c r="H173" s="272"/>
      <c r="I173" s="272" t="s">
        <v>3176</v>
      </c>
      <c r="J173" s="273">
        <v>20</v>
      </c>
      <c r="K173" s="273"/>
      <c r="L173" s="274">
        <f>0.2*89.1</f>
        <v>17.82</v>
      </c>
      <c r="M173" s="275" t="s">
        <v>3390</v>
      </c>
      <c r="N173" s="271" t="s">
        <v>3595</v>
      </c>
    </row>
    <row r="174" spans="2:15" x14ac:dyDescent="0.35">
      <c r="B174" s="249" t="s">
        <v>2727</v>
      </c>
      <c r="C174" s="249" t="s">
        <v>763</v>
      </c>
      <c r="D174" s="250" t="s">
        <v>3386</v>
      </c>
      <c r="E174" s="250" t="s">
        <v>2498</v>
      </c>
      <c r="F174" s="249" t="s">
        <v>3591</v>
      </c>
      <c r="G174" s="249" t="s">
        <v>3596</v>
      </c>
      <c r="H174" s="250"/>
      <c r="I174" s="250" t="s">
        <v>3176</v>
      </c>
      <c r="J174" s="251">
        <v>5</v>
      </c>
      <c r="K174" s="251"/>
      <c r="L174" s="252">
        <v>14.85</v>
      </c>
      <c r="M174" s="253" t="s">
        <v>3390</v>
      </c>
      <c r="N174" s="188"/>
    </row>
    <row r="175" spans="2:15" x14ac:dyDescent="0.35">
      <c r="B175" s="188" t="s">
        <v>2739</v>
      </c>
      <c r="C175" s="188" t="s">
        <v>768</v>
      </c>
      <c r="D175" s="169" t="s">
        <v>3386</v>
      </c>
      <c r="E175" s="169" t="s">
        <v>2498</v>
      </c>
      <c r="F175" s="188" t="s">
        <v>3597</v>
      </c>
      <c r="G175" s="188" t="s">
        <v>3198</v>
      </c>
      <c r="H175" s="169"/>
      <c r="I175" s="169" t="s">
        <v>2443</v>
      </c>
      <c r="J175" s="245">
        <v>10032.000000000002</v>
      </c>
      <c r="K175" s="245"/>
      <c r="L175" s="246">
        <v>636.81823193999992</v>
      </c>
      <c r="M175" s="247"/>
      <c r="N175" s="188"/>
    </row>
    <row r="176" spans="2:15" x14ac:dyDescent="0.35">
      <c r="B176" s="188" t="s">
        <v>2738</v>
      </c>
      <c r="C176" s="188" t="s">
        <v>768</v>
      </c>
      <c r="D176" s="169" t="s">
        <v>3386</v>
      </c>
      <c r="E176" s="169" t="s">
        <v>2498</v>
      </c>
      <c r="F176" s="188" t="s">
        <v>3597</v>
      </c>
      <c r="G176" s="188" t="s">
        <v>3200</v>
      </c>
      <c r="H176" s="169"/>
      <c r="I176" s="169" t="s">
        <v>2443</v>
      </c>
      <c r="J176" s="245">
        <v>15024</v>
      </c>
      <c r="K176" s="245"/>
      <c r="L176" s="246">
        <v>176.17517280000001</v>
      </c>
      <c r="M176" s="247"/>
      <c r="N176" s="188"/>
    </row>
    <row r="177" spans="2:14" x14ac:dyDescent="0.35">
      <c r="B177" s="188" t="s">
        <v>2742</v>
      </c>
      <c r="C177" s="188" t="s">
        <v>769</v>
      </c>
      <c r="D177" s="169" t="s">
        <v>3386</v>
      </c>
      <c r="E177" s="169" t="s">
        <v>2498</v>
      </c>
      <c r="F177" s="188" t="s">
        <v>3597</v>
      </c>
      <c r="G177" s="188" t="s">
        <v>3598</v>
      </c>
      <c r="H177" s="169"/>
      <c r="I177" s="169" t="s">
        <v>2443</v>
      </c>
      <c r="J177" s="245">
        <v>114240.5</v>
      </c>
      <c r="K177" s="245"/>
      <c r="L177" s="246">
        <f>0.95*631.73701305</f>
        <v>600.15016239749991</v>
      </c>
      <c r="M177" s="247"/>
      <c r="N177" s="276" t="s">
        <v>3599</v>
      </c>
    </row>
    <row r="178" spans="2:14" x14ac:dyDescent="0.35">
      <c r="B178" s="271" t="s">
        <v>2808</v>
      </c>
      <c r="C178" s="271" t="s">
        <v>769</v>
      </c>
      <c r="D178" s="272" t="s">
        <v>3386</v>
      </c>
      <c r="E178" s="272" t="s">
        <v>2498</v>
      </c>
      <c r="F178" s="271" t="s">
        <v>3597</v>
      </c>
      <c r="G178" s="271" t="s">
        <v>3598</v>
      </c>
      <c r="H178" s="272"/>
      <c r="I178" s="272" t="s">
        <v>2443</v>
      </c>
      <c r="J178" s="273">
        <v>114240.5</v>
      </c>
      <c r="K178" s="273"/>
      <c r="L178" s="274">
        <f>0.05*631.73701305</f>
        <v>31.586850652500001</v>
      </c>
      <c r="M178" s="275"/>
      <c r="N178" s="271" t="s">
        <v>3600</v>
      </c>
    </row>
    <row r="179" spans="2:14" x14ac:dyDescent="0.35">
      <c r="B179" s="249" t="s">
        <v>2687</v>
      </c>
      <c r="C179" s="249" t="s">
        <v>2688</v>
      </c>
      <c r="D179" s="250" t="s">
        <v>3386</v>
      </c>
      <c r="E179" s="250" t="s">
        <v>2493</v>
      </c>
      <c r="F179" s="249" t="s">
        <v>3601</v>
      </c>
      <c r="G179" s="249" t="s">
        <v>3602</v>
      </c>
      <c r="H179" s="250"/>
      <c r="I179" s="250" t="s">
        <v>3176</v>
      </c>
      <c r="J179" s="251">
        <v>5</v>
      </c>
      <c r="K179" s="251"/>
      <c r="L179" s="252">
        <f>(2340324.95+299540)/1000</f>
        <v>2639.8649500000001</v>
      </c>
      <c r="M179" s="253" t="s">
        <v>3390</v>
      </c>
      <c r="N179" s="188"/>
    </row>
    <row r="180" spans="2:14" x14ac:dyDescent="0.35">
      <c r="B180" s="249" t="s">
        <v>2684</v>
      </c>
      <c r="C180" s="249" t="s">
        <v>2685</v>
      </c>
      <c r="D180" s="250" t="s">
        <v>3386</v>
      </c>
      <c r="E180" s="250" t="s">
        <v>2493</v>
      </c>
      <c r="F180" s="249" t="s">
        <v>3601</v>
      </c>
      <c r="G180" s="249" t="s">
        <v>3603</v>
      </c>
      <c r="H180" s="250"/>
      <c r="I180" s="250" t="s">
        <v>3176</v>
      </c>
      <c r="J180" s="251">
        <v>9</v>
      </c>
      <c r="K180" s="251"/>
      <c r="L180" s="252">
        <f>(1705053.13+173570+90780+217770)/1000</f>
        <v>2187.1731299999997</v>
      </c>
      <c r="M180" s="253" t="s">
        <v>3390</v>
      </c>
      <c r="N180" s="188"/>
    </row>
    <row r="181" spans="2:14" x14ac:dyDescent="0.35">
      <c r="B181" s="249" t="s">
        <v>3373</v>
      </c>
      <c r="C181" s="249" t="s">
        <v>3604</v>
      </c>
      <c r="D181" s="250" t="s">
        <v>3386</v>
      </c>
      <c r="E181" s="250" t="s">
        <v>2493</v>
      </c>
      <c r="F181" s="249" t="s">
        <v>3601</v>
      </c>
      <c r="G181" s="249" t="s">
        <v>3605</v>
      </c>
      <c r="H181" s="250"/>
      <c r="I181" s="250" t="s">
        <v>3176</v>
      </c>
      <c r="J181" s="251">
        <v>1</v>
      </c>
      <c r="K181" s="251">
        <f>1036726.25/1000</f>
        <v>1036.7262499999999</v>
      </c>
      <c r="L181" s="252">
        <f>1036726.25/1000</f>
        <v>1036.7262499999999</v>
      </c>
      <c r="M181" s="253" t="s">
        <v>3390</v>
      </c>
      <c r="N181" s="188"/>
    </row>
    <row r="182" spans="2:14" x14ac:dyDescent="0.35">
      <c r="B182" s="249" t="s">
        <v>2649</v>
      </c>
      <c r="C182" s="249" t="s">
        <v>624</v>
      </c>
      <c r="D182" s="250" t="s">
        <v>3386</v>
      </c>
      <c r="E182" s="250" t="s">
        <v>2493</v>
      </c>
      <c r="F182" s="249" t="s">
        <v>3601</v>
      </c>
      <c r="G182" s="249" t="s">
        <v>3606</v>
      </c>
      <c r="H182" s="250"/>
      <c r="I182" s="250" t="s">
        <v>3176</v>
      </c>
      <c r="J182" s="251">
        <v>3</v>
      </c>
      <c r="K182" s="251"/>
      <c r="L182" s="252">
        <f>0.5*251175/1000</f>
        <v>125.58750000000001</v>
      </c>
      <c r="M182" s="253" t="s">
        <v>3390</v>
      </c>
      <c r="N182" s="276" t="s">
        <v>3607</v>
      </c>
    </row>
    <row r="183" spans="2:14" x14ac:dyDescent="0.35">
      <c r="B183" s="271" t="s">
        <v>2652</v>
      </c>
      <c r="C183" s="271" t="s">
        <v>624</v>
      </c>
      <c r="D183" s="272" t="s">
        <v>3386</v>
      </c>
      <c r="E183" s="272" t="s">
        <v>2493</v>
      </c>
      <c r="F183" s="271" t="s">
        <v>3601</v>
      </c>
      <c r="G183" s="271" t="s">
        <v>3606</v>
      </c>
      <c r="H183" s="272"/>
      <c r="I183" s="272" t="s">
        <v>3176</v>
      </c>
      <c r="J183" s="273">
        <v>3</v>
      </c>
      <c r="K183" s="273"/>
      <c r="L183" s="274">
        <f>0.5*251175/1000</f>
        <v>125.58750000000001</v>
      </c>
      <c r="M183" s="275" t="s">
        <v>3390</v>
      </c>
      <c r="N183" s="271" t="s">
        <v>3607</v>
      </c>
    </row>
    <row r="184" spans="2:14" x14ac:dyDescent="0.35">
      <c r="B184" s="249" t="s">
        <v>2659</v>
      </c>
      <c r="C184" s="249" t="s">
        <v>628</v>
      </c>
      <c r="D184" s="250" t="s">
        <v>3386</v>
      </c>
      <c r="E184" s="250" t="s">
        <v>2493</v>
      </c>
      <c r="F184" s="249" t="s">
        <v>3601</v>
      </c>
      <c r="G184" s="249" t="s">
        <v>3608</v>
      </c>
      <c r="H184" s="250"/>
      <c r="I184" s="250" t="s">
        <v>3176</v>
      </c>
      <c r="J184" s="251">
        <v>1</v>
      </c>
      <c r="K184" s="251">
        <f>412038/1000</f>
        <v>412.03800000000001</v>
      </c>
      <c r="L184" s="252">
        <f>412038/1000</f>
        <v>412.03800000000001</v>
      </c>
      <c r="M184" s="253" t="s">
        <v>3390</v>
      </c>
      <c r="N184" s="188"/>
    </row>
    <row r="185" spans="2:14" x14ac:dyDescent="0.35">
      <c r="B185" s="249" t="s">
        <v>2690</v>
      </c>
      <c r="C185" s="249" t="s">
        <v>2691</v>
      </c>
      <c r="D185" s="250" t="s">
        <v>3386</v>
      </c>
      <c r="E185" s="250" t="s">
        <v>2493</v>
      </c>
      <c r="F185" s="249" t="s">
        <v>3601</v>
      </c>
      <c r="G185" s="249" t="s">
        <v>3609</v>
      </c>
      <c r="H185" s="250"/>
      <c r="I185" s="250" t="s">
        <v>3176</v>
      </c>
      <c r="J185" s="251">
        <v>1</v>
      </c>
      <c r="K185" s="251">
        <f>83262/1000</f>
        <v>83.262</v>
      </c>
      <c r="L185" s="252">
        <f>83262/1000</f>
        <v>83.262</v>
      </c>
      <c r="M185" s="253" t="s">
        <v>3390</v>
      </c>
      <c r="N185" s="188"/>
    </row>
    <row r="186" spans="2:14" x14ac:dyDescent="0.35">
      <c r="B186" s="260" t="s">
        <v>3373</v>
      </c>
      <c r="C186" s="260"/>
      <c r="D186" s="169" t="s">
        <v>3386</v>
      </c>
      <c r="E186" s="169" t="s">
        <v>2493</v>
      </c>
      <c r="F186" s="188" t="s">
        <v>3610</v>
      </c>
      <c r="G186" s="188" t="s">
        <v>3213</v>
      </c>
      <c r="H186" s="169"/>
      <c r="I186" s="169" t="s">
        <v>3176</v>
      </c>
      <c r="J186" s="245">
        <v>10</v>
      </c>
      <c r="K186" s="245"/>
      <c r="L186" s="246">
        <f>0.5*4148.7435</f>
        <v>2074.3717499999998</v>
      </c>
      <c r="M186" s="247"/>
      <c r="N186" s="188" t="s">
        <v>3611</v>
      </c>
    </row>
    <row r="187" spans="2:14" x14ac:dyDescent="0.35">
      <c r="B187" s="260" t="s">
        <v>2687</v>
      </c>
      <c r="C187" s="260"/>
      <c r="D187" s="169" t="s">
        <v>3386</v>
      </c>
      <c r="E187" s="169" t="s">
        <v>2493</v>
      </c>
      <c r="F187" s="188" t="s">
        <v>3610</v>
      </c>
      <c r="G187" s="188" t="s">
        <v>3213</v>
      </c>
      <c r="H187" s="169"/>
      <c r="I187" s="169" t="s">
        <v>3176</v>
      </c>
      <c r="J187" s="245">
        <v>10</v>
      </c>
      <c r="K187" s="245"/>
      <c r="L187" s="246">
        <f>0.3*4148.7435</f>
        <v>1244.6230499999999</v>
      </c>
      <c r="M187" s="247"/>
      <c r="N187" s="188" t="s">
        <v>3611</v>
      </c>
    </row>
    <row r="188" spans="2:14" x14ac:dyDescent="0.35">
      <c r="B188" s="260" t="s">
        <v>2684</v>
      </c>
      <c r="C188" s="260"/>
      <c r="D188" s="169" t="s">
        <v>3386</v>
      </c>
      <c r="E188" s="169" t="s">
        <v>2493</v>
      </c>
      <c r="F188" s="188" t="s">
        <v>3610</v>
      </c>
      <c r="G188" s="188" t="s">
        <v>3213</v>
      </c>
      <c r="H188" s="169"/>
      <c r="I188" s="169" t="s">
        <v>3176</v>
      </c>
      <c r="J188" s="245">
        <v>10</v>
      </c>
      <c r="K188" s="245"/>
      <c r="L188" s="246">
        <f>0.2*4148.7435</f>
        <v>829.74869999999999</v>
      </c>
      <c r="M188" s="247"/>
      <c r="N188" s="188" t="s">
        <v>3611</v>
      </c>
    </row>
    <row r="189" spans="2:14" x14ac:dyDescent="0.35">
      <c r="B189" s="254" t="s">
        <v>2687</v>
      </c>
      <c r="C189" s="249"/>
      <c r="D189" s="250" t="s">
        <v>3386</v>
      </c>
      <c r="E189" s="250" t="s">
        <v>2493</v>
      </c>
      <c r="F189" s="249" t="s">
        <v>3612</v>
      </c>
      <c r="G189" s="249" t="s">
        <v>3613</v>
      </c>
      <c r="H189" s="250"/>
      <c r="I189" s="250" t="s">
        <v>3176</v>
      </c>
      <c r="J189" s="251">
        <v>24</v>
      </c>
      <c r="K189" s="251"/>
      <c r="L189" s="252">
        <f>0.5*288916.8/1000</f>
        <v>144.45839999999998</v>
      </c>
      <c r="M189" s="253" t="s">
        <v>3390</v>
      </c>
      <c r="N189" s="188" t="s">
        <v>3614</v>
      </c>
    </row>
    <row r="190" spans="2:14" x14ac:dyDescent="0.35">
      <c r="B190" s="254" t="s">
        <v>2684</v>
      </c>
      <c r="C190" s="249"/>
      <c r="D190" s="250" t="s">
        <v>3386</v>
      </c>
      <c r="E190" s="250" t="s">
        <v>2493</v>
      </c>
      <c r="F190" s="249" t="s">
        <v>3612</v>
      </c>
      <c r="G190" s="249" t="s">
        <v>3613</v>
      </c>
      <c r="H190" s="250"/>
      <c r="I190" s="250" t="s">
        <v>3176</v>
      </c>
      <c r="J190" s="251">
        <v>24</v>
      </c>
      <c r="K190" s="251"/>
      <c r="L190" s="252">
        <f>0.5*288916.8/1000</f>
        <v>144.45839999999998</v>
      </c>
      <c r="M190" s="253" t="s">
        <v>3390</v>
      </c>
      <c r="N190" s="188" t="s">
        <v>3614</v>
      </c>
    </row>
    <row r="191" spans="2:14" x14ac:dyDescent="0.35">
      <c r="B191" s="254" t="s">
        <v>2687</v>
      </c>
      <c r="C191" s="249"/>
      <c r="D191" s="250" t="s">
        <v>3386</v>
      </c>
      <c r="E191" s="250" t="s">
        <v>2493</v>
      </c>
      <c r="F191" s="249" t="s">
        <v>3612</v>
      </c>
      <c r="G191" s="249" t="s">
        <v>3615</v>
      </c>
      <c r="H191" s="250"/>
      <c r="I191" s="250" t="s">
        <v>3176</v>
      </c>
      <c r="J191" s="251">
        <v>3</v>
      </c>
      <c r="K191" s="251"/>
      <c r="L191" s="252">
        <f>0.65*3825136.5/1000</f>
        <v>2486.3387250000001</v>
      </c>
      <c r="M191" s="253" t="s">
        <v>3390</v>
      </c>
      <c r="N191" s="188" t="s">
        <v>3616</v>
      </c>
    </row>
    <row r="192" spans="2:14" x14ac:dyDescent="0.35">
      <c r="B192" s="254" t="s">
        <v>2684</v>
      </c>
      <c r="C192" s="249"/>
      <c r="D192" s="250" t="s">
        <v>3386</v>
      </c>
      <c r="E192" s="250" t="s">
        <v>2493</v>
      </c>
      <c r="F192" s="249" t="s">
        <v>3612</v>
      </c>
      <c r="G192" s="249" t="s">
        <v>3615</v>
      </c>
      <c r="H192" s="250"/>
      <c r="I192" s="250" t="s">
        <v>3176</v>
      </c>
      <c r="J192" s="251">
        <v>3</v>
      </c>
      <c r="K192" s="251"/>
      <c r="L192" s="252">
        <f>0.35*3825136.5/1000</f>
        <v>1338.797775</v>
      </c>
      <c r="M192" s="253" t="s">
        <v>3390</v>
      </c>
      <c r="N192" s="188" t="s">
        <v>3616</v>
      </c>
    </row>
    <row r="193" spans="2:15" x14ac:dyDescent="0.35">
      <c r="B193" s="254" t="s">
        <v>2684</v>
      </c>
      <c r="C193" s="249" t="s">
        <v>2685</v>
      </c>
      <c r="D193" s="250" t="s">
        <v>3386</v>
      </c>
      <c r="E193" s="250" t="s">
        <v>2493</v>
      </c>
      <c r="F193" s="249" t="s">
        <v>3612</v>
      </c>
      <c r="G193" s="249" t="s">
        <v>3617</v>
      </c>
      <c r="H193" s="250"/>
      <c r="I193" s="250" t="s">
        <v>3176</v>
      </c>
      <c r="J193" s="251">
        <v>4</v>
      </c>
      <c r="K193" s="251"/>
      <c r="L193" s="252">
        <f>560288.48/1000</f>
        <v>560.28847999999994</v>
      </c>
      <c r="M193" s="253" t="s">
        <v>3390</v>
      </c>
      <c r="N193" s="188"/>
    </row>
    <row r="194" spans="2:15" x14ac:dyDescent="0.35">
      <c r="B194" s="249" t="s">
        <v>3373</v>
      </c>
      <c r="C194" s="249" t="s">
        <v>3604</v>
      </c>
      <c r="D194" s="250" t="s">
        <v>3386</v>
      </c>
      <c r="E194" s="250" t="s">
        <v>2493</v>
      </c>
      <c r="F194" s="249" t="s">
        <v>3612</v>
      </c>
      <c r="G194" s="249" t="s">
        <v>3618</v>
      </c>
      <c r="H194" s="250"/>
      <c r="I194" s="250" t="s">
        <v>3176</v>
      </c>
      <c r="J194" s="251">
        <v>2</v>
      </c>
      <c r="K194" s="251"/>
      <c r="L194" s="252">
        <f>606910.66/1000</f>
        <v>606.91066000000001</v>
      </c>
      <c r="M194" s="253" t="s">
        <v>3390</v>
      </c>
      <c r="N194" s="188" t="s">
        <v>3562</v>
      </c>
    </row>
    <row r="195" spans="2:15" x14ac:dyDescent="0.35">
      <c r="B195" s="249" t="s">
        <v>3372</v>
      </c>
      <c r="C195" s="249" t="s">
        <v>627</v>
      </c>
      <c r="D195" s="250" t="s">
        <v>3386</v>
      </c>
      <c r="E195" s="250" t="s">
        <v>2493</v>
      </c>
      <c r="F195" s="249" t="s">
        <v>3612</v>
      </c>
      <c r="G195" s="249" t="s">
        <v>3619</v>
      </c>
      <c r="H195" s="250"/>
      <c r="I195" s="250" t="s">
        <v>3176</v>
      </c>
      <c r="J195" s="251">
        <v>6</v>
      </c>
      <c r="K195" s="251"/>
      <c r="L195" s="252">
        <f>269214/1000</f>
        <v>269.214</v>
      </c>
      <c r="M195" s="253" t="s">
        <v>3390</v>
      </c>
      <c r="N195" s="188"/>
    </row>
    <row r="196" spans="2:15" x14ac:dyDescent="0.35">
      <c r="B196" s="188" t="s">
        <v>2678</v>
      </c>
      <c r="C196" s="188" t="s">
        <v>634</v>
      </c>
      <c r="D196" s="169" t="s">
        <v>3386</v>
      </c>
      <c r="E196" s="169" t="s">
        <v>2493</v>
      </c>
      <c r="F196" s="188" t="s">
        <v>3610</v>
      </c>
      <c r="G196" s="188" t="s">
        <v>3217</v>
      </c>
      <c r="H196" s="169"/>
      <c r="I196" s="169" t="s">
        <v>2443</v>
      </c>
      <c r="J196" s="261">
        <v>16949</v>
      </c>
      <c r="K196" s="261"/>
      <c r="L196" s="262">
        <v>1084.862533133333</v>
      </c>
      <c r="M196" s="263"/>
      <c r="N196" s="188"/>
      <c r="O196" s="264"/>
    </row>
    <row r="197" spans="2:15" x14ac:dyDescent="0.35">
      <c r="B197" s="188" t="s">
        <v>2674</v>
      </c>
      <c r="C197" s="188" t="s">
        <v>633</v>
      </c>
      <c r="D197" s="169" t="s">
        <v>3386</v>
      </c>
      <c r="E197" s="169" t="s">
        <v>2493</v>
      </c>
      <c r="F197" s="188" t="s">
        <v>3610</v>
      </c>
      <c r="G197" s="188" t="s">
        <v>3219</v>
      </c>
      <c r="H197" s="169"/>
      <c r="I197" s="169" t="s">
        <v>2443</v>
      </c>
      <c r="J197" s="245">
        <v>136907</v>
      </c>
      <c r="K197" s="245"/>
      <c r="L197" s="246">
        <v>2684.9828509999998</v>
      </c>
      <c r="M197" s="247"/>
      <c r="N197" s="188"/>
    </row>
    <row r="198" spans="2:15" x14ac:dyDescent="0.35">
      <c r="B198" s="188" t="s">
        <v>2661</v>
      </c>
      <c r="C198" s="188" t="s">
        <v>629</v>
      </c>
      <c r="D198" s="169" t="s">
        <v>3386</v>
      </c>
      <c r="E198" s="169" t="s">
        <v>2493</v>
      </c>
      <c r="F198" s="188" t="s">
        <v>3610</v>
      </c>
      <c r="G198" s="188" t="s">
        <v>3223</v>
      </c>
      <c r="H198" s="169"/>
      <c r="I198" s="169" t="s">
        <v>2443</v>
      </c>
      <c r="J198" s="245">
        <v>10458</v>
      </c>
      <c r="K198" s="245"/>
      <c r="L198" s="246">
        <f>0.4*374.6019308</f>
        <v>149.84077232000001</v>
      </c>
      <c r="M198" s="247"/>
      <c r="N198" s="276" t="s">
        <v>3620</v>
      </c>
    </row>
    <row r="199" spans="2:15" x14ac:dyDescent="0.35">
      <c r="B199" s="271" t="s">
        <v>2671</v>
      </c>
      <c r="C199" s="271" t="s">
        <v>629</v>
      </c>
      <c r="D199" s="272" t="s">
        <v>3386</v>
      </c>
      <c r="E199" s="272" t="s">
        <v>2493</v>
      </c>
      <c r="F199" s="271" t="s">
        <v>3610</v>
      </c>
      <c r="G199" s="271" t="s">
        <v>3223</v>
      </c>
      <c r="H199" s="272"/>
      <c r="I199" s="272" t="s">
        <v>2443</v>
      </c>
      <c r="J199" s="273">
        <v>10458</v>
      </c>
      <c r="K199" s="273"/>
      <c r="L199" s="274">
        <f>0.6*374.6019308</f>
        <v>224.76115847999998</v>
      </c>
      <c r="M199" s="275"/>
      <c r="N199" s="271" t="s">
        <v>3621</v>
      </c>
    </row>
    <row r="200" spans="2:15" x14ac:dyDescent="0.35">
      <c r="B200" s="260" t="s">
        <v>2684</v>
      </c>
      <c r="C200" s="188"/>
      <c r="D200" s="169" t="s">
        <v>3386</v>
      </c>
      <c r="E200" s="169" t="s">
        <v>2493</v>
      </c>
      <c r="F200" s="188" t="s">
        <v>3610</v>
      </c>
      <c r="G200" s="188" t="s">
        <v>3225</v>
      </c>
      <c r="H200" s="169"/>
      <c r="I200" s="169" t="s">
        <v>3176</v>
      </c>
      <c r="J200" s="245">
        <v>8</v>
      </c>
      <c r="K200" s="245"/>
      <c r="L200" s="246">
        <f>0.5*679.09095</f>
        <v>339.54547500000001</v>
      </c>
      <c r="M200" s="247"/>
      <c r="N200" s="188" t="s">
        <v>3614</v>
      </c>
    </row>
    <row r="201" spans="2:15" x14ac:dyDescent="0.35">
      <c r="B201" s="260" t="s">
        <v>2687</v>
      </c>
      <c r="C201" s="188"/>
      <c r="D201" s="169" t="s">
        <v>3386</v>
      </c>
      <c r="E201" s="169" t="s">
        <v>2493</v>
      </c>
      <c r="F201" s="188" t="s">
        <v>3610</v>
      </c>
      <c r="G201" s="188" t="s">
        <v>3225</v>
      </c>
      <c r="H201" s="169"/>
      <c r="I201" s="169" t="s">
        <v>3176</v>
      </c>
      <c r="J201" s="245">
        <v>8</v>
      </c>
      <c r="K201" s="245"/>
      <c r="L201" s="246">
        <f>0.5*679.09095</f>
        <v>339.54547500000001</v>
      </c>
      <c r="M201" s="247"/>
      <c r="N201" s="188" t="s">
        <v>3614</v>
      </c>
    </row>
    <row r="202" spans="2:15" x14ac:dyDescent="0.35">
      <c r="B202" s="188" t="s">
        <v>2682</v>
      </c>
      <c r="C202" s="188" t="s">
        <v>637</v>
      </c>
      <c r="D202" s="169" t="s">
        <v>3386</v>
      </c>
      <c r="E202" s="169" t="s">
        <v>2493</v>
      </c>
      <c r="F202" s="188" t="s">
        <v>3610</v>
      </c>
      <c r="G202" s="188" t="s">
        <v>3230</v>
      </c>
      <c r="H202" s="169"/>
      <c r="I202" s="169" t="s">
        <v>3176</v>
      </c>
      <c r="J202" s="245">
        <v>8</v>
      </c>
      <c r="K202" s="245"/>
      <c r="L202" s="246">
        <v>228.40799999999999</v>
      </c>
      <c r="M202" s="247"/>
      <c r="N202" s="188"/>
    </row>
    <row r="203" spans="2:15" x14ac:dyDescent="0.35">
      <c r="B203" s="188" t="s">
        <v>2670</v>
      </c>
      <c r="C203" s="188" t="s">
        <v>631</v>
      </c>
      <c r="D203" s="169" t="s">
        <v>3386</v>
      </c>
      <c r="E203" s="169" t="s">
        <v>2493</v>
      </c>
      <c r="F203" s="188" t="s">
        <v>3610</v>
      </c>
      <c r="G203" s="188" t="s">
        <v>203</v>
      </c>
      <c r="H203" s="169"/>
      <c r="I203" s="169" t="s">
        <v>2443</v>
      </c>
      <c r="J203" s="245">
        <v>12982</v>
      </c>
      <c r="K203" s="245"/>
      <c r="L203" s="246">
        <v>226.18606919999996</v>
      </c>
      <c r="M203" s="247"/>
      <c r="N203" s="188"/>
    </row>
    <row r="204" spans="2:15" x14ac:dyDescent="0.35">
      <c r="B204" s="188" t="s">
        <v>2699</v>
      </c>
      <c r="C204" s="188" t="s">
        <v>747</v>
      </c>
      <c r="D204" s="169" t="s">
        <v>3386</v>
      </c>
      <c r="E204" s="169" t="s">
        <v>2498</v>
      </c>
      <c r="F204" s="188" t="s">
        <v>3622</v>
      </c>
      <c r="G204" s="188" t="s">
        <v>3623</v>
      </c>
      <c r="H204" s="169"/>
      <c r="I204" s="169" t="s">
        <v>3195</v>
      </c>
      <c r="J204" s="245">
        <v>195</v>
      </c>
      <c r="K204" s="245"/>
      <c r="L204" s="246">
        <f>0.85*1506.1</f>
        <v>1280.1849999999999</v>
      </c>
      <c r="M204" s="247"/>
      <c r="N204" s="276" t="s">
        <v>3624</v>
      </c>
    </row>
    <row r="205" spans="2:15" x14ac:dyDescent="0.35">
      <c r="B205" s="271" t="s">
        <v>2729</v>
      </c>
      <c r="C205" s="271" t="s">
        <v>747</v>
      </c>
      <c r="D205" s="272" t="s">
        <v>3386</v>
      </c>
      <c r="E205" s="272" t="s">
        <v>2498</v>
      </c>
      <c r="F205" s="271" t="s">
        <v>3622</v>
      </c>
      <c r="G205" s="271" t="s">
        <v>3623</v>
      </c>
      <c r="H205" s="272"/>
      <c r="I205" s="272" t="s">
        <v>3195</v>
      </c>
      <c r="J205" s="273">
        <v>195</v>
      </c>
      <c r="K205" s="273"/>
      <c r="L205" s="274">
        <f>0.1*1506.1</f>
        <v>150.60999999999999</v>
      </c>
      <c r="M205" s="275"/>
      <c r="N205" s="271" t="s">
        <v>3625</v>
      </c>
    </row>
    <row r="206" spans="2:15" x14ac:dyDescent="0.35">
      <c r="B206" s="271" t="s">
        <v>2813</v>
      </c>
      <c r="C206" s="271" t="s">
        <v>747</v>
      </c>
      <c r="D206" s="272" t="s">
        <v>3386</v>
      </c>
      <c r="E206" s="272" t="s">
        <v>2498</v>
      </c>
      <c r="F206" s="271" t="s">
        <v>3622</v>
      </c>
      <c r="G206" s="271" t="s">
        <v>3623</v>
      </c>
      <c r="H206" s="272"/>
      <c r="I206" s="272" t="s">
        <v>3195</v>
      </c>
      <c r="J206" s="273">
        <v>195</v>
      </c>
      <c r="K206" s="273"/>
      <c r="L206" s="274">
        <f>0.05*1506.1</f>
        <v>75.304999999999993</v>
      </c>
      <c r="M206" s="275"/>
      <c r="N206" s="271" t="s">
        <v>3626</v>
      </c>
    </row>
    <row r="207" spans="2:15" x14ac:dyDescent="0.35">
      <c r="B207" s="188" t="s">
        <v>2699</v>
      </c>
      <c r="C207" s="188" t="s">
        <v>747</v>
      </c>
      <c r="D207" s="169" t="s">
        <v>3386</v>
      </c>
      <c r="E207" s="169" t="s">
        <v>2498</v>
      </c>
      <c r="F207" s="188" t="s">
        <v>3622</v>
      </c>
      <c r="G207" s="188" t="s">
        <v>3237</v>
      </c>
      <c r="H207" s="169"/>
      <c r="I207" s="169" t="s">
        <v>3195</v>
      </c>
      <c r="J207" s="245">
        <v>1163</v>
      </c>
      <c r="K207" s="245"/>
      <c r="L207" s="246">
        <v>832.03567831101941</v>
      </c>
      <c r="M207" s="247"/>
      <c r="N207" s="188"/>
    </row>
    <row r="208" spans="2:15" x14ac:dyDescent="0.35">
      <c r="B208" s="188" t="s">
        <v>2826</v>
      </c>
      <c r="C208" s="188" t="s">
        <v>2827</v>
      </c>
      <c r="D208" s="169" t="s">
        <v>3386</v>
      </c>
      <c r="E208" s="169" t="s">
        <v>2518</v>
      </c>
      <c r="F208" s="188" t="s">
        <v>3627</v>
      </c>
      <c r="G208" s="188" t="s">
        <v>3628</v>
      </c>
      <c r="H208" s="169"/>
      <c r="I208" s="169" t="s">
        <v>3240</v>
      </c>
      <c r="J208" s="245">
        <v>87.6</v>
      </c>
      <c r="K208" s="245"/>
      <c r="L208" s="246">
        <v>735.84</v>
      </c>
      <c r="M208" s="247"/>
      <c r="N208" s="188"/>
    </row>
    <row r="209" spans="2:14" x14ac:dyDescent="0.35">
      <c r="B209" s="188" t="s">
        <v>3374</v>
      </c>
      <c r="C209" s="188"/>
      <c r="D209" s="169" t="s">
        <v>3386</v>
      </c>
      <c r="E209" s="169" t="s">
        <v>3518</v>
      </c>
      <c r="F209" s="188" t="s">
        <v>3629</v>
      </c>
      <c r="G209" s="188" t="s">
        <v>3630</v>
      </c>
      <c r="H209" s="169"/>
      <c r="I209" s="169" t="s">
        <v>3631</v>
      </c>
      <c r="J209" s="245">
        <v>15492.235000000002</v>
      </c>
      <c r="K209" s="245"/>
      <c r="L209" s="246">
        <v>505.6</v>
      </c>
      <c r="M209" s="247"/>
      <c r="N209" s="188"/>
    </row>
    <row r="210" spans="2:14" x14ac:dyDescent="0.35">
      <c r="B210" s="188" t="s">
        <v>3374</v>
      </c>
      <c r="C210" s="188"/>
      <c r="D210" s="169" t="s">
        <v>3386</v>
      </c>
      <c r="E210" s="169" t="s">
        <v>3632</v>
      </c>
      <c r="F210" s="188" t="s">
        <v>3633</v>
      </c>
      <c r="G210" s="188" t="s">
        <v>3634</v>
      </c>
      <c r="H210" s="169"/>
      <c r="I210" s="169" t="s">
        <v>3195</v>
      </c>
      <c r="J210" s="245"/>
      <c r="K210" s="245"/>
      <c r="L210" s="246">
        <v>649.98362452672461</v>
      </c>
      <c r="M210" s="247"/>
      <c r="N210" s="188"/>
    </row>
    <row r="211" spans="2:14" x14ac:dyDescent="0.35">
      <c r="B211" s="188" t="s">
        <v>3374</v>
      </c>
      <c r="C211" s="188"/>
      <c r="D211" s="169" t="s">
        <v>3386</v>
      </c>
      <c r="E211" s="169" t="s">
        <v>3632</v>
      </c>
      <c r="F211" s="188" t="s">
        <v>3633</v>
      </c>
      <c r="G211" s="188" t="s">
        <v>3635</v>
      </c>
      <c r="H211" s="169"/>
      <c r="I211" s="169" t="s">
        <v>3195</v>
      </c>
      <c r="J211" s="245"/>
      <c r="K211" s="245"/>
      <c r="L211" s="246">
        <v>263</v>
      </c>
      <c r="M211" s="265"/>
      <c r="N211" s="188"/>
    </row>
    <row r="212" spans="2:14" x14ac:dyDescent="0.35">
      <c r="B212" s="188" t="s">
        <v>3374</v>
      </c>
      <c r="C212" s="188"/>
      <c r="D212" s="169" t="s">
        <v>3386</v>
      </c>
      <c r="E212" s="169" t="s">
        <v>3632</v>
      </c>
      <c r="F212" s="188" t="s">
        <v>3633</v>
      </c>
      <c r="G212" s="188" t="s">
        <v>3636</v>
      </c>
      <c r="H212" s="169"/>
      <c r="I212" s="169" t="s">
        <v>3195</v>
      </c>
      <c r="J212" s="245"/>
      <c r="K212" s="245"/>
      <c r="L212" s="246">
        <v>522</v>
      </c>
      <c r="M212" s="265"/>
      <c r="N212" s="188"/>
    </row>
    <row r="213" spans="2:14" x14ac:dyDescent="0.35">
      <c r="B213" s="188" t="s">
        <v>3374</v>
      </c>
      <c r="C213" s="188"/>
      <c r="D213" s="169" t="s">
        <v>3386</v>
      </c>
      <c r="E213" s="169" t="s">
        <v>3632</v>
      </c>
      <c r="F213" s="188" t="s">
        <v>3633</v>
      </c>
      <c r="G213" s="188" t="s">
        <v>3637</v>
      </c>
      <c r="H213" s="169"/>
      <c r="I213" s="169" t="s">
        <v>3195</v>
      </c>
      <c r="J213" s="245"/>
      <c r="K213" s="245"/>
      <c r="L213" s="246">
        <v>492.5</v>
      </c>
      <c r="M213" s="265"/>
      <c r="N213" s="188"/>
    </row>
    <row r="214" spans="2:14" x14ac:dyDescent="0.35">
      <c r="B214" s="188" t="s">
        <v>3374</v>
      </c>
      <c r="C214" s="188"/>
      <c r="D214" s="169" t="s">
        <v>3386</v>
      </c>
      <c r="E214" s="169" t="s">
        <v>3632</v>
      </c>
      <c r="F214" s="188" t="s">
        <v>3633</v>
      </c>
      <c r="G214" s="188" t="s">
        <v>3638</v>
      </c>
      <c r="H214" s="169"/>
      <c r="I214" s="169" t="s">
        <v>3195</v>
      </c>
      <c r="J214" s="245"/>
      <c r="K214" s="245"/>
      <c r="L214" s="246">
        <v>60</v>
      </c>
      <c r="M214" s="265"/>
      <c r="N214" s="188"/>
    </row>
    <row r="215" spans="2:14" x14ac:dyDescent="0.35">
      <c r="B215" s="188" t="s">
        <v>3374</v>
      </c>
      <c r="C215" s="188"/>
      <c r="D215" s="169" t="s">
        <v>3386</v>
      </c>
      <c r="E215" s="169" t="s">
        <v>3632</v>
      </c>
      <c r="F215" s="188" t="s">
        <v>3633</v>
      </c>
      <c r="G215" s="188" t="s">
        <v>3639</v>
      </c>
      <c r="H215" s="169"/>
      <c r="I215" s="169" t="s">
        <v>3195</v>
      </c>
      <c r="J215" s="245"/>
      <c r="K215" s="245"/>
      <c r="L215" s="246">
        <v>80</v>
      </c>
      <c r="M215" s="265"/>
      <c r="N215" s="188"/>
    </row>
    <row r="216" spans="2:14" x14ac:dyDescent="0.35">
      <c r="B216" s="188" t="s">
        <v>3374</v>
      </c>
      <c r="C216" s="188"/>
      <c r="D216" s="169" t="s">
        <v>3386</v>
      </c>
      <c r="E216" s="169" t="s">
        <v>3632</v>
      </c>
      <c r="F216" s="188" t="s">
        <v>3633</v>
      </c>
      <c r="G216" s="188" t="s">
        <v>3640</v>
      </c>
      <c r="H216" s="169"/>
      <c r="I216" s="169" t="s">
        <v>3195</v>
      </c>
      <c r="J216" s="245"/>
      <c r="K216" s="245"/>
      <c r="L216" s="246">
        <v>51.478999999999999</v>
      </c>
      <c r="M216" s="247"/>
      <c r="N216" s="188"/>
    </row>
    <row r="217" spans="2:14" x14ac:dyDescent="0.35">
      <c r="B217" s="188" t="s">
        <v>1844</v>
      </c>
      <c r="C217" s="188" t="s">
        <v>1845</v>
      </c>
      <c r="D217" s="169" t="s">
        <v>3641</v>
      </c>
      <c r="E217" s="169" t="s">
        <v>3387</v>
      </c>
      <c r="F217" s="188" t="s">
        <v>3642</v>
      </c>
      <c r="G217" s="188" t="s">
        <v>3643</v>
      </c>
      <c r="H217" s="169" t="s">
        <v>3458</v>
      </c>
      <c r="I217" s="169" t="s">
        <v>3176</v>
      </c>
      <c r="J217" s="245">
        <v>1</v>
      </c>
      <c r="K217" s="245">
        <v>1792.367662267</v>
      </c>
      <c r="L217" s="262">
        <f>+J217*K217</f>
        <v>1792.367662267</v>
      </c>
      <c r="M217" s="247"/>
      <c r="N217" s="188" t="s">
        <v>3644</v>
      </c>
    </row>
    <row r="218" spans="2:14" x14ac:dyDescent="0.35">
      <c r="B218" s="188" t="s">
        <v>1844</v>
      </c>
      <c r="C218" s="188" t="s">
        <v>1845</v>
      </c>
      <c r="D218" s="169" t="s">
        <v>3641</v>
      </c>
      <c r="E218" s="169" t="s">
        <v>3387</v>
      </c>
      <c r="F218" s="188" t="s">
        <v>3645</v>
      </c>
      <c r="G218" s="188" t="s">
        <v>3643</v>
      </c>
      <c r="H218" s="169" t="s">
        <v>3458</v>
      </c>
      <c r="I218" s="169" t="s">
        <v>3176</v>
      </c>
      <c r="J218" s="245">
        <v>1</v>
      </c>
      <c r="K218" s="245">
        <v>1792.367662267</v>
      </c>
      <c r="L218" s="262">
        <f t="shared" ref="L218:L222" si="3">+J218*K218</f>
        <v>1792.367662267</v>
      </c>
      <c r="M218" s="247"/>
      <c r="N218" s="188" t="s">
        <v>3644</v>
      </c>
    </row>
    <row r="219" spans="2:14" x14ac:dyDescent="0.35">
      <c r="B219" s="188" t="s">
        <v>1844</v>
      </c>
      <c r="C219" s="188" t="s">
        <v>1845</v>
      </c>
      <c r="D219" s="169" t="s">
        <v>3641</v>
      </c>
      <c r="E219" s="169" t="s">
        <v>3387</v>
      </c>
      <c r="F219" s="188" t="s">
        <v>3646</v>
      </c>
      <c r="G219" s="188" t="s">
        <v>3647</v>
      </c>
      <c r="H219" s="169" t="s">
        <v>3458</v>
      </c>
      <c r="I219" s="169" t="s">
        <v>3176</v>
      </c>
      <c r="J219" s="245">
        <v>1</v>
      </c>
      <c r="K219" s="245">
        <v>1455</v>
      </c>
      <c r="L219" s="262">
        <f t="shared" si="3"/>
        <v>1455</v>
      </c>
      <c r="M219" s="247"/>
      <c r="N219" s="188" t="s">
        <v>3644</v>
      </c>
    </row>
    <row r="220" spans="2:14" x14ac:dyDescent="0.35">
      <c r="B220" s="188" t="s">
        <v>1844</v>
      </c>
      <c r="C220" s="188" t="s">
        <v>1845</v>
      </c>
      <c r="D220" s="169" t="s">
        <v>3641</v>
      </c>
      <c r="E220" s="169" t="s">
        <v>3387</v>
      </c>
      <c r="F220" s="188" t="s">
        <v>3648</v>
      </c>
      <c r="G220" s="188" t="s">
        <v>3649</v>
      </c>
      <c r="H220" s="169" t="s">
        <v>3458</v>
      </c>
      <c r="I220" s="169" t="s">
        <v>3176</v>
      </c>
      <c r="J220" s="245">
        <v>1</v>
      </c>
      <c r="K220" s="245">
        <v>1455</v>
      </c>
      <c r="L220" s="262">
        <f t="shared" si="3"/>
        <v>1455</v>
      </c>
      <c r="M220" s="247"/>
      <c r="N220" s="188" t="s">
        <v>3644</v>
      </c>
    </row>
    <row r="221" spans="2:14" x14ac:dyDescent="0.35">
      <c r="B221" s="188" t="s">
        <v>1844</v>
      </c>
      <c r="C221" s="188" t="s">
        <v>1845</v>
      </c>
      <c r="D221" s="169" t="s">
        <v>3641</v>
      </c>
      <c r="E221" s="169" t="s">
        <v>3387</v>
      </c>
      <c r="F221" s="188" t="s">
        <v>3650</v>
      </c>
      <c r="G221" s="188" t="s">
        <v>3651</v>
      </c>
      <c r="H221" s="169" t="s">
        <v>3458</v>
      </c>
      <c r="I221" s="169" t="s">
        <v>3176</v>
      </c>
      <c r="J221" s="245">
        <v>1</v>
      </c>
      <c r="K221" s="245">
        <v>2155.3396554689998</v>
      </c>
      <c r="L221" s="262">
        <f t="shared" si="3"/>
        <v>2155.3396554689998</v>
      </c>
      <c r="M221" s="247"/>
      <c r="N221" s="188" t="s">
        <v>3644</v>
      </c>
    </row>
    <row r="222" spans="2:14" x14ac:dyDescent="0.35">
      <c r="B222" s="188" t="s">
        <v>1844</v>
      </c>
      <c r="C222" s="188" t="s">
        <v>1845</v>
      </c>
      <c r="D222" s="169" t="s">
        <v>3641</v>
      </c>
      <c r="E222" s="169" t="s">
        <v>3387</v>
      </c>
      <c r="F222" s="188" t="s">
        <v>3652</v>
      </c>
      <c r="G222" s="188" t="s">
        <v>160</v>
      </c>
      <c r="H222" s="169" t="s">
        <v>3458</v>
      </c>
      <c r="I222" s="169" t="s">
        <v>3176</v>
      </c>
      <c r="J222" s="245">
        <v>1</v>
      </c>
      <c r="K222" s="245">
        <v>1142.5</v>
      </c>
      <c r="L222" s="262">
        <f t="shared" si="3"/>
        <v>1142.5</v>
      </c>
      <c r="M222" s="247"/>
      <c r="N222" s="188" t="s">
        <v>3644</v>
      </c>
    </row>
    <row r="223" spans="2:14" x14ac:dyDescent="0.35">
      <c r="B223" s="188" t="s">
        <v>3371</v>
      </c>
      <c r="C223" s="188" t="s">
        <v>3530</v>
      </c>
      <c r="D223" s="169" t="s">
        <v>3641</v>
      </c>
      <c r="E223" s="169" t="s">
        <v>3518</v>
      </c>
      <c r="F223" s="188" t="s">
        <v>3519</v>
      </c>
      <c r="G223" s="188" t="s">
        <v>3531</v>
      </c>
      <c r="H223" s="169" t="s">
        <v>3653</v>
      </c>
      <c r="I223" s="169" t="s">
        <v>3151</v>
      </c>
      <c r="J223" s="245">
        <v>168.2424917912</v>
      </c>
      <c r="K223" s="245"/>
      <c r="L223" s="262">
        <v>316.15622156086999</v>
      </c>
      <c r="M223" s="247"/>
      <c r="N223" s="257" t="s">
        <v>3654</v>
      </c>
    </row>
    <row r="224" spans="2:14" x14ac:dyDescent="0.35">
      <c r="B224" s="188" t="s">
        <v>2738</v>
      </c>
      <c r="C224" s="188" t="s">
        <v>767</v>
      </c>
      <c r="D224" s="169" t="s">
        <v>3641</v>
      </c>
      <c r="E224" s="169" t="s">
        <v>2498</v>
      </c>
      <c r="F224" s="188" t="s">
        <v>3597</v>
      </c>
      <c r="G224" s="188" t="s">
        <v>3655</v>
      </c>
      <c r="H224" s="169"/>
      <c r="I224" s="169" t="s">
        <v>3195</v>
      </c>
      <c r="J224" s="245">
        <v>5390.8</v>
      </c>
      <c r="K224" s="245"/>
      <c r="L224" s="262">
        <v>46.485959999999999</v>
      </c>
      <c r="M224" s="247"/>
      <c r="N224" s="257" t="s">
        <v>3654</v>
      </c>
    </row>
    <row r="225" spans="2:14" x14ac:dyDescent="0.35">
      <c r="B225" s="188" t="s">
        <v>2747</v>
      </c>
      <c r="C225" s="188" t="s">
        <v>2748</v>
      </c>
      <c r="D225" s="169" t="s">
        <v>3641</v>
      </c>
      <c r="E225" s="169" t="s">
        <v>2498</v>
      </c>
      <c r="F225" s="188" t="s">
        <v>3597</v>
      </c>
      <c r="G225" s="188" t="s">
        <v>183</v>
      </c>
      <c r="H225" s="169"/>
      <c r="I225" s="169" t="s">
        <v>3176</v>
      </c>
      <c r="J225" s="245">
        <v>100.10000000000002</v>
      </c>
      <c r="K225" s="245"/>
      <c r="L225" s="262">
        <v>83.996209000000007</v>
      </c>
      <c r="M225" s="247"/>
      <c r="N225" s="257" t="s">
        <v>3654</v>
      </c>
    </row>
    <row r="226" spans="2:14" x14ac:dyDescent="0.35">
      <c r="B226" s="266" t="s">
        <v>2738</v>
      </c>
      <c r="C226" s="260"/>
      <c r="D226" s="169" t="s">
        <v>3641</v>
      </c>
      <c r="E226" s="169" t="s">
        <v>2498</v>
      </c>
      <c r="F226" s="188" t="s">
        <v>3597</v>
      </c>
      <c r="G226" s="188" t="s">
        <v>3202</v>
      </c>
      <c r="H226" s="169"/>
      <c r="I226" s="169" t="s">
        <v>3176</v>
      </c>
      <c r="J226" s="245">
        <v>8494.6</v>
      </c>
      <c r="K226" s="245"/>
      <c r="L226" s="262">
        <f>0.5*132.272444</f>
        <v>66.136222000000004</v>
      </c>
      <c r="M226" s="247"/>
      <c r="N226" s="188" t="s">
        <v>3656</v>
      </c>
    </row>
    <row r="227" spans="2:14" x14ac:dyDescent="0.35">
      <c r="B227" s="266" t="s">
        <v>2739</v>
      </c>
      <c r="C227" s="260"/>
      <c r="D227" s="169" t="s">
        <v>3641</v>
      </c>
      <c r="E227" s="169" t="s">
        <v>2498</v>
      </c>
      <c r="F227" s="188" t="s">
        <v>3597</v>
      </c>
      <c r="G227" s="188" t="s">
        <v>3202</v>
      </c>
      <c r="H227" s="169"/>
      <c r="I227" s="169" t="s">
        <v>3176</v>
      </c>
      <c r="J227" s="245">
        <v>8494.6</v>
      </c>
      <c r="K227" s="245"/>
      <c r="L227" s="262">
        <f>0.5*132.272444</f>
        <v>66.136222000000004</v>
      </c>
      <c r="M227" s="247"/>
      <c r="N227" s="188" t="s">
        <v>3656</v>
      </c>
    </row>
    <row r="228" spans="2:14" x14ac:dyDescent="0.35">
      <c r="B228" s="266" t="s">
        <v>2738</v>
      </c>
      <c r="C228" s="260"/>
      <c r="D228" s="169" t="s">
        <v>3641</v>
      </c>
      <c r="E228" s="169" t="s">
        <v>2498</v>
      </c>
      <c r="F228" s="188" t="s">
        <v>3597</v>
      </c>
      <c r="G228" s="188" t="s">
        <v>3657</v>
      </c>
      <c r="H228" s="169"/>
      <c r="I228" s="169" t="s">
        <v>3209</v>
      </c>
      <c r="J228" s="245">
        <v>23840</v>
      </c>
      <c r="K228" s="245"/>
      <c r="L228" s="262">
        <f>0.5*170.11725</f>
        <v>85.058625000000006</v>
      </c>
      <c r="M228" s="247"/>
      <c r="N228" s="188" t="s">
        <v>3656</v>
      </c>
    </row>
    <row r="229" spans="2:14" x14ac:dyDescent="0.35">
      <c r="B229" s="266" t="s">
        <v>2739</v>
      </c>
      <c r="C229" s="260"/>
      <c r="D229" s="169" t="s">
        <v>3641</v>
      </c>
      <c r="E229" s="169" t="s">
        <v>2498</v>
      </c>
      <c r="F229" s="188" t="s">
        <v>3597</v>
      </c>
      <c r="G229" s="188" t="s">
        <v>3657</v>
      </c>
      <c r="H229" s="169"/>
      <c r="I229" s="169" t="s">
        <v>3209</v>
      </c>
      <c r="J229" s="245">
        <v>23840</v>
      </c>
      <c r="K229" s="245"/>
      <c r="L229" s="262">
        <f>0.5*170.11725</f>
        <v>85.058625000000006</v>
      </c>
      <c r="M229" s="247"/>
      <c r="N229" s="188" t="s">
        <v>3656</v>
      </c>
    </row>
    <row r="230" spans="2:14" x14ac:dyDescent="0.35">
      <c r="B230" s="188" t="s">
        <v>2654</v>
      </c>
      <c r="C230" s="188" t="s">
        <v>626</v>
      </c>
      <c r="D230" s="169" t="s">
        <v>3641</v>
      </c>
      <c r="E230" s="169" t="s">
        <v>2493</v>
      </c>
      <c r="F230" s="188" t="s">
        <v>3610</v>
      </c>
      <c r="G230" s="188" t="s">
        <v>3217</v>
      </c>
      <c r="H230" s="169"/>
      <c r="I230" s="169" t="s">
        <v>2443</v>
      </c>
      <c r="J230" s="245">
        <v>16949</v>
      </c>
      <c r="K230" s="245"/>
      <c r="L230" s="262">
        <v>381.05306830000001</v>
      </c>
      <c r="M230" s="247"/>
      <c r="N230" s="257" t="s">
        <v>3654</v>
      </c>
    </row>
    <row r="231" spans="2:14" x14ac:dyDescent="0.35">
      <c r="B231" s="188" t="s">
        <v>2674</v>
      </c>
      <c r="C231" s="188" t="s">
        <v>633</v>
      </c>
      <c r="D231" s="169" t="s">
        <v>3641</v>
      </c>
      <c r="E231" s="169" t="s">
        <v>2493</v>
      </c>
      <c r="F231" s="188" t="s">
        <v>3610</v>
      </c>
      <c r="G231" s="188" t="s">
        <v>3219</v>
      </c>
      <c r="H231" s="169"/>
      <c r="I231" s="169" t="s">
        <v>2443</v>
      </c>
      <c r="J231" s="245">
        <v>136907</v>
      </c>
      <c r="K231" s="245"/>
      <c r="L231" s="262">
        <v>6.9608616000000003</v>
      </c>
      <c r="M231" s="247"/>
      <c r="N231" s="257" t="s">
        <v>3654</v>
      </c>
    </row>
    <row r="232" spans="2:14" x14ac:dyDescent="0.35">
      <c r="B232" s="188" t="s">
        <v>2665</v>
      </c>
      <c r="C232" s="188" t="s">
        <v>630</v>
      </c>
      <c r="D232" s="169" t="s">
        <v>3641</v>
      </c>
      <c r="E232" s="169" t="s">
        <v>2493</v>
      </c>
      <c r="F232" s="188" t="s">
        <v>3610</v>
      </c>
      <c r="G232" s="188" t="s">
        <v>3221</v>
      </c>
      <c r="H232" s="169"/>
      <c r="I232" s="169" t="s">
        <v>3176</v>
      </c>
      <c r="J232" s="245">
        <v>305</v>
      </c>
      <c r="K232" s="245"/>
      <c r="L232" s="262">
        <v>950.5233472000001</v>
      </c>
      <c r="M232" s="247"/>
      <c r="N232" s="257" t="s">
        <v>3654</v>
      </c>
    </row>
    <row r="233" spans="2:14" x14ac:dyDescent="0.35">
      <c r="B233" s="188" t="s">
        <v>2661</v>
      </c>
      <c r="C233" s="188" t="s">
        <v>629</v>
      </c>
      <c r="D233" s="169" t="s">
        <v>3641</v>
      </c>
      <c r="E233" s="169" t="s">
        <v>2493</v>
      </c>
      <c r="F233" s="188" t="s">
        <v>3610</v>
      </c>
      <c r="G233" s="188" t="s">
        <v>3223</v>
      </c>
      <c r="H233" s="169"/>
      <c r="I233" s="169" t="s">
        <v>2443</v>
      </c>
      <c r="J233" s="245">
        <v>10458</v>
      </c>
      <c r="K233" s="245"/>
      <c r="L233" s="262">
        <v>57.654489247999997</v>
      </c>
      <c r="M233" s="247"/>
      <c r="N233" s="257" t="s">
        <v>3654</v>
      </c>
    </row>
    <row r="234" spans="2:14" x14ac:dyDescent="0.35">
      <c r="B234" s="260" t="s">
        <v>2681</v>
      </c>
      <c r="C234" s="188" t="s">
        <v>3658</v>
      </c>
      <c r="D234" s="169" t="s">
        <v>3641</v>
      </c>
      <c r="E234" s="169" t="s">
        <v>2493</v>
      </c>
      <c r="F234" s="188" t="s">
        <v>3610</v>
      </c>
      <c r="G234" s="188" t="s">
        <v>3227</v>
      </c>
      <c r="H234" s="169"/>
      <c r="I234" s="169" t="s">
        <v>3228</v>
      </c>
      <c r="J234" s="245">
        <v>7497</v>
      </c>
      <c r="K234" s="245"/>
      <c r="L234" s="262">
        <f>0.8*74.97</f>
        <v>59.975999999999999</v>
      </c>
      <c r="M234" s="247"/>
      <c r="N234" s="278" t="s">
        <v>3659</v>
      </c>
    </row>
    <row r="235" spans="2:14" x14ac:dyDescent="0.35">
      <c r="B235" s="277" t="s">
        <v>2680</v>
      </c>
      <c r="C235" s="271" t="s">
        <v>3658</v>
      </c>
      <c r="D235" s="272" t="s">
        <v>3641</v>
      </c>
      <c r="E235" s="272" t="s">
        <v>2493</v>
      </c>
      <c r="F235" s="271" t="s">
        <v>3610</v>
      </c>
      <c r="G235" s="271" t="s">
        <v>3227</v>
      </c>
      <c r="H235" s="272"/>
      <c r="I235" s="272" t="s">
        <v>3228</v>
      </c>
      <c r="J235" s="273">
        <v>7497</v>
      </c>
      <c r="K235" s="273"/>
      <c r="L235" s="274">
        <f>0.2*74.97</f>
        <v>14.994</v>
      </c>
      <c r="M235" s="275"/>
      <c r="N235" s="279" t="s">
        <v>3660</v>
      </c>
    </row>
    <row r="236" spans="2:14" x14ac:dyDescent="0.35">
      <c r="B236" s="188" t="s">
        <v>2670</v>
      </c>
      <c r="C236" s="188" t="s">
        <v>631</v>
      </c>
      <c r="D236" s="169" t="s">
        <v>3641</v>
      </c>
      <c r="E236" s="169" t="s">
        <v>2493</v>
      </c>
      <c r="F236" s="188" t="s">
        <v>3610</v>
      </c>
      <c r="G236" s="188" t="s">
        <v>203</v>
      </c>
      <c r="H236" s="169"/>
      <c r="I236" s="169" t="s">
        <v>2443</v>
      </c>
      <c r="J236" s="245">
        <v>12982</v>
      </c>
      <c r="K236" s="245"/>
      <c r="L236" s="262">
        <v>105.63636806399998</v>
      </c>
      <c r="M236" s="247"/>
      <c r="N236" s="257" t="s">
        <v>3654</v>
      </c>
    </row>
    <row r="237" spans="2:14" x14ac:dyDescent="0.35">
      <c r="B237" s="188" t="s">
        <v>2699</v>
      </c>
      <c r="C237" s="188" t="s">
        <v>747</v>
      </c>
      <c r="D237" s="169" t="s">
        <v>3641</v>
      </c>
      <c r="E237" s="169" t="s">
        <v>2498</v>
      </c>
      <c r="F237" s="188" t="s">
        <v>3622</v>
      </c>
      <c r="G237" s="188" t="s">
        <v>3623</v>
      </c>
      <c r="H237" s="169"/>
      <c r="I237" s="169" t="s">
        <v>3195</v>
      </c>
      <c r="J237" s="245">
        <v>195</v>
      </c>
      <c r="K237" s="245"/>
      <c r="L237" s="262">
        <v>126</v>
      </c>
      <c r="M237" s="247"/>
      <c r="N237" s="257" t="s">
        <v>3654</v>
      </c>
    </row>
    <row r="238" spans="2:14" x14ac:dyDescent="0.35">
      <c r="L238" s="244">
        <f>SUBTOTAL(9,L2:L237)</f>
        <v>67692.689970822728</v>
      </c>
      <c r="M238" s="244"/>
    </row>
    <row r="239" spans="2:14" x14ac:dyDescent="0.35">
      <c r="L239" s="244"/>
    </row>
    <row r="240" spans="2:14" x14ac:dyDescent="0.35">
      <c r="L240" s="268"/>
      <c r="M240" s="269"/>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649" t="s">
        <v>2948</v>
      </c>
      <c r="B1" s="650"/>
      <c r="C1" s="650"/>
      <c r="D1" s="651"/>
      <c r="E1" s="687" t="s">
        <v>2949</v>
      </c>
      <c r="F1" s="653"/>
      <c r="G1" s="654"/>
      <c r="H1" s="652" t="s">
        <v>4</v>
      </c>
      <c r="I1" s="653"/>
      <c r="J1" s="655"/>
      <c r="K1" s="656" t="s">
        <v>2950</v>
      </c>
      <c r="L1" s="652" t="s">
        <v>2517</v>
      </c>
      <c r="M1" s="653"/>
      <c r="N1" s="654"/>
      <c r="O1" s="652" t="s">
        <v>2951</v>
      </c>
      <c r="P1" s="653"/>
      <c r="Q1" s="653"/>
      <c r="R1" s="655"/>
      <c r="S1" s="685" t="s">
        <v>2437</v>
      </c>
    </row>
    <row r="2" spans="1:20" ht="15" thickBot="1" x14ac:dyDescent="0.4">
      <c r="A2" s="142" t="s">
        <v>14</v>
      </c>
      <c r="B2" s="143" t="s">
        <v>15</v>
      </c>
      <c r="C2" s="144" t="s">
        <v>16</v>
      </c>
      <c r="D2" s="195" t="s">
        <v>1</v>
      </c>
      <c r="E2" s="145" t="s">
        <v>2503</v>
      </c>
      <c r="F2" s="143" t="s">
        <v>2953</v>
      </c>
      <c r="G2" s="146" t="s">
        <v>20</v>
      </c>
      <c r="H2" s="147" t="s">
        <v>2503</v>
      </c>
      <c r="I2" s="143" t="s">
        <v>2953</v>
      </c>
      <c r="J2" s="144" t="s">
        <v>20</v>
      </c>
      <c r="K2" s="657"/>
      <c r="L2" s="147" t="s">
        <v>2503</v>
      </c>
      <c r="M2" s="143" t="s">
        <v>2953</v>
      </c>
      <c r="N2" s="146" t="s">
        <v>20</v>
      </c>
      <c r="O2" s="199" t="s">
        <v>2503</v>
      </c>
      <c r="P2" s="9" t="s">
        <v>2953</v>
      </c>
      <c r="Q2" s="9" t="s">
        <v>20</v>
      </c>
      <c r="R2" s="200" t="s">
        <v>2955</v>
      </c>
      <c r="S2" s="686"/>
      <c r="T2" t="s">
        <v>2633</v>
      </c>
    </row>
    <row r="3" spans="1:20" ht="20" hidden="1" x14ac:dyDescent="0.35">
      <c r="A3" s="159" t="s">
        <v>246</v>
      </c>
      <c r="B3" s="160" t="s">
        <v>2967</v>
      </c>
      <c r="C3" s="161" t="s">
        <v>621</v>
      </c>
      <c r="D3" s="196"/>
      <c r="E3" s="151" t="str">
        <f>+_xlfn.XLOOKUP(B3,'La Calera II - RFSU 31.1.28'!B:B,'La Calera II - RFSU 31.1.28'!G:G,"No se encuentra",0,1)</f>
        <v>No se encuentra</v>
      </c>
      <c r="F3" s="153" t="str">
        <f>+_xlfn.XLOOKUP(B3,'La Calera II - RFSU 31.1.28'!B:B,'La Calera II - RFSU 31.1.28'!G:G,"No se encuentra",0,1)</f>
        <v>No se encuentra</v>
      </c>
      <c r="G3" s="154" t="str">
        <f>IF(+_xlfn.XLOOKUP(B3,'La Calera II - RFSU 31.1.28'!B:B,'La Calera II - RFSU 31.1.28'!H:H,"No se encuentra",0,1)&gt;0,+_xlfn.XLOOKUP(B3,'La Calera II - RFSU 31.1.28'!B:B,'La Calera II - RFSU 31.1.28'!H:H,"No se encuentra",0,1),"")</f>
        <v>No se encuentra</v>
      </c>
      <c r="H3" s="152" t="str">
        <f>+_xlfn.XLOOKUP(B3,'La Calera II - RFSU 31.1.28'!B:B,'La Calera II - RFSU 31.1.28'!W:W,"No se encuentra",0,1)</f>
        <v>No se encuentra</v>
      </c>
      <c r="I3" s="153" t="str">
        <f>+_xlfn.XLOOKUP(B3,'La Calera II - RFSU 31.1.28'!B:B,'La Calera II - RFSU 31.1.28'!W:W,"No se encuentra",0,1)</f>
        <v>No se encuentra</v>
      </c>
      <c r="J3" s="155"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2" t="str">
        <f>+_xlfn.XLOOKUP(B3,'La Calera II - RFSU 31.1.28'!B:B,'La Calera II - RFSU 31.1.28'!AP:AP,"No se encuentra",0,1)</f>
        <v>No se encuentra</v>
      </c>
      <c r="M3" s="153"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1"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2" t="e">
        <f t="shared" ref="R3:R63" si="0">IF(N3="","",+IF(Q3="",+O3-P3,+O3-Q3))</f>
        <v>#VALUE!</v>
      </c>
      <c r="S3" s="197"/>
      <c r="T3" t="str">
        <f>+_xlfn.XLOOKUP(B3,'La Calera II - RFSU 31.1.28'!B:B,'La Calera II - RFSU 31.1.28'!E:E,"",0,1)</f>
        <v/>
      </c>
    </row>
    <row r="4" spans="1:20" ht="20" hidden="1" x14ac:dyDescent="0.35">
      <c r="A4" s="159" t="s">
        <v>246</v>
      </c>
      <c r="B4" s="160" t="s">
        <v>2649</v>
      </c>
      <c r="C4" s="161" t="s">
        <v>624</v>
      </c>
      <c r="D4" s="196"/>
      <c r="E4" s="151">
        <f>+_xlfn.XLOOKUP(B4,'La Calera II - RFSU 31.1.28'!B:B,'La Calera II - RFSU 31.1.28'!G:G,"No se encuentra",0,1)</f>
        <v>46153</v>
      </c>
      <c r="F4" s="153">
        <f>+_xlfn.XLOOKUP(B4,'La Calera II - RFSU 31.1.28'!B:B,'La Calera II - RFSU 31.1.28'!G:G,"No se encuentra",0,1)</f>
        <v>46153</v>
      </c>
      <c r="G4" s="154">
        <f>IF(+_xlfn.XLOOKUP(B4,'La Calera II - RFSU 31.1.28'!B:B,'La Calera II - RFSU 31.1.28'!H:H,"No se encuentra",0,1)&gt;0,+_xlfn.XLOOKUP(B4,'La Calera II - RFSU 31.1.28'!B:B,'La Calera II - RFSU 31.1.28'!H:H,"No se encuentra",0,1),"")</f>
        <v>46122</v>
      </c>
      <c r="H4" s="152">
        <f>+_xlfn.XLOOKUP(B4,'La Calera II - RFSU 31.1.28'!B:B,'La Calera II - RFSU 31.1.28'!W:W,"No se encuentra",0,1)</f>
        <v>46162</v>
      </c>
      <c r="I4" s="153">
        <f>+_xlfn.XLOOKUP(B4,'La Calera II - RFSU 31.1.28'!B:B,'La Calera II - RFSU 31.1.28'!W:W,"No se encuentra",0,1)</f>
        <v>46162</v>
      </c>
      <c r="J4" s="155">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2">
        <f>+_xlfn.XLOOKUP(B4,'La Calera II - RFSU 31.1.28'!B:B,'La Calera II - RFSU 31.1.28'!AP:AP,"No se encuentra",0,1)</f>
        <v>46207</v>
      </c>
      <c r="M4" s="153">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1">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2">
        <f t="shared" si="0"/>
        <v>46524</v>
      </c>
      <c r="S4" s="197"/>
      <c r="T4">
        <f>+_xlfn.XLOOKUP(B4,'La Calera II - RFSU 31.1.28'!B:B,'La Calera II - RFSU 31.1.28'!E:E,"",0,1)</f>
        <v>125.58750000000001</v>
      </c>
    </row>
    <row r="5" spans="1:20" ht="20" hidden="1" x14ac:dyDescent="0.35">
      <c r="A5" s="159" t="s">
        <v>246</v>
      </c>
      <c r="B5" s="160" t="s">
        <v>2652</v>
      </c>
      <c r="C5" s="161" t="s">
        <v>622</v>
      </c>
      <c r="D5" s="196"/>
      <c r="E5" s="151">
        <f>+_xlfn.XLOOKUP(B5,'La Calera II - RFSU 31.1.28'!B:B,'La Calera II - RFSU 31.1.28'!G:G,"No se encuentra",0,1)</f>
        <v>46153</v>
      </c>
      <c r="F5" s="153">
        <f>+_xlfn.XLOOKUP(B5,'La Calera II - RFSU 31.1.28'!B:B,'La Calera II - RFSU 31.1.28'!G:G,"No se encuentra",0,1)</f>
        <v>46153</v>
      </c>
      <c r="G5" s="154">
        <f>IF(+_xlfn.XLOOKUP(B5,'La Calera II - RFSU 31.1.28'!B:B,'La Calera II - RFSU 31.1.28'!H:H,"No se encuentra",0,1)&gt;0,+_xlfn.XLOOKUP(B5,'La Calera II - RFSU 31.1.28'!B:B,'La Calera II - RFSU 31.1.28'!H:H,"No se encuentra",0,1),"")</f>
        <v>46122</v>
      </c>
      <c r="H5" s="152">
        <f>+_xlfn.XLOOKUP(B5,'La Calera II - RFSU 31.1.28'!B:B,'La Calera II - RFSU 31.1.28'!W:W,"No se encuentra",0,1)</f>
        <v>46162</v>
      </c>
      <c r="I5" s="153">
        <f>+_xlfn.XLOOKUP(B5,'La Calera II - RFSU 31.1.28'!B:B,'La Calera II - RFSU 31.1.28'!W:W,"No se encuentra",0,1)</f>
        <v>46162</v>
      </c>
      <c r="J5" s="155">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2">
        <f>+_xlfn.XLOOKUP(B5,'La Calera II - RFSU 31.1.28'!B:B,'La Calera II - RFSU 31.1.28'!AP:AP,"No se encuentra",0,1)</f>
        <v>46207</v>
      </c>
      <c r="M5" s="153">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1">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2">
        <f t="shared" si="0"/>
        <v>46524</v>
      </c>
      <c r="S5" s="197"/>
      <c r="T5">
        <f>+_xlfn.XLOOKUP(B5,'La Calera II - RFSU 31.1.28'!B:B,'La Calera II - RFSU 31.1.28'!E:E,"",0,1)</f>
        <v>125.58750000000001</v>
      </c>
    </row>
    <row r="6" spans="1:20" ht="20" hidden="1" x14ac:dyDescent="0.35">
      <c r="A6" s="159" t="s">
        <v>246</v>
      </c>
      <c r="B6" s="160" t="s">
        <v>2654</v>
      </c>
      <c r="C6" s="161" t="s">
        <v>626</v>
      </c>
      <c r="D6" s="196"/>
      <c r="E6" s="151">
        <f>+_xlfn.XLOOKUP(B6,'La Calera II - RFSU 31.1.28'!B:B,'La Calera II - RFSU 31.1.28'!G:G,"No se encuentra",0,1)</f>
        <v>46185</v>
      </c>
      <c r="F6" s="153">
        <f>+_xlfn.XLOOKUP(B6,'La Calera II - RFSU 31.1.28'!B:B,'La Calera II - RFSU 31.1.28'!G:G,"No se encuentra",0,1)</f>
        <v>46185</v>
      </c>
      <c r="G6" s="154">
        <f>IF(+_xlfn.XLOOKUP(B6,'La Calera II - RFSU 31.1.28'!B:B,'La Calera II - RFSU 31.1.28'!H:H,"No se encuentra",0,1)&gt;0,+_xlfn.XLOOKUP(B6,'La Calera II - RFSU 31.1.28'!B:B,'La Calera II - RFSU 31.1.28'!H:H,"No se encuentra",0,1),"")</f>
        <v>46190</v>
      </c>
      <c r="H6" s="152">
        <f>+_xlfn.XLOOKUP(B6,'La Calera II - RFSU 31.1.28'!B:B,'La Calera II - RFSU 31.1.28'!W:W,"No se encuentra",0,1)</f>
        <v>46233</v>
      </c>
      <c r="I6" s="153">
        <f>+_xlfn.XLOOKUP(B6,'La Calera II - RFSU 31.1.28'!B:B,'La Calera II - RFSU 31.1.28'!W:W,"No se encuentra",0,1)</f>
        <v>46233</v>
      </c>
      <c r="J6" s="155">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2">
        <f>+_xlfn.XLOOKUP(B6,'La Calera II - RFSU 31.1.28'!B:B,'La Calera II - RFSU 31.1.28'!AP:AP,"No se encuentra",0,1)</f>
        <v>46291</v>
      </c>
      <c r="M6" s="153">
        <f>+_xlfn.XLOOKUP(B6,'La Calera II - RFSU 31.1.28'!B:B,'La Calera II - RFSU 31.1.28'!AP:AP,"No se encuentra",0,1)</f>
        <v>46291</v>
      </c>
      <c r="N6" s="140" t="str">
        <f>IF(+_xlfn.XLOOKUP(B6,'La Calera II - RFSU 31.1.28'!B:B,'La Calera II - RFSU 31.1.28'!AQ:AQ,"No se encuentra",0,1)&gt;0,+_xlfn.XLOOKUP(B6,'La Calera II - RFSU 31.1.28'!B:B,'La Calera II - RFSU 31.1.28'!AQ:AQ,"No se encuentra",0,1),"")</f>
        <v/>
      </c>
      <c r="O6" s="201">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2" t="str">
        <f t="shared" si="0"/>
        <v/>
      </c>
      <c r="S6" s="197"/>
      <c r="T6">
        <f>+_xlfn.XLOOKUP(B6,'La Calera II - RFSU 31.1.28'!B:B,'La Calera II - RFSU 31.1.28'!E:E,"",0,1)</f>
        <v>381.05306830000001</v>
      </c>
    </row>
    <row r="7" spans="1:20" ht="20" hidden="1" x14ac:dyDescent="0.35">
      <c r="A7" s="159" t="s">
        <v>246</v>
      </c>
      <c r="B7" s="160" t="s">
        <v>3372</v>
      </c>
      <c r="C7" s="161" t="s">
        <v>627</v>
      </c>
      <c r="D7" s="196"/>
      <c r="E7" s="151" t="str">
        <f>+_xlfn.XLOOKUP(B7,'La Calera II - RFSU 31.1.28'!B:B,'La Calera II - RFSU 31.1.28'!G:G,"No se encuentra",0,1)</f>
        <v>No se encuentra</v>
      </c>
      <c r="F7" s="153" t="str">
        <f>+_xlfn.XLOOKUP(B7,'La Calera II - RFSU 31.1.28'!B:B,'La Calera II - RFSU 31.1.28'!G:G,"No se encuentra",0,1)</f>
        <v>No se encuentra</v>
      </c>
      <c r="G7" s="154" t="str">
        <f>IF(+_xlfn.XLOOKUP(B7,'La Calera II - RFSU 31.1.28'!B:B,'La Calera II - RFSU 31.1.28'!H:H,"No se encuentra",0,1)&gt;0,+_xlfn.XLOOKUP(B7,'La Calera II - RFSU 31.1.28'!B:B,'La Calera II - RFSU 31.1.28'!H:H,"No se encuentra",0,1),"")</f>
        <v>No se encuentra</v>
      </c>
      <c r="H7" s="152" t="str">
        <f>+_xlfn.XLOOKUP(B7,'La Calera II - RFSU 31.1.28'!B:B,'La Calera II - RFSU 31.1.28'!W:W,"No se encuentra",0,1)</f>
        <v>No se encuentra</v>
      </c>
      <c r="I7" s="153" t="str">
        <f>+_xlfn.XLOOKUP(B7,'La Calera II - RFSU 31.1.28'!B:B,'La Calera II - RFSU 31.1.28'!W:W,"No se encuentra",0,1)</f>
        <v>No se encuentra</v>
      </c>
      <c r="J7" s="155"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2" t="str">
        <f>+_xlfn.XLOOKUP(B7,'La Calera II - RFSU 31.1.28'!B:B,'La Calera II - RFSU 31.1.28'!AP:AP,"No se encuentra",0,1)</f>
        <v>No se encuentra</v>
      </c>
      <c r="M7" s="153"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1"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2" t="e">
        <f t="shared" si="0"/>
        <v>#VALUE!</v>
      </c>
      <c r="S7" s="197"/>
      <c r="T7" t="str">
        <f>+_xlfn.XLOOKUP(B7,'La Calera II - RFSU 31.1.28'!B:B,'La Calera II - RFSU 31.1.28'!E:E,"",0,1)</f>
        <v/>
      </c>
    </row>
    <row r="8" spans="1:20" ht="20" hidden="1" x14ac:dyDescent="0.35">
      <c r="A8" s="159" t="s">
        <v>246</v>
      </c>
      <c r="B8" s="160" t="s">
        <v>2659</v>
      </c>
      <c r="C8" s="161" t="s">
        <v>628</v>
      </c>
      <c r="D8" s="196"/>
      <c r="E8" s="151">
        <f>+_xlfn.XLOOKUP(B8,'La Calera II - RFSU 31.1.28'!B:B,'La Calera II - RFSU 31.1.28'!G:G,"No se encuentra",0,1)</f>
        <v>46146</v>
      </c>
      <c r="F8" s="153">
        <f>+_xlfn.XLOOKUP(B8,'La Calera II - RFSU 31.1.28'!B:B,'La Calera II - RFSU 31.1.28'!G:G,"No se encuentra",0,1)</f>
        <v>46146</v>
      </c>
      <c r="G8" s="154">
        <f>IF(+_xlfn.XLOOKUP(B8,'La Calera II - RFSU 31.1.28'!B:B,'La Calera II - RFSU 31.1.28'!H:H,"No se encuentra",0,1)&gt;0,+_xlfn.XLOOKUP(B8,'La Calera II - RFSU 31.1.28'!B:B,'La Calera II - RFSU 31.1.28'!H:H,"No se encuentra",0,1),"")</f>
        <v>46142</v>
      </c>
      <c r="H8" s="152">
        <f>+_xlfn.XLOOKUP(B8,'La Calera II - RFSU 31.1.28'!B:B,'La Calera II - RFSU 31.1.28'!W:W,"No se encuentra",0,1)</f>
        <v>46190</v>
      </c>
      <c r="I8" s="153">
        <f>+_xlfn.XLOOKUP(B8,'La Calera II - RFSU 31.1.28'!B:B,'La Calera II - RFSU 31.1.28'!W:W,"No se encuentra",0,1)</f>
        <v>46190</v>
      </c>
      <c r="J8" s="155">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2">
        <f>+_xlfn.XLOOKUP(B8,'La Calera II - RFSU 31.1.28'!B:B,'La Calera II - RFSU 31.1.28'!AP:AP,"No se encuentra",0,1)</f>
        <v>46256</v>
      </c>
      <c r="M8" s="153">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1">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2" t="str">
        <f t="shared" si="0"/>
        <v/>
      </c>
      <c r="S8" s="197"/>
      <c r="T8">
        <f>+_xlfn.XLOOKUP(B8,'La Calera II - RFSU 31.1.28'!B:B,'La Calera II - RFSU 31.1.28'!E:E,"",0,1)</f>
        <v>412.03800000000001</v>
      </c>
    </row>
    <row r="9" spans="1:20" ht="29" hidden="1" x14ac:dyDescent="0.35">
      <c r="A9" s="159" t="s">
        <v>246</v>
      </c>
      <c r="B9" s="160" t="s">
        <v>2661</v>
      </c>
      <c r="C9" s="161" t="s">
        <v>629</v>
      </c>
      <c r="D9" s="196"/>
      <c r="E9" s="151">
        <f>+_xlfn.XLOOKUP(B9,'La Calera II - RFSU 31.1.28'!B:B,'La Calera II - RFSU 31.1.28'!G:G,"No se encuentra",0,1)</f>
        <v>46030</v>
      </c>
      <c r="F9" s="153">
        <f>+_xlfn.XLOOKUP(B9,'La Calera II - RFSU 31.1.28'!B:B,'La Calera II - RFSU 31.1.28'!G:G,"No se encuentra",0,1)</f>
        <v>46030</v>
      </c>
      <c r="G9" s="154">
        <f>IF(+_xlfn.XLOOKUP(B9,'La Calera II - RFSU 31.1.28'!B:B,'La Calera II - RFSU 31.1.28'!H:H,"No se encuentra",0,1)&gt;0,+_xlfn.XLOOKUP(B9,'La Calera II - RFSU 31.1.28'!B:B,'La Calera II - RFSU 31.1.28'!H:H,"No se encuentra",0,1),"")</f>
        <v>46030</v>
      </c>
      <c r="H9" s="152">
        <f>+_xlfn.XLOOKUP(B9,'La Calera II - RFSU 31.1.28'!B:B,'La Calera II - RFSU 31.1.28'!W:W,"No se encuentra",0,1)</f>
        <v>46053</v>
      </c>
      <c r="I9" s="153">
        <f>+_xlfn.XLOOKUP(B9,'La Calera II - RFSU 31.1.28'!B:B,'La Calera II - RFSU 31.1.28'!W:W,"No se encuentra",0,1)</f>
        <v>46053</v>
      </c>
      <c r="J9" s="155">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2">
        <f>+_xlfn.XLOOKUP(B9,'La Calera II - RFSU 31.1.28'!B:B,'La Calera II - RFSU 31.1.28'!AP:AP,"No se encuentra",0,1)</f>
        <v>46112</v>
      </c>
      <c r="M9" s="153">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1">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2">
        <f t="shared" si="0"/>
        <v>46132</v>
      </c>
      <c r="S9" s="224" t="s">
        <v>3661</v>
      </c>
      <c r="T9">
        <f>+_xlfn.XLOOKUP(B9,'La Calera II - RFSU 31.1.28'!B:B,'La Calera II - RFSU 31.1.28'!E:E,"",0,1)</f>
        <v>207.49526156800002</v>
      </c>
    </row>
    <row r="10" spans="1:20" ht="30" hidden="1" x14ac:dyDescent="0.35">
      <c r="A10" s="159" t="s">
        <v>246</v>
      </c>
      <c r="B10" s="160" t="s">
        <v>2665</v>
      </c>
      <c r="C10" s="161" t="s">
        <v>630</v>
      </c>
      <c r="D10" s="196"/>
      <c r="E10" s="151">
        <f>+_xlfn.XLOOKUP(B10,'La Calera II - RFSU 31.1.28'!B:B,'La Calera II - RFSU 31.1.28'!G:G,"No se encuentra",0,1)</f>
        <v>46189</v>
      </c>
      <c r="F10" s="153">
        <f>+_xlfn.XLOOKUP(B10,'La Calera II - RFSU 31.1.28'!B:B,'La Calera II - RFSU 31.1.28'!G:G,"No se encuentra",0,1)</f>
        <v>46189</v>
      </c>
      <c r="G10" s="154">
        <f>IF(+_xlfn.XLOOKUP(B10,'La Calera II - RFSU 31.1.28'!B:B,'La Calera II - RFSU 31.1.28'!H:H,"No se encuentra",0,1)&gt;0,+_xlfn.XLOOKUP(B10,'La Calera II - RFSU 31.1.28'!B:B,'La Calera II - RFSU 31.1.28'!H:H,"No se encuentra",0,1),"")</f>
        <v>46056</v>
      </c>
      <c r="H10" s="152">
        <f>+_xlfn.XLOOKUP(B10,'La Calera II - RFSU 31.1.28'!B:B,'La Calera II - RFSU 31.1.28'!W:W,"No se encuentra",0,1)</f>
        <v>46101</v>
      </c>
      <c r="I10" s="153">
        <f>+_xlfn.XLOOKUP(B10,'La Calera II - RFSU 31.1.28'!B:B,'La Calera II - RFSU 31.1.28'!W:W,"No se encuentra",0,1)</f>
        <v>46101</v>
      </c>
      <c r="J10" s="155">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2">
        <f>+_xlfn.XLOOKUP(B10,'La Calera II - RFSU 31.1.28'!B:B,'La Calera II - RFSU 31.1.28'!AP:AP,"No se encuentra",0,1)</f>
        <v>46142</v>
      </c>
      <c r="M10" s="153">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1">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2">
        <f t="shared" si="0"/>
        <v>46384</v>
      </c>
      <c r="S10" s="197"/>
      <c r="T10">
        <f>+_xlfn.XLOOKUP(B10,'La Calera II - RFSU 31.1.28'!B:B,'La Calera II - RFSU 31.1.28'!E:E,"",0,1)</f>
        <v>950.5233472000001</v>
      </c>
    </row>
    <row r="11" spans="1:20" ht="20" hidden="1" x14ac:dyDescent="0.35">
      <c r="A11" s="159" t="s">
        <v>246</v>
      </c>
      <c r="B11" s="160" t="s">
        <v>2670</v>
      </c>
      <c r="C11" s="161" t="s">
        <v>631</v>
      </c>
      <c r="D11" s="196"/>
      <c r="E11" s="151">
        <f>+_xlfn.XLOOKUP(B11,'La Calera II - RFSU 31.1.28'!B:B,'La Calera II - RFSU 31.1.28'!G:G,"No se encuentra",0,1)</f>
        <v>46246</v>
      </c>
      <c r="F11" s="153">
        <f>+_xlfn.XLOOKUP(B11,'La Calera II - RFSU 31.1.28'!B:B,'La Calera II - RFSU 31.1.28'!G:G,"No se encuentra",0,1)</f>
        <v>46246</v>
      </c>
      <c r="G11" s="154" t="str">
        <f>IF(+_xlfn.XLOOKUP(B11,'La Calera II - RFSU 31.1.28'!B:B,'La Calera II - RFSU 31.1.28'!H:H,"No se encuentra",0,1)&gt;0,+_xlfn.XLOOKUP(B11,'La Calera II - RFSU 31.1.28'!B:B,'La Calera II - RFSU 31.1.28'!H:H,"No se encuentra",0,1),"")</f>
        <v/>
      </c>
      <c r="H11" s="152">
        <f>+_xlfn.XLOOKUP(B11,'La Calera II - RFSU 31.1.28'!B:B,'La Calera II - RFSU 31.1.28'!W:W,"No se encuentra",0,1)</f>
        <v>46283</v>
      </c>
      <c r="I11" s="153">
        <f>+_xlfn.XLOOKUP(B11,'La Calera II - RFSU 31.1.28'!B:B,'La Calera II - RFSU 31.1.28'!W:W,"No se encuentra",0,1)</f>
        <v>46283</v>
      </c>
      <c r="J11" s="155"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2">
        <f>+_xlfn.XLOOKUP(B11,'La Calera II - RFSU 31.1.28'!B:B,'La Calera II - RFSU 31.1.28'!AP:AP,"No se encuentra",0,1)</f>
        <v>46348</v>
      </c>
      <c r="M11" s="153">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3">
        <v>46522</v>
      </c>
      <c r="P11" s="35"/>
      <c r="Q11" s="35" t="str">
        <f>+IF(+_xlfn.XLOOKUP(B11,'La Calera II - RFSU 31.1.28'!B:B,'La Calera II - RFSU 31.1.28'!BX:BX,"No se encuentra",0,1)&gt;0,+_xlfn.XLOOKUP(B11,'La Calera II - RFSU 31.1.28'!B:B,'La Calera II - RFSU 31.1.28'!BX:BX,"No se encuentra",0,1),"")</f>
        <v/>
      </c>
      <c r="R11" s="202" t="str">
        <f t="shared" si="0"/>
        <v/>
      </c>
      <c r="S11" s="197" t="s">
        <v>2966</v>
      </c>
      <c r="T11">
        <f>+_xlfn.XLOOKUP(B11,'La Calera II - RFSU 31.1.28'!B:B,'La Calera II - RFSU 31.1.28'!E:E,"",0,1)</f>
        <v>331.82243726399997</v>
      </c>
    </row>
    <row r="12" spans="1:20" ht="20" hidden="1" x14ac:dyDescent="0.35">
      <c r="A12" s="159" t="s">
        <v>246</v>
      </c>
      <c r="B12" s="160" t="s">
        <v>2671</v>
      </c>
      <c r="C12" s="161" t="s">
        <v>632</v>
      </c>
      <c r="D12" s="196"/>
      <c r="E12" s="151">
        <f>+_xlfn.XLOOKUP(B12,'La Calera II - RFSU 31.1.28'!B:B,'La Calera II - RFSU 31.1.28'!G:G,"No se encuentra",0,1)</f>
        <v>46136</v>
      </c>
      <c r="F12" s="153">
        <f>+_xlfn.XLOOKUP(B12,'La Calera II - RFSU 31.1.28'!B:B,'La Calera II - RFSU 31.1.28'!G:G,"No se encuentra",0,1)</f>
        <v>46136</v>
      </c>
      <c r="G12" s="154">
        <f>IF(+_xlfn.XLOOKUP(B12,'La Calera II - RFSU 31.1.28'!B:B,'La Calera II - RFSU 31.1.28'!H:H,"No se encuentra",0,1)&gt;0,+_xlfn.XLOOKUP(B12,'La Calera II - RFSU 31.1.28'!B:B,'La Calera II - RFSU 31.1.28'!H:H,"No se encuentra",0,1),"")</f>
        <v>46148</v>
      </c>
      <c r="H12" s="152">
        <f>+_xlfn.XLOOKUP(B12,'La Calera II - RFSU 31.1.28'!B:B,'La Calera II - RFSU 31.1.28'!W:W,"No se encuentra",0,1)</f>
        <v>46202</v>
      </c>
      <c r="I12" s="153">
        <f>+_xlfn.XLOOKUP(B12,'La Calera II - RFSU 31.1.28'!B:B,'La Calera II - RFSU 31.1.28'!W:W,"No se encuentra",0,1)</f>
        <v>46202</v>
      </c>
      <c r="J12" s="155">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2">
        <f>+_xlfn.XLOOKUP(B12,'La Calera II - RFSU 31.1.28'!B:B,'La Calera II - RFSU 31.1.28'!AP:AP,"No se encuentra",0,1)</f>
        <v>46254</v>
      </c>
      <c r="M12" s="153">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3">
        <v>46522</v>
      </c>
      <c r="P12" s="35"/>
      <c r="Q12" s="35" t="str">
        <f>+IF(+_xlfn.XLOOKUP(B12,'La Calera II - RFSU 31.1.28'!B:B,'La Calera II - RFSU 31.1.28'!BX:BX,"No se encuentra",0,1)&gt;0,+_xlfn.XLOOKUP(B12,'La Calera II - RFSU 31.1.28'!B:B,'La Calera II - RFSU 31.1.28'!BX:BX,"No se encuentra",0,1),"")</f>
        <v/>
      </c>
      <c r="R12" s="202" t="str">
        <f t="shared" si="0"/>
        <v/>
      </c>
      <c r="S12" s="197" t="s">
        <v>2966</v>
      </c>
      <c r="T12">
        <f>+_xlfn.XLOOKUP(B12,'La Calera II - RFSU 31.1.28'!B:B,'La Calera II - RFSU 31.1.28'!E:E,"",0,1)</f>
        <v>224.76115847999998</v>
      </c>
    </row>
    <row r="13" spans="1:20" ht="20" hidden="1" x14ac:dyDescent="0.35">
      <c r="A13" s="159" t="s">
        <v>246</v>
      </c>
      <c r="B13" s="160" t="s">
        <v>2674</v>
      </c>
      <c r="C13" s="161" t="s">
        <v>633</v>
      </c>
      <c r="D13" s="196"/>
      <c r="E13" s="151">
        <f>+_xlfn.XLOOKUP(B13,'La Calera II - RFSU 31.1.28'!B:B,'La Calera II - RFSU 31.1.28'!G:G,"No se encuentra",0,1)</f>
        <v>46184</v>
      </c>
      <c r="F13" s="153">
        <f>+_xlfn.XLOOKUP(B13,'La Calera II - RFSU 31.1.28'!B:B,'La Calera II - RFSU 31.1.28'!G:G,"No se encuentra",0,1)</f>
        <v>46184</v>
      </c>
      <c r="G13" s="154">
        <f>IF(+_xlfn.XLOOKUP(B13,'La Calera II - RFSU 31.1.28'!B:B,'La Calera II - RFSU 31.1.28'!H:H,"No se encuentra",0,1)&gt;0,+_xlfn.XLOOKUP(B13,'La Calera II - RFSU 31.1.28'!B:B,'La Calera II - RFSU 31.1.28'!H:H,"No se encuentra",0,1),"")</f>
        <v>46185</v>
      </c>
      <c r="H13" s="152">
        <f>+_xlfn.XLOOKUP(B13,'La Calera II - RFSU 31.1.28'!B:B,'La Calera II - RFSU 31.1.28'!W:W,"No se encuentra",0,1)</f>
        <v>46233</v>
      </c>
      <c r="I13" s="153">
        <f>+_xlfn.XLOOKUP(B13,'La Calera II - RFSU 31.1.28'!B:B,'La Calera II - RFSU 31.1.28'!W:W,"No se encuentra",0,1)</f>
        <v>46233</v>
      </c>
      <c r="J13" s="155">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2">
        <f>+_xlfn.XLOOKUP(B13,'La Calera II - RFSU 31.1.28'!B:B,'La Calera II - RFSU 31.1.28'!AP:AP,"No se encuentra",0,1)</f>
        <v>46288</v>
      </c>
      <c r="M13" s="153">
        <f>+_xlfn.XLOOKUP(B13,'La Calera II - RFSU 31.1.28'!B:B,'La Calera II - RFSU 31.1.28'!AP:AP,"No se encuentra",0,1)</f>
        <v>46288</v>
      </c>
      <c r="N13" s="140" t="str">
        <f>IF(+_xlfn.XLOOKUP(B13,'La Calera II - RFSU 31.1.28'!B:B,'La Calera II - RFSU 31.1.28'!AQ:AQ,"No se encuentra",0,1)&gt;0,+_xlfn.XLOOKUP(B13,'La Calera II - RFSU 31.1.28'!B:B,'La Calera II - RFSU 31.1.28'!AQ:AQ,"No se encuentra",0,1),"")</f>
        <v/>
      </c>
      <c r="O13" s="201">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2" t="str">
        <f t="shared" si="0"/>
        <v/>
      </c>
      <c r="S13" s="197"/>
      <c r="T13">
        <f>+_xlfn.XLOOKUP(B13,'La Calera II - RFSU 31.1.28'!B:B,'La Calera II - RFSU 31.1.28'!E:E,"",0,1)</f>
        <v>2691.9437125999998</v>
      </c>
    </row>
    <row r="14" spans="1:20" ht="20" hidden="1" x14ac:dyDescent="0.35">
      <c r="A14" s="159" t="s">
        <v>246</v>
      </c>
      <c r="B14" s="160" t="s">
        <v>2678</v>
      </c>
      <c r="C14" s="161" t="s">
        <v>634</v>
      </c>
      <c r="D14" s="196"/>
      <c r="E14" s="151">
        <f>+_xlfn.XLOOKUP(B14,'La Calera II - RFSU 31.1.28'!B:B,'La Calera II - RFSU 31.1.28'!G:G,"No se encuentra",0,1)</f>
        <v>46185</v>
      </c>
      <c r="F14" s="153">
        <f>+_xlfn.XLOOKUP(B14,'La Calera II - RFSU 31.1.28'!B:B,'La Calera II - RFSU 31.1.28'!G:G,"No se encuentra",0,1)</f>
        <v>46185</v>
      </c>
      <c r="G14" s="154">
        <f>IF(+_xlfn.XLOOKUP(B14,'La Calera II - RFSU 31.1.28'!B:B,'La Calera II - RFSU 31.1.28'!H:H,"No se encuentra",0,1)&gt;0,+_xlfn.XLOOKUP(B14,'La Calera II - RFSU 31.1.28'!B:B,'La Calera II - RFSU 31.1.28'!H:H,"No se encuentra",0,1),"")</f>
        <v>46185</v>
      </c>
      <c r="H14" s="152">
        <f>+_xlfn.XLOOKUP(B14,'La Calera II - RFSU 31.1.28'!B:B,'La Calera II - RFSU 31.1.28'!W:W,"No se encuentra",0,1)</f>
        <v>46233</v>
      </c>
      <c r="I14" s="153">
        <f>+_xlfn.XLOOKUP(B14,'La Calera II - RFSU 31.1.28'!B:B,'La Calera II - RFSU 31.1.28'!W:W,"No se encuentra",0,1)</f>
        <v>46233</v>
      </c>
      <c r="J14" s="155">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2">
        <f>+_xlfn.XLOOKUP(B14,'La Calera II - RFSU 31.1.28'!B:B,'La Calera II - RFSU 31.1.28'!AP:AP,"No se encuentra",0,1)</f>
        <v>46292</v>
      </c>
      <c r="M14" s="153">
        <f>+_xlfn.XLOOKUP(B14,'La Calera II - RFSU 31.1.28'!B:B,'La Calera II - RFSU 31.1.28'!AP:AP,"No se encuentra",0,1)</f>
        <v>46292</v>
      </c>
      <c r="N14" s="140" t="str">
        <f>IF(+_xlfn.XLOOKUP(B14,'La Calera II - RFSU 31.1.28'!B:B,'La Calera II - RFSU 31.1.28'!AQ:AQ,"No se encuentra",0,1)&gt;0,+_xlfn.XLOOKUP(B14,'La Calera II - RFSU 31.1.28'!B:B,'La Calera II - RFSU 31.1.28'!AQ:AQ,"No se encuentra",0,1),"")</f>
        <v/>
      </c>
      <c r="O14" s="201">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2" t="str">
        <f t="shared" si="0"/>
        <v/>
      </c>
      <c r="S14" s="197"/>
      <c r="T14">
        <f>+_xlfn.XLOOKUP(B14,'La Calera II - RFSU 31.1.28'!B:B,'La Calera II - RFSU 31.1.28'!E:E,"",0,1)</f>
        <v>1084.862533133333</v>
      </c>
    </row>
    <row r="15" spans="1:20" ht="20" hidden="1" x14ac:dyDescent="0.35">
      <c r="A15" s="159" t="s">
        <v>246</v>
      </c>
      <c r="B15" s="160" t="s">
        <v>2680</v>
      </c>
      <c r="C15" s="161" t="s">
        <v>635</v>
      </c>
      <c r="D15" s="196"/>
      <c r="E15" s="151">
        <f>+_xlfn.XLOOKUP(B15,'La Calera II - RFSU 31.1.28'!B:B,'La Calera II - RFSU 31.1.28'!G:G,"No se encuentra",0,1)</f>
        <v>46338</v>
      </c>
      <c r="F15" s="153">
        <f>+_xlfn.XLOOKUP(B15,'La Calera II - RFSU 31.1.28'!B:B,'La Calera II - RFSU 31.1.28'!G:G,"No se encuentra",0,1)</f>
        <v>46338</v>
      </c>
      <c r="G15" s="154" t="str">
        <f>IF(+_xlfn.XLOOKUP(B15,'La Calera II - RFSU 31.1.28'!B:B,'La Calera II - RFSU 31.1.28'!H:H,"No se encuentra",0,1)&gt;0,+_xlfn.XLOOKUP(B15,'La Calera II - RFSU 31.1.28'!B:B,'La Calera II - RFSU 31.1.28'!H:H,"No se encuentra",0,1),"")</f>
        <v/>
      </c>
      <c r="H15" s="152">
        <f>+_xlfn.XLOOKUP(B15,'La Calera II - RFSU 31.1.28'!B:B,'La Calera II - RFSU 31.1.28'!W:W,"No se encuentra",0,1)</f>
        <v>46375</v>
      </c>
      <c r="I15" s="153">
        <f>+_xlfn.XLOOKUP(B15,'La Calera II - RFSU 31.1.28'!B:B,'La Calera II - RFSU 31.1.28'!W:W,"No se encuentra",0,1)</f>
        <v>46375</v>
      </c>
      <c r="J15" s="155"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2">
        <f>+_xlfn.XLOOKUP(B15,'La Calera II - RFSU 31.1.28'!B:B,'La Calera II - RFSU 31.1.28'!AP:AP,"No se encuentra",0,1)</f>
        <v>46440</v>
      </c>
      <c r="M15" s="153">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1">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2" t="str">
        <f t="shared" si="0"/>
        <v/>
      </c>
      <c r="S15" s="197"/>
      <c r="T15">
        <f>+_xlfn.XLOOKUP(B15,'La Calera II - RFSU 31.1.28'!B:B,'La Calera II - RFSU 31.1.28'!E:E,"",0,1)</f>
        <v>14.994</v>
      </c>
    </row>
    <row r="16" spans="1:20" ht="20" hidden="1" x14ac:dyDescent="0.35">
      <c r="A16" s="159" t="s">
        <v>246</v>
      </c>
      <c r="B16" s="160" t="s">
        <v>2681</v>
      </c>
      <c r="C16" s="161" t="s">
        <v>636</v>
      </c>
      <c r="D16" s="196"/>
      <c r="E16" s="151">
        <f>+_xlfn.XLOOKUP(B16,'La Calera II - RFSU 31.1.28'!B:B,'La Calera II - RFSU 31.1.28'!G:G,"No se encuentra",0,1)</f>
        <v>46248</v>
      </c>
      <c r="F16" s="153">
        <f>+_xlfn.XLOOKUP(B16,'La Calera II - RFSU 31.1.28'!B:B,'La Calera II - RFSU 31.1.28'!G:G,"No se encuentra",0,1)</f>
        <v>46248</v>
      </c>
      <c r="G16" s="154" t="str">
        <f>IF(+_xlfn.XLOOKUP(B16,'La Calera II - RFSU 31.1.28'!B:B,'La Calera II - RFSU 31.1.28'!H:H,"No se encuentra",0,1)&gt;0,+_xlfn.XLOOKUP(B16,'La Calera II - RFSU 31.1.28'!B:B,'La Calera II - RFSU 31.1.28'!H:H,"No se encuentra",0,1),"")</f>
        <v/>
      </c>
      <c r="H16" s="152">
        <f>+_xlfn.XLOOKUP(B16,'La Calera II - RFSU 31.1.28'!B:B,'La Calera II - RFSU 31.1.28'!W:W,"No se encuentra",0,1)</f>
        <v>46285</v>
      </c>
      <c r="I16" s="153">
        <f>+_xlfn.XLOOKUP(B16,'La Calera II - RFSU 31.1.28'!B:B,'La Calera II - RFSU 31.1.28'!W:W,"No se encuentra",0,1)</f>
        <v>46285</v>
      </c>
      <c r="J16" s="155"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2">
        <f>+_xlfn.XLOOKUP(B16,'La Calera II - RFSU 31.1.28'!B:B,'La Calera II - RFSU 31.1.28'!AP:AP,"No se encuentra",0,1)</f>
        <v>46350</v>
      </c>
      <c r="M16" s="153">
        <f>+_xlfn.XLOOKUP(B16,'La Calera II - RFSU 31.1.28'!B:B,'La Calera II - RFSU 31.1.28'!AP:AP,"No se encuentra",0,1)</f>
        <v>46350</v>
      </c>
      <c r="N16" s="140" t="str">
        <f>IF(+_xlfn.XLOOKUP(B16,'La Calera II - RFSU 31.1.28'!B:B,'La Calera II - RFSU 31.1.28'!AQ:AQ,"No se encuentra",0,1)&gt;0,+_xlfn.XLOOKUP(B16,'La Calera II - RFSU 31.1.28'!B:B,'La Calera II - RFSU 31.1.28'!AQ:AQ,"No se encuentra",0,1),"")</f>
        <v/>
      </c>
      <c r="O16" s="201">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2" t="str">
        <f t="shared" si="0"/>
        <v/>
      </c>
      <c r="S16" s="197"/>
      <c r="T16">
        <f>+_xlfn.XLOOKUP(B16,'La Calera II - RFSU 31.1.28'!B:B,'La Calera II - RFSU 31.1.28'!E:E,"",0,1)</f>
        <v>59.975999999999999</v>
      </c>
    </row>
    <row r="17" spans="1:20" ht="30" hidden="1" x14ac:dyDescent="0.35">
      <c r="A17" s="159" t="s">
        <v>246</v>
      </c>
      <c r="B17" s="160" t="s">
        <v>2682</v>
      </c>
      <c r="C17" s="161" t="s">
        <v>637</v>
      </c>
      <c r="D17" s="196"/>
      <c r="E17" s="151">
        <f>+_xlfn.XLOOKUP(B17,'La Calera II - RFSU 31.1.28'!B:B,'La Calera II - RFSU 31.1.28'!G:G,"No se encuentra",0,1)</f>
        <v>46157</v>
      </c>
      <c r="F17" s="153">
        <f>+_xlfn.XLOOKUP(B17,'La Calera II - RFSU 31.1.28'!B:B,'La Calera II - RFSU 31.1.28'!G:G,"No se encuentra",0,1)</f>
        <v>46157</v>
      </c>
      <c r="G17" s="154">
        <f>IF(+_xlfn.XLOOKUP(B17,'La Calera II - RFSU 31.1.28'!B:B,'La Calera II - RFSU 31.1.28'!H:H,"No se encuentra",0,1)&gt;0,+_xlfn.XLOOKUP(B17,'La Calera II - RFSU 31.1.28'!B:B,'La Calera II - RFSU 31.1.28'!H:H,"No se encuentra",0,1),"")</f>
        <v>46157</v>
      </c>
      <c r="H17" s="152">
        <f>+_xlfn.XLOOKUP(B17,'La Calera II - RFSU 31.1.28'!B:B,'La Calera II - RFSU 31.1.28'!W:W,"No se encuentra",0,1)</f>
        <v>46202</v>
      </c>
      <c r="I17" s="153">
        <f>+_xlfn.XLOOKUP(B17,'La Calera II - RFSU 31.1.28'!B:B,'La Calera II - RFSU 31.1.28'!W:W,"No se encuentra",0,1)</f>
        <v>46202</v>
      </c>
      <c r="J17" s="155">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2">
        <f>+_xlfn.XLOOKUP(B17,'La Calera II - RFSU 31.1.28'!B:B,'La Calera II - RFSU 31.1.28'!AP:AP,"No se encuentra",0,1)</f>
        <v>46270</v>
      </c>
      <c r="M17" s="153">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1">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2" t="str">
        <f t="shared" si="0"/>
        <v/>
      </c>
      <c r="S17" s="197"/>
      <c r="T17">
        <f>+_xlfn.XLOOKUP(B17,'La Calera II - RFSU 31.1.28'!B:B,'La Calera II - RFSU 31.1.28'!E:E,"",0,1)</f>
        <v>228.40799999999999</v>
      </c>
    </row>
    <row r="18" spans="1:20" ht="30" hidden="1" x14ac:dyDescent="0.35">
      <c r="A18" s="159" t="s">
        <v>246</v>
      </c>
      <c r="B18" s="160" t="s">
        <v>3373</v>
      </c>
      <c r="C18" s="161" t="s">
        <v>3604</v>
      </c>
      <c r="D18" s="196"/>
      <c r="E18" s="151" t="str">
        <f>+_xlfn.XLOOKUP(B18,'La Calera II - RFSU 31.1.28'!B:B,'La Calera II - RFSU 31.1.28'!G:G,"No se encuentra",0,1)</f>
        <v>No se encuentra</v>
      </c>
      <c r="F18" s="153" t="str">
        <f>+_xlfn.XLOOKUP(B18,'La Calera II - RFSU 31.1.28'!B:B,'La Calera II - RFSU 31.1.28'!G:G,"No se encuentra",0,1)</f>
        <v>No se encuentra</v>
      </c>
      <c r="G18" s="154" t="str">
        <f>IF(+_xlfn.XLOOKUP(B18,'La Calera II - RFSU 31.1.28'!B:B,'La Calera II - RFSU 31.1.28'!H:H,"No se encuentra",0,1)&gt;0,+_xlfn.XLOOKUP(B18,'La Calera II - RFSU 31.1.28'!B:B,'La Calera II - RFSU 31.1.28'!H:H,"No se encuentra",0,1),"")</f>
        <v>No se encuentra</v>
      </c>
      <c r="H18" s="152" t="str">
        <f>+_xlfn.XLOOKUP(B18,'La Calera II - RFSU 31.1.28'!B:B,'La Calera II - RFSU 31.1.28'!W:W,"No se encuentra",0,1)</f>
        <v>No se encuentra</v>
      </c>
      <c r="I18" s="153" t="str">
        <f>+_xlfn.XLOOKUP(B18,'La Calera II - RFSU 31.1.28'!B:B,'La Calera II - RFSU 31.1.28'!W:W,"No se encuentra",0,1)</f>
        <v>No se encuentra</v>
      </c>
      <c r="J18" s="155"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2" t="str">
        <f>+_xlfn.XLOOKUP(B18,'La Calera II - RFSU 31.1.28'!B:B,'La Calera II - RFSU 31.1.28'!AP:AP,"No se encuentra",0,1)</f>
        <v>No se encuentra</v>
      </c>
      <c r="M18" s="153"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1"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2" t="e">
        <f t="shared" si="0"/>
        <v>#VALUE!</v>
      </c>
      <c r="S18" s="197"/>
      <c r="T18" t="str">
        <f>+_xlfn.XLOOKUP(B18,'La Calera II - RFSU 31.1.28'!B:B,'La Calera II - RFSU 31.1.28'!E:E,"",0,1)</f>
        <v/>
      </c>
    </row>
    <row r="19" spans="1:20" ht="30" hidden="1" x14ac:dyDescent="0.35">
      <c r="A19" s="159" t="s">
        <v>246</v>
      </c>
      <c r="B19" s="160" t="s">
        <v>2687</v>
      </c>
      <c r="C19" s="161" t="s">
        <v>2688</v>
      </c>
      <c r="D19" s="196"/>
      <c r="E19" s="151">
        <f>+_xlfn.XLOOKUP(B19,'La Calera II - RFSU 31.1.28'!B:B,'La Calera II - RFSU 31.1.28'!G:G,"No se encuentra",0,1)</f>
        <v>46031</v>
      </c>
      <c r="F19" s="153">
        <f>+_xlfn.XLOOKUP(B19,'La Calera II - RFSU 31.1.28'!B:B,'La Calera II - RFSU 31.1.28'!G:G,"No se encuentra",0,1)</f>
        <v>46031</v>
      </c>
      <c r="G19" s="154">
        <f>IF(+_xlfn.XLOOKUP(B19,'La Calera II - RFSU 31.1.28'!B:B,'La Calera II - RFSU 31.1.28'!H:H,"No se encuentra",0,1)&gt;0,+_xlfn.XLOOKUP(B19,'La Calera II - RFSU 31.1.28'!B:B,'La Calera II - RFSU 31.1.28'!H:H,"No se encuentra",0,1),"")</f>
        <v>46031</v>
      </c>
      <c r="H19" s="152">
        <f>+_xlfn.XLOOKUP(B19,'La Calera II - RFSU 31.1.28'!B:B,'La Calera II - RFSU 31.1.28'!W:W,"No se encuentra",0,1)</f>
        <v>46062</v>
      </c>
      <c r="I19" s="153">
        <f>+_xlfn.XLOOKUP(B19,'La Calera II - RFSU 31.1.28'!B:B,'La Calera II - RFSU 31.1.28'!W:W,"No se encuentra",0,1)</f>
        <v>46062</v>
      </c>
      <c r="J19" s="155">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2">
        <f>+_xlfn.XLOOKUP(B19,'La Calera II - RFSU 31.1.28'!B:B,'La Calera II - RFSU 31.1.28'!AP:AP,"No se encuentra",0,1)</f>
        <v>46147</v>
      </c>
      <c r="M19" s="153">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1">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2">
        <f t="shared" si="0"/>
        <v>46531</v>
      </c>
      <c r="S19" s="197"/>
      <c r="T19">
        <f>+_xlfn.XLOOKUP(B19,'La Calera II - RFSU 31.1.28'!B:B,'La Calera II - RFSU 31.1.28'!E:E,"",0,1)</f>
        <v>6854.8306000000002</v>
      </c>
    </row>
    <row r="20" spans="1:20" ht="30" hidden="1" x14ac:dyDescent="0.35">
      <c r="A20" s="159" t="s">
        <v>246</v>
      </c>
      <c r="B20" s="160" t="s">
        <v>2684</v>
      </c>
      <c r="C20" s="161" t="s">
        <v>2685</v>
      </c>
      <c r="D20" s="196"/>
      <c r="E20" s="151">
        <f>+_xlfn.XLOOKUP(B20,'La Calera II - RFSU 31.1.28'!B:B,'La Calera II - RFSU 31.1.28'!G:G,"No se encuentra",0,1)</f>
        <v>46031</v>
      </c>
      <c r="F20" s="153">
        <f>+_xlfn.XLOOKUP(B20,'La Calera II - RFSU 31.1.28'!B:B,'La Calera II - RFSU 31.1.28'!G:G,"No se encuentra",0,1)</f>
        <v>46031</v>
      </c>
      <c r="G20" s="154">
        <f>IF(+_xlfn.XLOOKUP(B20,'La Calera II - RFSU 31.1.28'!B:B,'La Calera II - RFSU 31.1.28'!H:H,"No se encuentra",0,1)&gt;0,+_xlfn.XLOOKUP(B20,'La Calera II - RFSU 31.1.28'!B:B,'La Calera II - RFSU 31.1.28'!H:H,"No se encuentra",0,1),"")</f>
        <v>46031</v>
      </c>
      <c r="H20" s="152">
        <f>+_xlfn.XLOOKUP(B20,'La Calera II - RFSU 31.1.28'!B:B,'La Calera II - RFSU 31.1.28'!W:W,"No se encuentra",0,1)</f>
        <v>46062</v>
      </c>
      <c r="I20" s="153">
        <f>+_xlfn.XLOOKUP(B20,'La Calera II - RFSU 31.1.28'!B:B,'La Calera II - RFSU 31.1.28'!W:W,"No se encuentra",0,1)</f>
        <v>46062</v>
      </c>
      <c r="J20" s="155">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2">
        <f>+_xlfn.XLOOKUP(B20,'La Calera II - RFSU 31.1.28'!B:B,'La Calera II - RFSU 31.1.28'!AP:AP,"No se encuentra",0,1)</f>
        <v>46147</v>
      </c>
      <c r="M20" s="153">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1">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2">
        <f t="shared" si="0"/>
        <v>46561</v>
      </c>
      <c r="S20" s="197"/>
      <c r="T20">
        <f>+_xlfn.XLOOKUP(B20,'La Calera II - RFSU 31.1.28'!B:B,'La Calera II - RFSU 31.1.28'!E:E,"",0,1)</f>
        <v>5400.0119599999998</v>
      </c>
    </row>
    <row r="21" spans="1:20" ht="20" hidden="1" x14ac:dyDescent="0.35">
      <c r="A21" s="159" t="s">
        <v>246</v>
      </c>
      <c r="B21" s="160" t="s">
        <v>2690</v>
      </c>
      <c r="C21" s="161" t="s">
        <v>2691</v>
      </c>
      <c r="D21" s="196"/>
      <c r="E21" s="151">
        <f>+_xlfn.XLOOKUP(B21,'La Calera II - RFSU 31.1.28'!B:B,'La Calera II - RFSU 31.1.28'!G:G,"No se encuentra",0,1)</f>
        <v>46031</v>
      </c>
      <c r="F21" s="153">
        <f>+_xlfn.XLOOKUP(B21,'La Calera II - RFSU 31.1.28'!B:B,'La Calera II - RFSU 31.1.28'!G:G,"No se encuentra",0,1)</f>
        <v>46031</v>
      </c>
      <c r="G21" s="154">
        <f>IF(+_xlfn.XLOOKUP(B21,'La Calera II - RFSU 31.1.28'!B:B,'La Calera II - RFSU 31.1.28'!H:H,"No se encuentra",0,1)&gt;0,+_xlfn.XLOOKUP(B21,'La Calera II - RFSU 31.1.28'!B:B,'La Calera II - RFSU 31.1.28'!H:H,"No se encuentra",0,1),"")</f>
        <v>46031</v>
      </c>
      <c r="H21" s="152">
        <f>+_xlfn.XLOOKUP(B21,'La Calera II - RFSU 31.1.28'!B:B,'La Calera II - RFSU 31.1.28'!W:W,"No se encuentra",0,1)</f>
        <v>46062</v>
      </c>
      <c r="I21" s="153">
        <f>+_xlfn.XLOOKUP(B21,'La Calera II - RFSU 31.1.28'!B:B,'La Calera II - RFSU 31.1.28'!W:W,"No se encuentra",0,1)</f>
        <v>46062</v>
      </c>
      <c r="J21" s="155">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2">
        <f>+_xlfn.XLOOKUP(B21,'La Calera II - RFSU 31.1.28'!B:B,'La Calera II - RFSU 31.1.28'!AP:AP,"No se encuentra",0,1)</f>
        <v>46147</v>
      </c>
      <c r="M21" s="153">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1">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2">
        <f t="shared" si="0"/>
        <v>46540</v>
      </c>
      <c r="S21" s="197"/>
      <c r="T21">
        <f>+_xlfn.XLOOKUP(B21,'La Calera II - RFSU 31.1.28'!B:B,'La Calera II - RFSU 31.1.28'!E:E,"",0,1)</f>
        <v>83.262</v>
      </c>
    </row>
    <row r="22" spans="1:20" ht="30" hidden="1" x14ac:dyDescent="0.35">
      <c r="A22" s="159" t="s">
        <v>640</v>
      </c>
      <c r="B22" s="160" t="s">
        <v>2693</v>
      </c>
      <c r="C22" s="161" t="s">
        <v>744</v>
      </c>
      <c r="D22" s="196"/>
      <c r="E22" s="151">
        <f>+_xlfn.XLOOKUP(B22,'La Calera II - RFSU 31.1.28'!B:B,'La Calera II - RFSU 31.1.28'!G:G,"No se encuentra",0,1)</f>
        <v>46134</v>
      </c>
      <c r="F22" s="153">
        <f>+_xlfn.XLOOKUP(B22,'La Calera II - RFSU 31.1.28'!B:B,'La Calera II - RFSU 31.1.28'!G:G,"No se encuentra",0,1)</f>
        <v>46134</v>
      </c>
      <c r="G22" s="154">
        <f>IF(+_xlfn.XLOOKUP(B22,'La Calera II - RFSU 31.1.28'!B:B,'La Calera II - RFSU 31.1.28'!H:H,"No se encuentra",0,1)&gt;0,+_xlfn.XLOOKUP(B22,'La Calera II - RFSU 31.1.28'!B:B,'La Calera II - RFSU 31.1.28'!H:H,"No se encuentra",0,1),"")</f>
        <v>46135</v>
      </c>
      <c r="H22" s="152">
        <f>+_xlfn.XLOOKUP(B22,'La Calera II - RFSU 31.1.28'!B:B,'La Calera II - RFSU 31.1.28'!W:W,"No se encuentra",0,1)</f>
        <v>46172</v>
      </c>
      <c r="I22" s="153">
        <f>+_xlfn.XLOOKUP(B22,'La Calera II - RFSU 31.1.28'!B:B,'La Calera II - RFSU 31.1.28'!W:W,"No se encuentra",0,1)</f>
        <v>46172</v>
      </c>
      <c r="J22" s="155">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2">
        <f>+_xlfn.XLOOKUP(B22,'La Calera II - RFSU 31.1.28'!B:B,'La Calera II - RFSU 31.1.28'!AP:AP,"No se encuentra",0,1)</f>
        <v>46233</v>
      </c>
      <c r="M22" s="153">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1">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2" t="str">
        <f t="shared" si="0"/>
        <v/>
      </c>
      <c r="S22" s="197"/>
      <c r="T22">
        <f>+_xlfn.XLOOKUP(B22,'La Calera II - RFSU 31.1.28'!B:B,'La Calera II - RFSU 31.1.28'!E:E,"",0,1)</f>
        <v>0</v>
      </c>
    </row>
    <row r="23" spans="1:20" ht="20" hidden="1" x14ac:dyDescent="0.35">
      <c r="A23" s="159" t="s">
        <v>640</v>
      </c>
      <c r="B23" s="160" t="s">
        <v>2697</v>
      </c>
      <c r="C23" s="161" t="s">
        <v>745</v>
      </c>
      <c r="D23" s="196"/>
      <c r="E23" s="151">
        <f>+_xlfn.XLOOKUP(B23,'La Calera II - RFSU 31.1.28'!B:B,'La Calera II - RFSU 31.1.28'!G:G,"No se encuentra",0,1)</f>
        <v>46108</v>
      </c>
      <c r="F23" s="153">
        <f>+_xlfn.XLOOKUP(B23,'La Calera II - RFSU 31.1.28'!B:B,'La Calera II - RFSU 31.1.28'!G:G,"No se encuentra",0,1)</f>
        <v>46108</v>
      </c>
      <c r="G23" s="154">
        <f>IF(+_xlfn.XLOOKUP(B23,'La Calera II - RFSU 31.1.28'!B:B,'La Calera II - RFSU 31.1.28'!H:H,"No se encuentra",0,1)&gt;0,+_xlfn.XLOOKUP(B23,'La Calera II - RFSU 31.1.28'!B:B,'La Calera II - RFSU 31.1.28'!H:H,"No se encuentra",0,1),"")</f>
        <v>46111</v>
      </c>
      <c r="H23" s="152">
        <f>+_xlfn.XLOOKUP(B23,'La Calera II - RFSU 31.1.28'!B:B,'La Calera II - RFSU 31.1.28'!W:W,"No se encuentra",0,1)</f>
        <v>46148</v>
      </c>
      <c r="I23" s="153">
        <f>+_xlfn.XLOOKUP(B23,'La Calera II - RFSU 31.1.28'!B:B,'La Calera II - RFSU 31.1.28'!W:W,"No se encuentra",0,1)</f>
        <v>46148</v>
      </c>
      <c r="J23" s="155">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2">
        <f>+_xlfn.XLOOKUP(B23,'La Calera II - RFSU 31.1.28'!B:B,'La Calera II - RFSU 31.1.28'!AP:AP,"No se encuentra",0,1)</f>
        <v>46207</v>
      </c>
      <c r="M23" s="153">
        <f>+_xlfn.XLOOKUP(B23,'La Calera II - RFSU 31.1.28'!B:B,'La Calera II - RFSU 31.1.28'!AP:AP,"No se encuentra",0,1)</f>
        <v>46207</v>
      </c>
      <c r="N23" s="140" t="str">
        <f>IF(+_xlfn.XLOOKUP(B23,'La Calera II - RFSU 31.1.28'!B:B,'La Calera II - RFSU 31.1.28'!AQ:AQ,"No se encuentra",0,1)&gt;0,+_xlfn.XLOOKUP(B23,'La Calera II - RFSU 31.1.28'!B:B,'La Calera II - RFSU 31.1.28'!AQ:AQ,"No se encuentra",0,1),"")</f>
        <v/>
      </c>
      <c r="O23" s="201">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2" t="str">
        <f t="shared" si="0"/>
        <v/>
      </c>
      <c r="S23" s="197"/>
      <c r="T23">
        <f>+_xlfn.XLOOKUP(B23,'La Calera II - RFSU 31.1.28'!B:B,'La Calera II - RFSU 31.1.28'!E:E,"",0,1)</f>
        <v>0</v>
      </c>
    </row>
    <row r="24" spans="1:20" ht="30" hidden="1" x14ac:dyDescent="0.35">
      <c r="A24" s="159" t="s">
        <v>640</v>
      </c>
      <c r="B24" s="160" t="s">
        <v>2699</v>
      </c>
      <c r="C24" s="161" t="s">
        <v>747</v>
      </c>
      <c r="D24" s="196"/>
      <c r="E24" s="151">
        <f>+_xlfn.XLOOKUP(B24,'La Calera II - RFSU 31.1.28'!B:B,'La Calera II - RFSU 31.1.28'!G:G,"No se encuentra",0,1)</f>
        <v>46107</v>
      </c>
      <c r="F24" s="153">
        <f>+_xlfn.XLOOKUP(B24,'La Calera II - RFSU 31.1.28'!B:B,'La Calera II - RFSU 31.1.28'!G:G,"No se encuentra",0,1)</f>
        <v>46107</v>
      </c>
      <c r="G24" s="154">
        <f>IF(+_xlfn.XLOOKUP(B24,'La Calera II - RFSU 31.1.28'!B:B,'La Calera II - RFSU 31.1.28'!H:H,"No se encuentra",0,1)&gt;0,+_xlfn.XLOOKUP(B24,'La Calera II - RFSU 31.1.28'!B:B,'La Calera II - RFSU 31.1.28'!H:H,"No se encuentra",0,1),"")</f>
        <v>46111</v>
      </c>
      <c r="H24" s="152">
        <f>+_xlfn.XLOOKUP(B24,'La Calera II - RFSU 31.1.28'!B:B,'La Calera II - RFSU 31.1.28'!W:W,"No se encuentra",0,1)</f>
        <v>46148</v>
      </c>
      <c r="I24" s="153">
        <f>+_xlfn.XLOOKUP(B24,'La Calera II - RFSU 31.1.28'!B:B,'La Calera II - RFSU 31.1.28'!W:W,"No se encuentra",0,1)</f>
        <v>46148</v>
      </c>
      <c r="J24" s="155">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2">
        <f>+_xlfn.XLOOKUP(B24,'La Calera II - RFSU 31.1.28'!B:B,'La Calera II - RFSU 31.1.28'!AP:AP,"No se encuentra",0,1)</f>
        <v>46207</v>
      </c>
      <c r="M24" s="153">
        <f>+_xlfn.XLOOKUP(B24,'La Calera II - RFSU 31.1.28'!B:B,'La Calera II - RFSU 31.1.28'!AP:AP,"No se encuentra",0,1)</f>
        <v>46207</v>
      </c>
      <c r="N24" s="140" t="str">
        <f>IF(+_xlfn.XLOOKUP(B24,'La Calera II - RFSU 31.1.28'!B:B,'La Calera II - RFSU 31.1.28'!AQ:AQ,"No se encuentra",0,1)&gt;0,+_xlfn.XLOOKUP(B24,'La Calera II - RFSU 31.1.28'!B:B,'La Calera II - RFSU 31.1.28'!AQ:AQ,"No se encuentra",0,1),"")</f>
        <v/>
      </c>
      <c r="O24" s="201">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2" t="str">
        <f t="shared" si="0"/>
        <v/>
      </c>
      <c r="S24" s="197"/>
      <c r="T24">
        <f>+_xlfn.XLOOKUP(B24,'La Calera II - RFSU 31.1.28'!B:B,'La Calera II - RFSU 31.1.28'!E:E,"",0,1)</f>
        <v>0</v>
      </c>
    </row>
    <row r="25" spans="1:20" ht="20" hidden="1" x14ac:dyDescent="0.35">
      <c r="A25" s="159" t="s">
        <v>640</v>
      </c>
      <c r="B25" s="160" t="s">
        <v>2701</v>
      </c>
      <c r="C25" s="161" t="s">
        <v>748</v>
      </c>
      <c r="D25" s="196"/>
      <c r="E25" s="151">
        <f>+_xlfn.XLOOKUP(B25,'La Calera II - RFSU 31.1.28'!B:B,'La Calera II - RFSU 31.1.28'!G:G,"No se encuentra",0,1)</f>
        <v>46122</v>
      </c>
      <c r="F25" s="153">
        <f>+_xlfn.XLOOKUP(B25,'La Calera II - RFSU 31.1.28'!B:B,'La Calera II - RFSU 31.1.28'!G:G,"No se encuentra",0,1)</f>
        <v>46122</v>
      </c>
      <c r="G25" s="154">
        <f>IF(+_xlfn.XLOOKUP(B25,'La Calera II - RFSU 31.1.28'!B:B,'La Calera II - RFSU 31.1.28'!H:H,"No se encuentra",0,1)&gt;0,+_xlfn.XLOOKUP(B25,'La Calera II - RFSU 31.1.28'!B:B,'La Calera II - RFSU 31.1.28'!H:H,"No se encuentra",0,1),"")</f>
        <v>46100</v>
      </c>
      <c r="H25" s="152">
        <f>+_xlfn.XLOOKUP(B25,'La Calera II - RFSU 31.1.28'!B:B,'La Calera II - RFSU 31.1.28'!W:W,"No se encuentra",0,1)</f>
        <v>46148</v>
      </c>
      <c r="I25" s="153">
        <f>+_xlfn.XLOOKUP(B25,'La Calera II - RFSU 31.1.28'!B:B,'La Calera II - RFSU 31.1.28'!W:W,"No se encuentra",0,1)</f>
        <v>46148</v>
      </c>
      <c r="J25" s="155">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2">
        <f>+_xlfn.XLOOKUP(B25,'La Calera II - RFSU 31.1.28'!B:B,'La Calera II - RFSU 31.1.28'!AP:AP,"No se encuentra",0,1)</f>
        <v>46207</v>
      </c>
      <c r="M25" s="153">
        <f>+_xlfn.XLOOKUP(B25,'La Calera II - RFSU 31.1.28'!B:B,'La Calera II - RFSU 31.1.28'!AP:AP,"No se encuentra",0,1)</f>
        <v>46207</v>
      </c>
      <c r="N25" s="140" t="str">
        <f>IF(+_xlfn.XLOOKUP(B25,'La Calera II - RFSU 31.1.28'!B:B,'La Calera II - RFSU 31.1.28'!AQ:AQ,"No se encuentra",0,1)&gt;0,+_xlfn.XLOOKUP(B25,'La Calera II - RFSU 31.1.28'!B:B,'La Calera II - RFSU 31.1.28'!AQ:AQ,"No se encuentra",0,1),"")</f>
        <v/>
      </c>
      <c r="O25" s="201">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2" t="str">
        <f t="shared" si="0"/>
        <v/>
      </c>
      <c r="S25" s="197"/>
      <c r="T25">
        <f>+_xlfn.XLOOKUP(B25,'La Calera II - RFSU 31.1.28'!B:B,'La Calera II - RFSU 31.1.28'!E:E,"",0,1)</f>
        <v>0</v>
      </c>
    </row>
    <row r="26" spans="1:20" ht="20" hidden="1" x14ac:dyDescent="0.35">
      <c r="A26" s="159" t="s">
        <v>640</v>
      </c>
      <c r="B26" s="160" t="s">
        <v>2702</v>
      </c>
      <c r="C26" s="161" t="s">
        <v>749</v>
      </c>
      <c r="D26" s="196"/>
      <c r="E26" s="151">
        <f>+_xlfn.XLOOKUP(B26,'La Calera II - RFSU 31.1.28'!B:B,'La Calera II - RFSU 31.1.28'!G:G,"No se encuentra",0,1)</f>
        <v>46157</v>
      </c>
      <c r="F26" s="153">
        <f>+_xlfn.XLOOKUP(B26,'La Calera II - RFSU 31.1.28'!B:B,'La Calera II - RFSU 31.1.28'!G:G,"No se encuentra",0,1)</f>
        <v>46157</v>
      </c>
      <c r="G26" s="154">
        <f>IF(+_xlfn.XLOOKUP(B26,'La Calera II - RFSU 31.1.28'!B:B,'La Calera II - RFSU 31.1.28'!H:H,"No se encuentra",0,1)&gt;0,+_xlfn.XLOOKUP(B26,'La Calera II - RFSU 31.1.28'!B:B,'La Calera II - RFSU 31.1.28'!H:H,"No se encuentra",0,1),"")</f>
        <v>46159</v>
      </c>
      <c r="H26" s="152">
        <f>+_xlfn.XLOOKUP(B26,'La Calera II - RFSU 31.1.28'!B:B,'La Calera II - RFSU 31.1.28'!W:W,"No se encuentra",0,1)</f>
        <v>46208</v>
      </c>
      <c r="I26" s="153">
        <f>+_xlfn.XLOOKUP(B26,'La Calera II - RFSU 31.1.28'!B:B,'La Calera II - RFSU 31.1.28'!W:W,"No se encuentra",0,1)</f>
        <v>46208</v>
      </c>
      <c r="J26" s="155">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2">
        <f>+_xlfn.XLOOKUP(B26,'La Calera II - RFSU 31.1.28'!B:B,'La Calera II - RFSU 31.1.28'!AP:AP,"No se encuentra",0,1)</f>
        <v>46269</v>
      </c>
      <c r="M26" s="153">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1">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2" t="str">
        <f t="shared" si="0"/>
        <v/>
      </c>
      <c r="S26" s="197"/>
      <c r="T26">
        <f>+_xlfn.XLOOKUP(B26,'La Calera II - RFSU 31.1.28'!B:B,'La Calera II - RFSU 31.1.28'!E:E,"",0,1)</f>
        <v>0</v>
      </c>
    </row>
    <row r="27" spans="1:20" ht="20" hidden="1" x14ac:dyDescent="0.35">
      <c r="A27" s="159" t="s">
        <v>640</v>
      </c>
      <c r="B27" s="160" t="s">
        <v>2704</v>
      </c>
      <c r="C27" s="161" t="s">
        <v>750</v>
      </c>
      <c r="D27" s="196"/>
      <c r="E27" s="151">
        <f>+_xlfn.XLOOKUP(B27,'La Calera II - RFSU 31.1.28'!B:B,'La Calera II - RFSU 31.1.28'!G:G,"No se encuentra",0,1)</f>
        <v>46118</v>
      </c>
      <c r="F27" s="153">
        <f>+_xlfn.XLOOKUP(B27,'La Calera II - RFSU 31.1.28'!B:B,'La Calera II - RFSU 31.1.28'!G:G,"No se encuentra",0,1)</f>
        <v>46118</v>
      </c>
      <c r="G27" s="154">
        <f>IF(+_xlfn.XLOOKUP(B27,'La Calera II - RFSU 31.1.28'!B:B,'La Calera II - RFSU 31.1.28'!H:H,"No se encuentra",0,1)&gt;0,+_xlfn.XLOOKUP(B27,'La Calera II - RFSU 31.1.28'!B:B,'La Calera II - RFSU 31.1.28'!H:H,"No se encuentra",0,1),"")</f>
        <v>46122</v>
      </c>
      <c r="H27" s="152">
        <f>+_xlfn.XLOOKUP(B27,'La Calera II - RFSU 31.1.28'!B:B,'La Calera II - RFSU 31.1.28'!W:W,"No se encuentra",0,1)</f>
        <v>46159</v>
      </c>
      <c r="I27" s="153">
        <f>+_xlfn.XLOOKUP(B27,'La Calera II - RFSU 31.1.28'!B:B,'La Calera II - RFSU 31.1.28'!W:W,"No se encuentra",0,1)</f>
        <v>46159</v>
      </c>
      <c r="J27" s="155">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2">
        <f>+_xlfn.XLOOKUP(B27,'La Calera II - RFSU 31.1.28'!B:B,'La Calera II - RFSU 31.1.28'!AP:AP,"No se encuentra",0,1)</f>
        <v>46216</v>
      </c>
      <c r="M27" s="153">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1">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2" t="str">
        <f t="shared" si="0"/>
        <v/>
      </c>
      <c r="S27" s="197"/>
      <c r="T27">
        <f>+_xlfn.XLOOKUP(B27,'La Calera II - RFSU 31.1.28'!B:B,'La Calera II - RFSU 31.1.28'!E:E,"",0,1)</f>
        <v>0</v>
      </c>
    </row>
    <row r="28" spans="1:20" ht="30" hidden="1" x14ac:dyDescent="0.35">
      <c r="A28" s="159" t="s">
        <v>640</v>
      </c>
      <c r="B28" s="160" t="s">
        <v>2706</v>
      </c>
      <c r="C28" s="161" t="s">
        <v>751</v>
      </c>
      <c r="D28" s="196"/>
      <c r="E28" s="151">
        <f>+_xlfn.XLOOKUP(B28,'La Calera II - RFSU 31.1.28'!B:B,'La Calera II - RFSU 31.1.28'!G:G,"No se encuentra",0,1)</f>
        <v>46121</v>
      </c>
      <c r="F28" s="153">
        <f>+_xlfn.XLOOKUP(B28,'La Calera II - RFSU 31.1.28'!B:B,'La Calera II - RFSU 31.1.28'!G:G,"No se encuentra",0,1)</f>
        <v>46121</v>
      </c>
      <c r="G28" s="154">
        <f>IF(+_xlfn.XLOOKUP(B28,'La Calera II - RFSU 31.1.28'!B:B,'La Calera II - RFSU 31.1.28'!H:H,"No se encuentra",0,1)&gt;0,+_xlfn.XLOOKUP(B28,'La Calera II - RFSU 31.1.28'!B:B,'La Calera II - RFSU 31.1.28'!H:H,"No se encuentra",0,1),"")</f>
        <v>46122</v>
      </c>
      <c r="H28" s="152">
        <f>+_xlfn.XLOOKUP(B28,'La Calera II - RFSU 31.1.28'!B:B,'La Calera II - RFSU 31.1.28'!W:W,"No se encuentra",0,1)</f>
        <v>46159</v>
      </c>
      <c r="I28" s="153">
        <f>+_xlfn.XLOOKUP(B28,'La Calera II - RFSU 31.1.28'!B:B,'La Calera II - RFSU 31.1.28'!W:W,"No se encuentra",0,1)</f>
        <v>46159</v>
      </c>
      <c r="J28" s="155">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2">
        <f>+_xlfn.XLOOKUP(B28,'La Calera II - RFSU 31.1.28'!B:B,'La Calera II - RFSU 31.1.28'!AP:AP,"No se encuentra",0,1)</f>
        <v>46219</v>
      </c>
      <c r="M28" s="153">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1">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2" t="str">
        <f t="shared" si="0"/>
        <v/>
      </c>
      <c r="S28" s="197"/>
      <c r="T28">
        <f>+_xlfn.XLOOKUP(B28,'La Calera II - RFSU 31.1.28'!B:B,'La Calera II - RFSU 31.1.28'!E:E,"",0,1)</f>
        <v>0</v>
      </c>
    </row>
    <row r="29" spans="1:20" ht="20" hidden="1" x14ac:dyDescent="0.35">
      <c r="A29" s="159" t="s">
        <v>640</v>
      </c>
      <c r="B29" s="160" t="s">
        <v>2708</v>
      </c>
      <c r="C29" s="161" t="s">
        <v>752</v>
      </c>
      <c r="D29" s="196"/>
      <c r="E29" s="151">
        <f>+_xlfn.XLOOKUP(B29,'La Calera II - RFSU 31.1.28'!B:B,'La Calera II - RFSU 31.1.28'!G:G,"No se encuentra",0,1)</f>
        <v>46163</v>
      </c>
      <c r="F29" s="153">
        <f>+_xlfn.XLOOKUP(B29,'La Calera II - RFSU 31.1.28'!B:B,'La Calera II - RFSU 31.1.28'!G:G,"No se encuentra",0,1)</f>
        <v>46163</v>
      </c>
      <c r="G29" s="154">
        <f>IF(+_xlfn.XLOOKUP(B29,'La Calera II - RFSU 31.1.28'!B:B,'La Calera II - RFSU 31.1.28'!H:H,"No se encuentra",0,1)&gt;0,+_xlfn.XLOOKUP(B29,'La Calera II - RFSU 31.1.28'!B:B,'La Calera II - RFSU 31.1.28'!H:H,"No se encuentra",0,1),"")</f>
        <v>46163</v>
      </c>
      <c r="H29" s="152">
        <f>+_xlfn.XLOOKUP(B29,'La Calera II - RFSU 31.1.28'!B:B,'La Calera II - RFSU 31.1.28'!W:W,"No se encuentra",0,1)</f>
        <v>46202</v>
      </c>
      <c r="I29" s="153">
        <f>+_xlfn.XLOOKUP(B29,'La Calera II - RFSU 31.1.28'!B:B,'La Calera II - RFSU 31.1.28'!W:W,"No se encuentra",0,1)</f>
        <v>46202</v>
      </c>
      <c r="J29" s="155">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2">
        <f>+_xlfn.XLOOKUP(B29,'La Calera II - RFSU 31.1.28'!B:B,'La Calera II - RFSU 31.1.28'!AP:AP,"No se encuentra",0,1)</f>
        <v>46263</v>
      </c>
      <c r="M29" s="153">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1">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2" t="str">
        <f t="shared" si="0"/>
        <v/>
      </c>
      <c r="S29" s="197"/>
      <c r="T29">
        <f>+_xlfn.XLOOKUP(B29,'La Calera II - RFSU 31.1.28'!B:B,'La Calera II - RFSU 31.1.28'!E:E,"",0,1)</f>
        <v>0</v>
      </c>
    </row>
    <row r="30" spans="1:20" ht="20" hidden="1" x14ac:dyDescent="0.35">
      <c r="A30" s="159" t="s">
        <v>640</v>
      </c>
      <c r="B30" s="160" t="s">
        <v>2710</v>
      </c>
      <c r="C30" s="161" t="s">
        <v>754</v>
      </c>
      <c r="D30" s="196"/>
      <c r="E30" s="151">
        <f>+_xlfn.XLOOKUP(B30,'La Calera II - RFSU 31.1.28'!B:B,'La Calera II - RFSU 31.1.28'!G:G,"No se encuentra",0,1)</f>
        <v>46125</v>
      </c>
      <c r="F30" s="153">
        <f>+_xlfn.XLOOKUP(B30,'La Calera II - RFSU 31.1.28'!B:B,'La Calera II - RFSU 31.1.28'!G:G,"No se encuentra",0,1)</f>
        <v>46125</v>
      </c>
      <c r="G30" s="154">
        <f>IF(+_xlfn.XLOOKUP(B30,'La Calera II - RFSU 31.1.28'!B:B,'La Calera II - RFSU 31.1.28'!H:H,"No se encuentra",0,1)&gt;0,+_xlfn.XLOOKUP(B30,'La Calera II - RFSU 31.1.28'!B:B,'La Calera II - RFSU 31.1.28'!H:H,"No se encuentra",0,1),"")</f>
        <v>46122</v>
      </c>
      <c r="H30" s="152">
        <f>+_xlfn.XLOOKUP(B30,'La Calera II - RFSU 31.1.28'!B:B,'La Calera II - RFSU 31.1.28'!W:W,"No se encuentra",0,1)</f>
        <v>46159</v>
      </c>
      <c r="I30" s="153">
        <f>+_xlfn.XLOOKUP(B30,'La Calera II - RFSU 31.1.28'!B:B,'La Calera II - RFSU 31.1.28'!W:W,"No se encuentra",0,1)</f>
        <v>46159</v>
      </c>
      <c r="J30" s="155">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2">
        <f>+_xlfn.XLOOKUP(B30,'La Calera II - RFSU 31.1.28'!B:B,'La Calera II - RFSU 31.1.28'!AP:AP,"No se encuentra",0,1)</f>
        <v>46218</v>
      </c>
      <c r="M30" s="153">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1">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2" t="str">
        <f t="shared" si="0"/>
        <v/>
      </c>
      <c r="S30" s="197"/>
      <c r="T30">
        <f>+_xlfn.XLOOKUP(B30,'La Calera II - RFSU 31.1.28'!B:B,'La Calera II - RFSU 31.1.28'!E:E,"",0,1)</f>
        <v>0</v>
      </c>
    </row>
    <row r="31" spans="1:20" ht="20" hidden="1" x14ac:dyDescent="0.35">
      <c r="A31" s="159" t="s">
        <v>640</v>
      </c>
      <c r="B31" s="160" t="s">
        <v>2711</v>
      </c>
      <c r="C31" s="161" t="s">
        <v>755</v>
      </c>
      <c r="D31" s="196"/>
      <c r="E31" s="151">
        <f>+_xlfn.XLOOKUP(B31,'La Calera II - RFSU 31.1.28'!B:B,'La Calera II - RFSU 31.1.28'!G:G,"No se encuentra",0,1)</f>
        <v>46177</v>
      </c>
      <c r="F31" s="153">
        <f>+_xlfn.XLOOKUP(B31,'La Calera II - RFSU 31.1.28'!B:B,'La Calera II - RFSU 31.1.28'!G:G,"No se encuentra",0,1)</f>
        <v>46177</v>
      </c>
      <c r="G31" s="154">
        <f>IF(+_xlfn.XLOOKUP(B31,'La Calera II - RFSU 31.1.28'!B:B,'La Calera II - RFSU 31.1.28'!H:H,"No se encuentra",0,1)&gt;0,+_xlfn.XLOOKUP(B31,'La Calera II - RFSU 31.1.28'!B:B,'La Calera II - RFSU 31.1.28'!H:H,"No se encuentra",0,1),"")</f>
        <v>46185</v>
      </c>
      <c r="H31" s="152">
        <f>+_xlfn.XLOOKUP(B31,'La Calera II - RFSU 31.1.28'!B:B,'La Calera II - RFSU 31.1.28'!W:W,"No se encuentra",0,1)</f>
        <v>46222</v>
      </c>
      <c r="I31" s="153">
        <f>+_xlfn.XLOOKUP(B31,'La Calera II - RFSU 31.1.28'!B:B,'La Calera II - RFSU 31.1.28'!W:W,"No se encuentra",0,1)</f>
        <v>46222</v>
      </c>
      <c r="J31" s="155">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2">
        <f>+_xlfn.XLOOKUP(B31,'La Calera II - RFSU 31.1.28'!B:B,'La Calera II - RFSU 31.1.28'!AP:AP,"No se encuentra",0,1)</f>
        <v>46295</v>
      </c>
      <c r="M31" s="153">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1">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2" t="str">
        <f t="shared" si="0"/>
        <v/>
      </c>
      <c r="S31" s="197"/>
      <c r="T31">
        <f>+_xlfn.XLOOKUP(B31,'La Calera II - RFSU 31.1.28'!B:B,'La Calera II - RFSU 31.1.28'!E:E,"",0,1)</f>
        <v>0</v>
      </c>
    </row>
    <row r="32" spans="1:20" ht="20" hidden="1" x14ac:dyDescent="0.35">
      <c r="A32" s="159" t="s">
        <v>640</v>
      </c>
      <c r="B32" s="160" t="s">
        <v>2712</v>
      </c>
      <c r="C32" s="161" t="s">
        <v>756</v>
      </c>
      <c r="D32" s="196"/>
      <c r="E32" s="151">
        <f>+_xlfn.XLOOKUP(B32,'La Calera II - RFSU 31.1.28'!B:B,'La Calera II - RFSU 31.1.28'!G:G,"No se encuentra",0,1)</f>
        <v>46129</v>
      </c>
      <c r="F32" s="153">
        <f>+_xlfn.XLOOKUP(B32,'La Calera II - RFSU 31.1.28'!B:B,'La Calera II - RFSU 31.1.28'!G:G,"No se encuentra",0,1)</f>
        <v>46129</v>
      </c>
      <c r="G32" s="154">
        <f>IF(+_xlfn.XLOOKUP(B32,'La Calera II - RFSU 31.1.28'!B:B,'La Calera II - RFSU 31.1.28'!H:H,"No se encuentra",0,1)&gt;0,+_xlfn.XLOOKUP(B32,'La Calera II - RFSU 31.1.28'!B:B,'La Calera II - RFSU 31.1.28'!H:H,"No se encuentra",0,1),"")</f>
        <v>46129</v>
      </c>
      <c r="H32" s="152">
        <f>+_xlfn.XLOOKUP(B32,'La Calera II - RFSU 31.1.28'!B:B,'La Calera II - RFSU 31.1.28'!W:W,"No se encuentra",0,1)</f>
        <v>46166</v>
      </c>
      <c r="I32" s="153">
        <f>+_xlfn.XLOOKUP(B32,'La Calera II - RFSU 31.1.28'!B:B,'La Calera II - RFSU 31.1.28'!W:W,"No se encuentra",0,1)</f>
        <v>46166</v>
      </c>
      <c r="J32" s="155">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2">
        <f>+_xlfn.XLOOKUP(B32,'La Calera II - RFSU 31.1.28'!B:B,'La Calera II - RFSU 31.1.28'!AP:AP,"No se encuentra",0,1)</f>
        <v>46218</v>
      </c>
      <c r="M32" s="153">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1">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2" t="str">
        <f t="shared" si="0"/>
        <v/>
      </c>
      <c r="S32" s="197"/>
      <c r="T32">
        <f>+_xlfn.XLOOKUP(B32,'La Calera II - RFSU 31.1.28'!B:B,'La Calera II - RFSU 31.1.28'!E:E,"",0,1)</f>
        <v>0</v>
      </c>
    </row>
    <row r="33" spans="1:20" ht="30" hidden="1" x14ac:dyDescent="0.35">
      <c r="A33" s="159" t="s">
        <v>640</v>
      </c>
      <c r="B33" s="160" t="s">
        <v>2714</v>
      </c>
      <c r="C33" s="161" t="s">
        <v>757</v>
      </c>
      <c r="D33" s="196"/>
      <c r="E33" s="151">
        <f>+_xlfn.XLOOKUP(B33,'La Calera II - RFSU 31.1.28'!B:B,'La Calera II - RFSU 31.1.28'!G:G,"No se encuentra",0,1)</f>
        <v>46177</v>
      </c>
      <c r="F33" s="153">
        <f>+_xlfn.XLOOKUP(B33,'La Calera II - RFSU 31.1.28'!B:B,'La Calera II - RFSU 31.1.28'!G:G,"No se encuentra",0,1)</f>
        <v>46177</v>
      </c>
      <c r="G33" s="154">
        <f>IF(+_xlfn.XLOOKUP(B33,'La Calera II - RFSU 31.1.28'!B:B,'La Calera II - RFSU 31.1.28'!H:H,"No se encuentra",0,1)&gt;0,+_xlfn.XLOOKUP(B33,'La Calera II - RFSU 31.1.28'!B:B,'La Calera II - RFSU 31.1.28'!H:H,"No se encuentra",0,1),"")</f>
        <v>46185</v>
      </c>
      <c r="H33" s="152">
        <f>+_xlfn.XLOOKUP(B33,'La Calera II - RFSU 31.1.28'!B:B,'La Calera II - RFSU 31.1.28'!W:W,"No se encuentra",0,1)</f>
        <v>46222</v>
      </c>
      <c r="I33" s="153">
        <f>+_xlfn.XLOOKUP(B33,'La Calera II - RFSU 31.1.28'!B:B,'La Calera II - RFSU 31.1.28'!W:W,"No se encuentra",0,1)</f>
        <v>46222</v>
      </c>
      <c r="J33" s="155">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2">
        <f>+_xlfn.XLOOKUP(B33,'La Calera II - RFSU 31.1.28'!B:B,'La Calera II - RFSU 31.1.28'!AP:AP,"No se encuentra",0,1)</f>
        <v>46291</v>
      </c>
      <c r="M33" s="153">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1">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2" t="str">
        <f t="shared" si="0"/>
        <v/>
      </c>
      <c r="S33" s="197"/>
      <c r="T33">
        <f>+_xlfn.XLOOKUP(B33,'La Calera II - RFSU 31.1.28'!B:B,'La Calera II - RFSU 31.1.28'!E:E,"",0,1)</f>
        <v>0</v>
      </c>
    </row>
    <row r="34" spans="1:20" ht="20" hidden="1" x14ac:dyDescent="0.35">
      <c r="A34" s="159" t="s">
        <v>640</v>
      </c>
      <c r="B34" s="160" t="s">
        <v>2716</v>
      </c>
      <c r="C34" s="161" t="s">
        <v>758</v>
      </c>
      <c r="D34" s="196"/>
      <c r="E34" s="151">
        <f>+_xlfn.XLOOKUP(B34,'La Calera II - RFSU 31.1.28'!B:B,'La Calera II - RFSU 31.1.28'!G:G,"No se encuentra",0,1)</f>
        <v>46163</v>
      </c>
      <c r="F34" s="153">
        <f>+_xlfn.XLOOKUP(B34,'La Calera II - RFSU 31.1.28'!B:B,'La Calera II - RFSU 31.1.28'!G:G,"No se encuentra",0,1)</f>
        <v>46163</v>
      </c>
      <c r="G34" s="154">
        <f>IF(+_xlfn.XLOOKUP(B34,'La Calera II - RFSU 31.1.28'!B:B,'La Calera II - RFSU 31.1.28'!H:H,"No se encuentra",0,1)&gt;0,+_xlfn.XLOOKUP(B34,'La Calera II - RFSU 31.1.28'!B:B,'La Calera II - RFSU 31.1.28'!H:H,"No se encuentra",0,1),"")</f>
        <v>46163</v>
      </c>
      <c r="H34" s="152">
        <f>+_xlfn.XLOOKUP(B34,'La Calera II - RFSU 31.1.28'!B:B,'La Calera II - RFSU 31.1.28'!W:W,"No se encuentra",0,1)</f>
        <v>46208</v>
      </c>
      <c r="I34" s="153">
        <f>+_xlfn.XLOOKUP(B34,'La Calera II - RFSU 31.1.28'!B:B,'La Calera II - RFSU 31.1.28'!W:W,"No se encuentra",0,1)</f>
        <v>46208</v>
      </c>
      <c r="J34" s="155">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2">
        <f>+_xlfn.XLOOKUP(B34,'La Calera II - RFSU 31.1.28'!B:B,'La Calera II - RFSU 31.1.28'!AP:AP,"No se encuentra",0,1)</f>
        <v>46270</v>
      </c>
      <c r="M34" s="153">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1">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2" t="str">
        <f t="shared" si="0"/>
        <v/>
      </c>
      <c r="S34" s="197"/>
      <c r="T34">
        <f>+_xlfn.XLOOKUP(B34,'La Calera II - RFSU 31.1.28'!B:B,'La Calera II - RFSU 31.1.28'!E:E,"",0,1)</f>
        <v>0</v>
      </c>
    </row>
    <row r="35" spans="1:20" ht="20" hidden="1" x14ac:dyDescent="0.35">
      <c r="A35" s="159" t="s">
        <v>640</v>
      </c>
      <c r="B35" s="160" t="s">
        <v>2718</v>
      </c>
      <c r="C35" s="161" t="s">
        <v>760</v>
      </c>
      <c r="D35" s="196"/>
      <c r="E35" s="151">
        <f>+_xlfn.XLOOKUP(B35,'La Calera II - RFSU 31.1.28'!B:B,'La Calera II - RFSU 31.1.28'!G:G,"No se encuentra",0,1)</f>
        <v>46101</v>
      </c>
      <c r="F35" s="153">
        <f>+_xlfn.XLOOKUP(B35,'La Calera II - RFSU 31.1.28'!B:B,'La Calera II - RFSU 31.1.28'!G:G,"No se encuentra",0,1)</f>
        <v>46101</v>
      </c>
      <c r="G35" s="154">
        <f>IF(+_xlfn.XLOOKUP(B35,'La Calera II - RFSU 31.1.28'!B:B,'La Calera II - RFSU 31.1.28'!H:H,"No se encuentra",0,1)&gt;0,+_xlfn.XLOOKUP(B35,'La Calera II - RFSU 31.1.28'!B:B,'La Calera II - RFSU 31.1.28'!H:H,"No se encuentra",0,1),"")</f>
        <v>46106</v>
      </c>
      <c r="H35" s="152">
        <f>+_xlfn.XLOOKUP(B35,'La Calera II - RFSU 31.1.28'!B:B,'La Calera II - RFSU 31.1.28'!W:W,"No se encuentra",0,1)</f>
        <v>46152</v>
      </c>
      <c r="I35" s="153">
        <f>+_xlfn.XLOOKUP(B35,'La Calera II - RFSU 31.1.28'!B:B,'La Calera II - RFSU 31.1.28'!W:W,"No se encuentra",0,1)</f>
        <v>46152</v>
      </c>
      <c r="J35" s="155">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2">
        <f>+_xlfn.XLOOKUP(B35,'La Calera II - RFSU 31.1.28'!B:B,'La Calera II - RFSU 31.1.28'!AP:AP,"No se encuentra",0,1)</f>
        <v>46213</v>
      </c>
      <c r="M35" s="153">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1">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2">
        <f t="shared" si="0"/>
        <v>46443</v>
      </c>
      <c r="S35" s="197"/>
      <c r="T35">
        <f>+_xlfn.XLOOKUP(B35,'La Calera II - RFSU 31.1.28'!B:B,'La Calera II - RFSU 31.1.28'!E:E,"",0,1)</f>
        <v>0</v>
      </c>
    </row>
    <row r="36" spans="1:20" ht="20" hidden="1" x14ac:dyDescent="0.35">
      <c r="A36" s="159" t="s">
        <v>640</v>
      </c>
      <c r="B36" s="160" t="s">
        <v>2720</v>
      </c>
      <c r="C36" s="161" t="s">
        <v>761</v>
      </c>
      <c r="D36" s="196"/>
      <c r="E36" s="151">
        <f>+_xlfn.XLOOKUP(B36,'La Calera II - RFSU 31.1.28'!B:B,'La Calera II - RFSU 31.1.28'!G:G,"No se encuentra",0,1)</f>
        <v>46136</v>
      </c>
      <c r="F36" s="153">
        <f>+_xlfn.XLOOKUP(B36,'La Calera II - RFSU 31.1.28'!B:B,'La Calera II - RFSU 31.1.28'!G:G,"No se encuentra",0,1)</f>
        <v>46136</v>
      </c>
      <c r="G36" s="154">
        <f>IF(+_xlfn.XLOOKUP(B36,'La Calera II - RFSU 31.1.28'!B:B,'La Calera II - RFSU 31.1.28'!H:H,"No se encuentra",0,1)&gt;0,+_xlfn.XLOOKUP(B36,'La Calera II - RFSU 31.1.28'!B:B,'La Calera II - RFSU 31.1.28'!H:H,"No se encuentra",0,1),"")</f>
        <v>46136</v>
      </c>
      <c r="H36" s="152">
        <f>+_xlfn.XLOOKUP(B36,'La Calera II - RFSU 31.1.28'!B:B,'La Calera II - RFSU 31.1.28'!W:W,"No se encuentra",0,1)</f>
        <v>46173</v>
      </c>
      <c r="I36" s="153">
        <f>+_xlfn.XLOOKUP(B36,'La Calera II - RFSU 31.1.28'!B:B,'La Calera II - RFSU 31.1.28'!W:W,"No se encuentra",0,1)</f>
        <v>46173</v>
      </c>
      <c r="J36" s="155">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2">
        <f>+_xlfn.XLOOKUP(B36,'La Calera II - RFSU 31.1.28'!B:B,'La Calera II - RFSU 31.1.28'!AP:AP,"No se encuentra",0,1)</f>
        <v>46229</v>
      </c>
      <c r="M36" s="153">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1">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2" t="str">
        <f t="shared" si="0"/>
        <v/>
      </c>
      <c r="S36" s="197"/>
      <c r="T36">
        <f>+_xlfn.XLOOKUP(B36,'La Calera II - RFSU 31.1.28'!B:B,'La Calera II - RFSU 31.1.28'!E:E,"",0,1)</f>
        <v>0</v>
      </c>
    </row>
    <row r="37" spans="1:20" ht="20" hidden="1" x14ac:dyDescent="0.35">
      <c r="A37" s="159" t="s">
        <v>640</v>
      </c>
      <c r="B37" s="160" t="s">
        <v>2722</v>
      </c>
      <c r="C37" s="161" t="s">
        <v>762</v>
      </c>
      <c r="D37" s="196"/>
      <c r="E37" s="151">
        <f>+_xlfn.XLOOKUP(B37,'La Calera II - RFSU 31.1.28'!B:B,'La Calera II - RFSU 31.1.28'!G:G,"No se encuentra",0,1)</f>
        <v>46136</v>
      </c>
      <c r="F37" s="153">
        <f>+_xlfn.XLOOKUP(B37,'La Calera II - RFSU 31.1.28'!B:B,'La Calera II - RFSU 31.1.28'!G:G,"No se encuentra",0,1)</f>
        <v>46136</v>
      </c>
      <c r="G37" s="154">
        <f>IF(+_xlfn.XLOOKUP(B37,'La Calera II - RFSU 31.1.28'!B:B,'La Calera II - RFSU 31.1.28'!H:H,"No se encuentra",0,1)&gt;0,+_xlfn.XLOOKUP(B37,'La Calera II - RFSU 31.1.28'!B:B,'La Calera II - RFSU 31.1.28'!H:H,"No se encuentra",0,1),"")</f>
        <v>46111</v>
      </c>
      <c r="H37" s="152">
        <f>+_xlfn.XLOOKUP(B37,'La Calera II - RFSU 31.1.28'!B:B,'La Calera II - RFSU 31.1.28'!W:W,"No se encuentra",0,1)</f>
        <v>46161</v>
      </c>
      <c r="I37" s="153">
        <f>+_xlfn.XLOOKUP(B37,'La Calera II - RFSU 31.1.28'!B:B,'La Calera II - RFSU 31.1.28'!W:W,"No se encuentra",0,1)</f>
        <v>46161</v>
      </c>
      <c r="J37" s="155">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2">
        <f>+_xlfn.XLOOKUP(B37,'La Calera II - RFSU 31.1.28'!B:B,'La Calera II - RFSU 31.1.28'!AP:AP,"No se encuentra",0,1)</f>
        <v>46229</v>
      </c>
      <c r="M37" s="153">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1">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2" t="str">
        <f t="shared" si="0"/>
        <v/>
      </c>
      <c r="S37" s="197"/>
      <c r="T37">
        <f>+_xlfn.XLOOKUP(B37,'La Calera II - RFSU 31.1.28'!B:B,'La Calera II - RFSU 31.1.28'!E:E,"",0,1)</f>
        <v>0</v>
      </c>
    </row>
    <row r="38" spans="1:20" ht="20" hidden="1" x14ac:dyDescent="0.35">
      <c r="A38" s="159" t="s">
        <v>640</v>
      </c>
      <c r="B38" s="160" t="s">
        <v>2727</v>
      </c>
      <c r="C38" s="161" t="s">
        <v>763</v>
      </c>
      <c r="D38" s="196"/>
      <c r="E38" s="151">
        <f>+_xlfn.XLOOKUP(B38,'La Calera II - RFSU 31.1.28'!B:B,'La Calera II - RFSU 31.1.28'!G:G,"No se encuentra",0,1)</f>
        <v>46090</v>
      </c>
      <c r="F38" s="153">
        <f>+_xlfn.XLOOKUP(B38,'La Calera II - RFSU 31.1.28'!B:B,'La Calera II - RFSU 31.1.28'!G:G,"No se encuentra",0,1)</f>
        <v>46090</v>
      </c>
      <c r="G38" s="154">
        <f>IF(+_xlfn.XLOOKUP(B38,'La Calera II - RFSU 31.1.28'!B:B,'La Calera II - RFSU 31.1.28'!H:H,"No se encuentra",0,1)&gt;0,+_xlfn.XLOOKUP(B38,'La Calera II - RFSU 31.1.28'!B:B,'La Calera II - RFSU 31.1.28'!H:H,"No se encuentra",0,1),"")</f>
        <v>46091</v>
      </c>
      <c r="H38" s="152">
        <f>+_xlfn.XLOOKUP(B38,'La Calera II - RFSU 31.1.28'!B:B,'La Calera II - RFSU 31.1.28'!W:W,"No se encuentra",0,1)</f>
        <v>46129</v>
      </c>
      <c r="I38" s="153">
        <f>+_xlfn.XLOOKUP(B38,'La Calera II - RFSU 31.1.28'!B:B,'La Calera II - RFSU 31.1.28'!W:W,"No se encuentra",0,1)</f>
        <v>46129</v>
      </c>
      <c r="J38" s="155">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2">
        <f>+_xlfn.XLOOKUP(B38,'La Calera II - RFSU 31.1.28'!B:B,'La Calera II - RFSU 31.1.28'!AP:AP,"No se encuentra",0,1)</f>
        <v>46194</v>
      </c>
      <c r="M38" s="153">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1">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2">
        <f t="shared" si="0"/>
        <v>46427</v>
      </c>
      <c r="S38" s="197"/>
      <c r="T38">
        <f>+_xlfn.XLOOKUP(B38,'La Calera II - RFSU 31.1.28'!B:B,'La Calera II - RFSU 31.1.28'!E:E,"",0,1)</f>
        <v>0</v>
      </c>
    </row>
    <row r="39" spans="1:20" ht="30" hidden="1" x14ac:dyDescent="0.35">
      <c r="A39" s="159" t="s">
        <v>640</v>
      </c>
      <c r="B39" s="160" t="s">
        <v>2729</v>
      </c>
      <c r="C39" s="161" t="s">
        <v>764</v>
      </c>
      <c r="D39" s="196"/>
      <c r="E39" s="151">
        <f>+_xlfn.XLOOKUP(B39,'La Calera II - RFSU 31.1.28'!B:B,'La Calera II - RFSU 31.1.28'!G:G,"No se encuentra",0,1)</f>
        <v>46148</v>
      </c>
      <c r="F39" s="153">
        <f>+_xlfn.XLOOKUP(B39,'La Calera II - RFSU 31.1.28'!B:B,'La Calera II - RFSU 31.1.28'!G:G,"No se encuentra",0,1)</f>
        <v>46148</v>
      </c>
      <c r="G39" s="154">
        <f>IF(+_xlfn.XLOOKUP(B39,'La Calera II - RFSU 31.1.28'!B:B,'La Calera II - RFSU 31.1.28'!H:H,"No se encuentra",0,1)&gt;0,+_xlfn.XLOOKUP(B39,'La Calera II - RFSU 31.1.28'!B:B,'La Calera II - RFSU 31.1.28'!H:H,"No se encuentra",0,1),"")</f>
        <v>46156</v>
      </c>
      <c r="H39" s="152">
        <f>+_xlfn.XLOOKUP(B39,'La Calera II - RFSU 31.1.28'!B:B,'La Calera II - RFSU 31.1.28'!W:W,"No se encuentra",0,1)</f>
        <v>46193</v>
      </c>
      <c r="I39" s="153">
        <f>+_xlfn.XLOOKUP(B39,'La Calera II - RFSU 31.1.28'!B:B,'La Calera II - RFSU 31.1.28'!W:W,"No se encuentra",0,1)</f>
        <v>46193</v>
      </c>
      <c r="J39" s="155">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2">
        <f>+_xlfn.XLOOKUP(B39,'La Calera II - RFSU 31.1.28'!B:B,'La Calera II - RFSU 31.1.28'!AP:AP,"No se encuentra",0,1)</f>
        <v>46268</v>
      </c>
      <c r="M39" s="153">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1">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2" t="str">
        <f t="shared" si="0"/>
        <v/>
      </c>
      <c r="S39" s="197"/>
      <c r="T39">
        <f>+_xlfn.XLOOKUP(B39,'La Calera II - RFSU 31.1.28'!B:B,'La Calera II - RFSU 31.1.28'!E:E,"",0,1)</f>
        <v>0</v>
      </c>
    </row>
    <row r="40" spans="1:20" ht="20" hidden="1" x14ac:dyDescent="0.35">
      <c r="A40" s="159" t="s">
        <v>640</v>
      </c>
      <c r="B40" s="160" t="s">
        <v>2735</v>
      </c>
      <c r="C40" s="161" t="s">
        <v>765</v>
      </c>
      <c r="D40" s="196"/>
      <c r="E40" s="151">
        <f>+_xlfn.XLOOKUP(B40,'La Calera II - RFSU 31.1.28'!B:B,'La Calera II - RFSU 31.1.28'!G:G,"No se encuentra",0,1)</f>
        <v>46091</v>
      </c>
      <c r="F40" s="153">
        <f>+_xlfn.XLOOKUP(B40,'La Calera II - RFSU 31.1.28'!B:B,'La Calera II - RFSU 31.1.28'!G:G,"No se encuentra",0,1)</f>
        <v>46091</v>
      </c>
      <c r="G40" s="154">
        <f>IF(+_xlfn.XLOOKUP(B40,'La Calera II - RFSU 31.1.28'!B:B,'La Calera II - RFSU 31.1.28'!H:H,"No se encuentra",0,1)&gt;0,+_xlfn.XLOOKUP(B40,'La Calera II - RFSU 31.1.28'!B:B,'La Calera II - RFSU 31.1.28'!H:H,"No se encuentra",0,1),"")</f>
        <v>46091</v>
      </c>
      <c r="H40" s="152">
        <f>+_xlfn.XLOOKUP(B40,'La Calera II - RFSU 31.1.28'!B:B,'La Calera II - RFSU 31.1.28'!W:W,"No se encuentra",0,1)</f>
        <v>46148</v>
      </c>
      <c r="I40" s="153">
        <f>+_xlfn.XLOOKUP(B40,'La Calera II - RFSU 31.1.28'!B:B,'La Calera II - RFSU 31.1.28'!W:W,"No se encuentra",0,1)</f>
        <v>46148</v>
      </c>
      <c r="J40" s="155">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2">
        <f>+_xlfn.XLOOKUP(B40,'La Calera II - RFSU 31.1.28'!B:B,'La Calera II - RFSU 31.1.28'!AP:AP,"No se encuentra",0,1)</f>
        <v>46194</v>
      </c>
      <c r="M40" s="153">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1">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2">
        <f t="shared" si="0"/>
        <v>214</v>
      </c>
      <c r="S40" s="197"/>
      <c r="T40">
        <f>+_xlfn.XLOOKUP(B40,'La Calera II - RFSU 31.1.28'!B:B,'La Calera II - RFSU 31.1.28'!E:E,"",0,1)</f>
        <v>0</v>
      </c>
    </row>
    <row r="41" spans="1:20" ht="20" hidden="1" x14ac:dyDescent="0.35">
      <c r="A41" s="159" t="s">
        <v>640</v>
      </c>
      <c r="B41" s="160" t="s">
        <v>2737</v>
      </c>
      <c r="C41" s="161" t="s">
        <v>766</v>
      </c>
      <c r="D41" s="196"/>
      <c r="E41" s="151">
        <f>+_xlfn.XLOOKUP(B41,'La Calera II - RFSU 31.1.28'!B:B,'La Calera II - RFSU 31.1.28'!G:G,"No se encuentra",0,1)</f>
        <v>46164</v>
      </c>
      <c r="F41" s="153">
        <f>+_xlfn.XLOOKUP(B41,'La Calera II - RFSU 31.1.28'!B:B,'La Calera II - RFSU 31.1.28'!G:G,"No se encuentra",0,1)</f>
        <v>46164</v>
      </c>
      <c r="G41" s="154">
        <f>IF(+_xlfn.XLOOKUP(B41,'La Calera II - RFSU 31.1.28'!B:B,'La Calera II - RFSU 31.1.28'!H:H,"No se encuentra",0,1)&gt;0,+_xlfn.XLOOKUP(B41,'La Calera II - RFSU 31.1.28'!B:B,'La Calera II - RFSU 31.1.28'!H:H,"No se encuentra",0,1),"")</f>
        <v>46164</v>
      </c>
      <c r="H41" s="152">
        <f>+_xlfn.XLOOKUP(B41,'La Calera II - RFSU 31.1.28'!B:B,'La Calera II - RFSU 31.1.28'!W:W,"No se encuentra",0,1)</f>
        <v>46208</v>
      </c>
      <c r="I41" s="153">
        <f>+_xlfn.XLOOKUP(B41,'La Calera II - RFSU 31.1.28'!B:B,'La Calera II - RFSU 31.1.28'!W:W,"No se encuentra",0,1)</f>
        <v>46208</v>
      </c>
      <c r="J41" s="155">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2">
        <f>+_xlfn.XLOOKUP(B41,'La Calera II - RFSU 31.1.28'!B:B,'La Calera II - RFSU 31.1.28'!AP:AP,"No se encuentra",0,1)</f>
        <v>46262</v>
      </c>
      <c r="M41" s="153">
        <f>+_xlfn.XLOOKUP(B41,'La Calera II - RFSU 31.1.28'!B:B,'La Calera II - RFSU 31.1.28'!AP:AP,"No se encuentra",0,1)</f>
        <v>46262</v>
      </c>
      <c r="N41" s="140" t="str">
        <f>IF(+_xlfn.XLOOKUP(B41,'La Calera II - RFSU 31.1.28'!B:B,'La Calera II - RFSU 31.1.28'!AQ:AQ,"No se encuentra",0,1)&gt;0,+_xlfn.XLOOKUP(B41,'La Calera II - RFSU 31.1.28'!B:B,'La Calera II - RFSU 31.1.28'!AQ:AQ,"No se encuentra",0,1),"")</f>
        <v/>
      </c>
      <c r="O41" s="201">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2" t="str">
        <f t="shared" si="0"/>
        <v/>
      </c>
      <c r="S41" s="197"/>
      <c r="T41">
        <f>+_xlfn.XLOOKUP(B41,'La Calera II - RFSU 31.1.28'!B:B,'La Calera II - RFSU 31.1.28'!E:E,"",0,1)</f>
        <v>0</v>
      </c>
    </row>
    <row r="42" spans="1:20" ht="30" hidden="1" x14ac:dyDescent="0.35">
      <c r="A42" s="159" t="s">
        <v>640</v>
      </c>
      <c r="B42" s="160" t="s">
        <v>2738</v>
      </c>
      <c r="C42" s="161" t="s">
        <v>767</v>
      </c>
      <c r="D42" s="196"/>
      <c r="E42" s="151">
        <f>+_xlfn.XLOOKUP(B42,'La Calera II - RFSU 31.1.28'!B:B,'La Calera II - RFSU 31.1.28'!G:G,"No se encuentra",0,1)</f>
        <v>46315</v>
      </c>
      <c r="F42" s="153">
        <f>+_xlfn.XLOOKUP(B42,'La Calera II - RFSU 31.1.28'!B:B,'La Calera II - RFSU 31.1.28'!G:G,"No se encuentra",0,1)</f>
        <v>46315</v>
      </c>
      <c r="G42" s="154" t="str">
        <f>IF(+_xlfn.XLOOKUP(B42,'La Calera II - RFSU 31.1.28'!B:B,'La Calera II - RFSU 31.1.28'!H:H,"No se encuentra",0,1)&gt;0,+_xlfn.XLOOKUP(B42,'La Calera II - RFSU 31.1.28'!B:B,'La Calera II - RFSU 31.1.28'!H:H,"No se encuentra",0,1),"")</f>
        <v/>
      </c>
      <c r="H42" s="152">
        <f>+_xlfn.XLOOKUP(B42,'La Calera II - RFSU 31.1.28'!B:B,'La Calera II - RFSU 31.1.28'!W:W,"No se encuentra",0,1)</f>
        <v>46352</v>
      </c>
      <c r="I42" s="153">
        <f>+_xlfn.XLOOKUP(B42,'La Calera II - RFSU 31.1.28'!B:B,'La Calera II - RFSU 31.1.28'!W:W,"No se encuentra",0,1)</f>
        <v>46352</v>
      </c>
      <c r="J42" s="155"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2">
        <f>+_xlfn.XLOOKUP(B42,'La Calera II - RFSU 31.1.28'!B:B,'La Calera II - RFSU 31.1.28'!AP:AP,"No se encuentra",0,1)</f>
        <v>46392</v>
      </c>
      <c r="M42" s="153">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1">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2" t="str">
        <f t="shared" si="0"/>
        <v/>
      </c>
      <c r="S42" s="197"/>
      <c r="T42">
        <f>+_xlfn.XLOOKUP(B42,'La Calera II - RFSU 31.1.28'!B:B,'La Calera II - RFSU 31.1.28'!E:E,"",0,1)</f>
        <v>0</v>
      </c>
    </row>
    <row r="43" spans="1:20" ht="30" hidden="1" x14ac:dyDescent="0.35">
      <c r="A43" s="159" t="s">
        <v>640</v>
      </c>
      <c r="B43" s="160" t="s">
        <v>2739</v>
      </c>
      <c r="C43" s="161" t="s">
        <v>768</v>
      </c>
      <c r="D43" s="196"/>
      <c r="E43" s="151">
        <f>+_xlfn.XLOOKUP(B43,'La Calera II - RFSU 31.1.28'!B:B,'La Calera II - RFSU 31.1.28'!G:G,"No se encuentra",0,1)</f>
        <v>46203</v>
      </c>
      <c r="F43" s="153">
        <f>+_xlfn.XLOOKUP(B43,'La Calera II - RFSU 31.1.28'!B:B,'La Calera II - RFSU 31.1.28'!G:G,"No se encuentra",0,1)</f>
        <v>46203</v>
      </c>
      <c r="G43" s="154">
        <f>IF(+_xlfn.XLOOKUP(B43,'La Calera II - RFSU 31.1.28'!B:B,'La Calera II - RFSU 31.1.28'!H:H,"No se encuentra",0,1)&gt;0,+_xlfn.XLOOKUP(B43,'La Calera II - RFSU 31.1.28'!B:B,'La Calera II - RFSU 31.1.28'!H:H,"No se encuentra",0,1),"")</f>
        <v>46203</v>
      </c>
      <c r="H43" s="152">
        <f>+_xlfn.XLOOKUP(B43,'La Calera II - RFSU 31.1.28'!B:B,'La Calera II - RFSU 31.1.28'!W:W,"No se encuentra",0,1)</f>
        <v>46243</v>
      </c>
      <c r="I43" s="153">
        <f>+_xlfn.XLOOKUP(B43,'La Calera II - RFSU 31.1.28'!B:B,'La Calera II - RFSU 31.1.28'!W:W,"No se encuentra",0,1)</f>
        <v>46243</v>
      </c>
      <c r="J43" s="155">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2">
        <f>+_xlfn.XLOOKUP(B43,'La Calera II - RFSU 31.1.28'!B:B,'La Calera II - RFSU 31.1.28'!AP:AP,"No se encuentra",0,1)</f>
        <v>46267</v>
      </c>
      <c r="M43" s="153">
        <f>+_xlfn.XLOOKUP(B43,'La Calera II - RFSU 31.1.28'!B:B,'La Calera II - RFSU 31.1.28'!AP:AP,"No se encuentra",0,1)</f>
        <v>46267</v>
      </c>
      <c r="N43" s="140" t="str">
        <f>IF(+_xlfn.XLOOKUP(B43,'La Calera II - RFSU 31.1.28'!B:B,'La Calera II - RFSU 31.1.28'!AQ:AQ,"No se encuentra",0,1)&gt;0,+_xlfn.XLOOKUP(B43,'La Calera II - RFSU 31.1.28'!B:B,'La Calera II - RFSU 31.1.28'!AQ:AQ,"No se encuentra",0,1),"")</f>
        <v/>
      </c>
      <c r="O43" s="201">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2" t="str">
        <f t="shared" si="0"/>
        <v/>
      </c>
      <c r="S43" s="197"/>
      <c r="T43">
        <f>+_xlfn.XLOOKUP(B43,'La Calera II - RFSU 31.1.28'!B:B,'La Calera II - RFSU 31.1.28'!E:E,"",0,1)</f>
        <v>0</v>
      </c>
    </row>
    <row r="44" spans="1:20" hidden="1" x14ac:dyDescent="0.35">
      <c r="A44" s="159" t="s">
        <v>640</v>
      </c>
      <c r="B44" s="160" t="s">
        <v>2742</v>
      </c>
      <c r="C44" s="161" t="s">
        <v>769</v>
      </c>
      <c r="D44" s="196"/>
      <c r="E44" s="151">
        <f>+_xlfn.XLOOKUP(B44,'La Calera II - RFSU 31.1.28'!B:B,'La Calera II - RFSU 31.1.28'!G:G,"No se encuentra",0,1)</f>
        <v>46156</v>
      </c>
      <c r="F44" s="153">
        <f>+_xlfn.XLOOKUP(B44,'La Calera II - RFSU 31.1.28'!B:B,'La Calera II - RFSU 31.1.28'!G:G,"No se encuentra",0,1)</f>
        <v>46156</v>
      </c>
      <c r="G44" s="154">
        <f>IF(+_xlfn.XLOOKUP(B44,'La Calera II - RFSU 31.1.28'!B:B,'La Calera II - RFSU 31.1.28'!H:H,"No se encuentra",0,1)&gt;0,+_xlfn.XLOOKUP(B44,'La Calera II - RFSU 31.1.28'!B:B,'La Calera II - RFSU 31.1.28'!H:H,"No se encuentra",0,1),"")</f>
        <v>46157</v>
      </c>
      <c r="H44" s="152">
        <f>+_xlfn.XLOOKUP(B44,'La Calera II - RFSU 31.1.28'!B:B,'La Calera II - RFSU 31.1.28'!W:W,"No se encuentra",0,1)</f>
        <v>46204</v>
      </c>
      <c r="I44" s="153">
        <f>+_xlfn.XLOOKUP(B44,'La Calera II - RFSU 31.1.28'!B:B,'La Calera II - RFSU 31.1.28'!W:W,"No se encuentra",0,1)</f>
        <v>46204</v>
      </c>
      <c r="J44" s="155">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2">
        <f>+_xlfn.XLOOKUP(B44,'La Calera II - RFSU 31.1.28'!B:B,'La Calera II - RFSU 31.1.28'!AP:AP,"No se encuentra",0,1)</f>
        <v>46260</v>
      </c>
      <c r="M44" s="153">
        <f>+_xlfn.XLOOKUP(B44,'La Calera II - RFSU 31.1.28'!B:B,'La Calera II - RFSU 31.1.28'!AP:AP,"No se encuentra",0,1)</f>
        <v>46260</v>
      </c>
      <c r="N44" s="140" t="str">
        <f>IF(+_xlfn.XLOOKUP(B44,'La Calera II - RFSU 31.1.28'!B:B,'La Calera II - RFSU 31.1.28'!AQ:AQ,"No se encuentra",0,1)&gt;0,+_xlfn.XLOOKUP(B44,'La Calera II - RFSU 31.1.28'!B:B,'La Calera II - RFSU 31.1.28'!AQ:AQ,"No se encuentra",0,1),"")</f>
        <v/>
      </c>
      <c r="O44" s="201">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2" t="str">
        <f t="shared" si="0"/>
        <v/>
      </c>
      <c r="S44" s="197"/>
      <c r="T44">
        <f>+_xlfn.XLOOKUP(B44,'La Calera II - RFSU 31.1.28'!B:B,'La Calera II - RFSU 31.1.28'!E:E,"",0,1)</f>
        <v>0</v>
      </c>
    </row>
    <row r="45" spans="1:20" ht="20" hidden="1" x14ac:dyDescent="0.35">
      <c r="A45" s="159" t="s">
        <v>640</v>
      </c>
      <c r="B45" s="160" t="s">
        <v>2747</v>
      </c>
      <c r="C45" s="161" t="s">
        <v>2748</v>
      </c>
      <c r="D45" s="196"/>
      <c r="E45" s="151">
        <f>+_xlfn.XLOOKUP(B45,'La Calera II - RFSU 31.1.28'!B:B,'La Calera II - RFSU 31.1.28'!G:G,"No se encuentra",0,1)</f>
        <v>46147</v>
      </c>
      <c r="F45" s="153">
        <f>+_xlfn.XLOOKUP(B45,'La Calera II - RFSU 31.1.28'!B:B,'La Calera II - RFSU 31.1.28'!G:G,"No se encuentra",0,1)</f>
        <v>46147</v>
      </c>
      <c r="G45" s="154">
        <f>IF(+_xlfn.XLOOKUP(B45,'La Calera II - RFSU 31.1.28'!B:B,'La Calera II - RFSU 31.1.28'!H:H,"No se encuentra",0,1)&gt;0,+_xlfn.XLOOKUP(B45,'La Calera II - RFSU 31.1.28'!B:B,'La Calera II - RFSU 31.1.28'!H:H,"No se encuentra",0,1),"")</f>
        <v>46154</v>
      </c>
      <c r="H45" s="152">
        <f>+_xlfn.XLOOKUP(B45,'La Calera II - RFSU 31.1.28'!B:B,'La Calera II - RFSU 31.1.28'!W:W,"No se encuentra",0,1)</f>
        <v>46202</v>
      </c>
      <c r="I45" s="153">
        <f>+_xlfn.XLOOKUP(B45,'La Calera II - RFSU 31.1.28'!B:B,'La Calera II - RFSU 31.1.28'!W:W,"No se encuentra",0,1)</f>
        <v>46202</v>
      </c>
      <c r="J45" s="155">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2">
        <f>+_xlfn.XLOOKUP(B45,'La Calera II - RFSU 31.1.28'!B:B,'La Calera II - RFSU 31.1.28'!AP:AP,"No se encuentra",0,1)</f>
        <v>46248</v>
      </c>
      <c r="M45" s="153">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1">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2" t="str">
        <f t="shared" si="0"/>
        <v/>
      </c>
      <c r="S45" s="197"/>
      <c r="T45">
        <f>+_xlfn.XLOOKUP(B45,'La Calera II - RFSU 31.1.28'!B:B,'La Calera II - RFSU 31.1.28'!E:E,"",0,1)</f>
        <v>0</v>
      </c>
    </row>
    <row r="46" spans="1:20" ht="20" hidden="1" x14ac:dyDescent="0.35">
      <c r="A46" s="159" t="s">
        <v>640</v>
      </c>
      <c r="B46" s="160" t="s">
        <v>2750</v>
      </c>
      <c r="C46" s="161" t="s">
        <v>2579</v>
      </c>
      <c r="D46" s="196"/>
      <c r="E46" s="151">
        <f>+_xlfn.XLOOKUP(B46,'La Calera II - RFSU 31.1.28'!B:B,'La Calera II - RFSU 31.1.28'!G:G,"No se encuentra",0,1)</f>
        <v>46164</v>
      </c>
      <c r="F46" s="153">
        <f>+_xlfn.XLOOKUP(B46,'La Calera II - RFSU 31.1.28'!B:B,'La Calera II - RFSU 31.1.28'!G:G,"No se encuentra",0,1)</f>
        <v>46164</v>
      </c>
      <c r="G46" s="154">
        <f>IF(+_xlfn.XLOOKUP(B46,'La Calera II - RFSU 31.1.28'!B:B,'La Calera II - RFSU 31.1.28'!H:H,"No se encuentra",0,1)&gt;0,+_xlfn.XLOOKUP(B46,'La Calera II - RFSU 31.1.28'!B:B,'La Calera II - RFSU 31.1.28'!H:H,"No se encuentra",0,1),"")</f>
        <v>46164</v>
      </c>
      <c r="H46" s="152">
        <f>+_xlfn.XLOOKUP(B46,'La Calera II - RFSU 31.1.28'!B:B,'La Calera II - RFSU 31.1.28'!W:W,"No se encuentra",0,1)</f>
        <v>46208</v>
      </c>
      <c r="I46" s="153">
        <f>+_xlfn.XLOOKUP(B46,'La Calera II - RFSU 31.1.28'!B:B,'La Calera II - RFSU 31.1.28'!W:W,"No se encuentra",0,1)</f>
        <v>46208</v>
      </c>
      <c r="J46" s="155">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2">
        <f>+_xlfn.XLOOKUP(B46,'La Calera II - RFSU 31.1.28'!B:B,'La Calera II - RFSU 31.1.28'!AP:AP,"No se encuentra",0,1)</f>
        <v>46270</v>
      </c>
      <c r="M46" s="153">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1">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2" t="str">
        <f t="shared" si="0"/>
        <v/>
      </c>
      <c r="S46" s="197"/>
      <c r="T46">
        <f>+_xlfn.XLOOKUP(B46,'La Calera II - RFSU 31.1.28'!B:B,'La Calera II - RFSU 31.1.28'!E:E,"",0,1)</f>
        <v>0</v>
      </c>
    </row>
    <row r="47" spans="1:20" ht="20" hidden="1" x14ac:dyDescent="0.35">
      <c r="A47" s="159" t="s">
        <v>640</v>
      </c>
      <c r="B47" s="160" t="s">
        <v>2753</v>
      </c>
      <c r="C47" s="161" t="s">
        <v>2581</v>
      </c>
      <c r="D47" s="196"/>
      <c r="E47" s="151">
        <f>+_xlfn.XLOOKUP(B47,'La Calera II - RFSU 31.1.28'!B:B,'La Calera II - RFSU 31.1.28'!G:G,"No se encuentra",0,1)</f>
        <v>46097</v>
      </c>
      <c r="F47" s="153">
        <f>+_xlfn.XLOOKUP(B47,'La Calera II - RFSU 31.1.28'!B:B,'La Calera II - RFSU 31.1.28'!G:G,"No se encuentra",0,1)</f>
        <v>46097</v>
      </c>
      <c r="G47" s="154">
        <f>IF(+_xlfn.XLOOKUP(B47,'La Calera II - RFSU 31.1.28'!B:B,'La Calera II - RFSU 31.1.28'!H:H,"No se encuentra",0,1)&gt;0,+_xlfn.XLOOKUP(B47,'La Calera II - RFSU 31.1.28'!B:B,'La Calera II - RFSU 31.1.28'!H:H,"No se encuentra",0,1),"")</f>
        <v>46104</v>
      </c>
      <c r="H47" s="152">
        <f>+_xlfn.XLOOKUP(B47,'La Calera II - RFSU 31.1.28'!B:B,'La Calera II - RFSU 31.1.28'!W:W,"No se encuentra",0,1)</f>
        <v>46161</v>
      </c>
      <c r="I47" s="153">
        <f>+_xlfn.XLOOKUP(B47,'La Calera II - RFSU 31.1.28'!B:B,'La Calera II - RFSU 31.1.28'!W:W,"No se encuentra",0,1)</f>
        <v>46161</v>
      </c>
      <c r="J47" s="155">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2">
        <f>+_xlfn.XLOOKUP(B47,'La Calera II - RFSU 31.1.28'!B:B,'La Calera II - RFSU 31.1.28'!AP:AP,"No se encuentra",0,1)</f>
        <v>46234</v>
      </c>
      <c r="M47" s="153">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1">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2" t="str">
        <f t="shared" si="0"/>
        <v/>
      </c>
      <c r="S47" s="197"/>
      <c r="T47">
        <f>+_xlfn.XLOOKUP(B47,'La Calera II - RFSU 31.1.28'!B:B,'La Calera II - RFSU 31.1.28'!E:E,"",0,1)</f>
        <v>0</v>
      </c>
    </row>
    <row r="48" spans="1:20" ht="30" hidden="1" x14ac:dyDescent="0.35">
      <c r="A48" s="159" t="s">
        <v>640</v>
      </c>
      <c r="B48" s="160" t="s">
        <v>2754</v>
      </c>
      <c r="C48" s="161" t="s">
        <v>2582</v>
      </c>
      <c r="D48" s="196"/>
      <c r="E48" s="151">
        <f>+_xlfn.XLOOKUP(B48,'La Calera II - RFSU 31.1.28'!B:B,'La Calera II - RFSU 31.1.28'!G:G,"No se encuentra",0,1)</f>
        <v>46107</v>
      </c>
      <c r="F48" s="153">
        <f>+_xlfn.XLOOKUP(B48,'La Calera II - RFSU 31.1.28'!B:B,'La Calera II - RFSU 31.1.28'!G:G,"No se encuentra",0,1)</f>
        <v>46107</v>
      </c>
      <c r="G48" s="154">
        <f>IF(+_xlfn.XLOOKUP(B48,'La Calera II - RFSU 31.1.28'!B:B,'La Calera II - RFSU 31.1.28'!H:H,"No se encuentra",0,1)&gt;0,+_xlfn.XLOOKUP(B48,'La Calera II - RFSU 31.1.28'!B:B,'La Calera II - RFSU 31.1.28'!H:H,"No se encuentra",0,1),"")</f>
        <v>46111</v>
      </c>
      <c r="H48" s="152">
        <f>+_xlfn.XLOOKUP(B48,'La Calera II - RFSU 31.1.28'!B:B,'La Calera II - RFSU 31.1.28'!W:W,"No se encuentra",0,1)</f>
        <v>46148</v>
      </c>
      <c r="I48" s="153">
        <f>+_xlfn.XLOOKUP(B48,'La Calera II - RFSU 31.1.28'!B:B,'La Calera II - RFSU 31.1.28'!W:W,"No se encuentra",0,1)</f>
        <v>46148</v>
      </c>
      <c r="J48" s="155">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2">
        <f>+_xlfn.XLOOKUP(B48,'La Calera II - RFSU 31.1.28'!B:B,'La Calera II - RFSU 31.1.28'!AP:AP,"No se encuentra",0,1)</f>
        <v>46198</v>
      </c>
      <c r="M48" s="153">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1">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2">
        <f t="shared" si="0"/>
        <v>46427</v>
      </c>
      <c r="S48" s="197"/>
      <c r="T48">
        <f>+_xlfn.XLOOKUP(B48,'La Calera II - RFSU 31.1.28'!B:B,'La Calera II - RFSU 31.1.28'!E:E,"",0,1)</f>
        <v>0</v>
      </c>
    </row>
    <row r="49" spans="1:20" ht="20" hidden="1" x14ac:dyDescent="0.35">
      <c r="A49" s="159" t="s">
        <v>640</v>
      </c>
      <c r="B49" s="160" t="s">
        <v>2757</v>
      </c>
      <c r="C49" s="161" t="s">
        <v>2583</v>
      </c>
      <c r="D49" s="196"/>
      <c r="E49" s="151">
        <f>+_xlfn.XLOOKUP(B49,'La Calera II - RFSU 31.1.28'!B:B,'La Calera II - RFSU 31.1.28'!G:G,"No se encuentra",0,1)</f>
        <v>46111</v>
      </c>
      <c r="F49" s="153">
        <f>+_xlfn.XLOOKUP(B49,'La Calera II - RFSU 31.1.28'!B:B,'La Calera II - RFSU 31.1.28'!G:G,"No se encuentra",0,1)</f>
        <v>46111</v>
      </c>
      <c r="G49" s="154">
        <f>IF(+_xlfn.XLOOKUP(B49,'La Calera II - RFSU 31.1.28'!B:B,'La Calera II - RFSU 31.1.28'!H:H,"No se encuentra",0,1)&gt;0,+_xlfn.XLOOKUP(B49,'La Calera II - RFSU 31.1.28'!B:B,'La Calera II - RFSU 31.1.28'!H:H,"No se encuentra",0,1),"")</f>
        <v>46111</v>
      </c>
      <c r="H49" s="152">
        <f>+_xlfn.XLOOKUP(B49,'La Calera II - RFSU 31.1.28'!B:B,'La Calera II - RFSU 31.1.28'!W:W,"No se encuentra",0,1)</f>
        <v>46148</v>
      </c>
      <c r="I49" s="153">
        <f>+_xlfn.XLOOKUP(B49,'La Calera II - RFSU 31.1.28'!B:B,'La Calera II - RFSU 31.1.28'!W:W,"No se encuentra",0,1)</f>
        <v>46148</v>
      </c>
      <c r="J49" s="155">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2">
        <f>+_xlfn.XLOOKUP(B49,'La Calera II - RFSU 31.1.28'!B:B,'La Calera II - RFSU 31.1.28'!AP:AP,"No se encuentra",0,1)</f>
        <v>46199</v>
      </c>
      <c r="M49" s="153">
        <f>+_xlfn.XLOOKUP(B49,'La Calera II - RFSU 31.1.28'!B:B,'La Calera II - RFSU 31.1.28'!AP:AP,"No se encuentra",0,1)</f>
        <v>46199</v>
      </c>
      <c r="N49" s="140" t="str">
        <f>IF(+_xlfn.XLOOKUP(B49,'La Calera II - RFSU 31.1.28'!B:B,'La Calera II - RFSU 31.1.28'!AQ:AQ,"No se encuentra",0,1)&gt;0,+_xlfn.XLOOKUP(B49,'La Calera II - RFSU 31.1.28'!B:B,'La Calera II - RFSU 31.1.28'!AQ:AQ,"No se encuentra",0,1),"")</f>
        <v/>
      </c>
      <c r="O49" s="201">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2" t="str">
        <f t="shared" si="0"/>
        <v/>
      </c>
      <c r="S49" s="197"/>
      <c r="T49">
        <f>+_xlfn.XLOOKUP(B49,'La Calera II - RFSU 31.1.28'!B:B,'La Calera II - RFSU 31.1.28'!E:E,"",0,1)</f>
        <v>0</v>
      </c>
    </row>
    <row r="50" spans="1:20" ht="30" hidden="1" x14ac:dyDescent="0.35">
      <c r="A50" s="159" t="s">
        <v>640</v>
      </c>
      <c r="B50" s="160" t="s">
        <v>2759</v>
      </c>
      <c r="C50" s="161" t="s">
        <v>2584</v>
      </c>
      <c r="D50" s="196"/>
      <c r="E50" s="151">
        <f>+_xlfn.XLOOKUP(B50,'La Calera II - RFSU 31.1.28'!B:B,'La Calera II - RFSU 31.1.28'!G:G,"No se encuentra",0,1)</f>
        <v>46111</v>
      </c>
      <c r="F50" s="153">
        <f>+_xlfn.XLOOKUP(B50,'La Calera II - RFSU 31.1.28'!B:B,'La Calera II - RFSU 31.1.28'!G:G,"No se encuentra",0,1)</f>
        <v>46111</v>
      </c>
      <c r="G50" s="154">
        <f>IF(+_xlfn.XLOOKUP(B50,'La Calera II - RFSU 31.1.28'!B:B,'La Calera II - RFSU 31.1.28'!H:H,"No se encuentra",0,1)&gt;0,+_xlfn.XLOOKUP(B50,'La Calera II - RFSU 31.1.28'!B:B,'La Calera II - RFSU 31.1.28'!H:H,"No se encuentra",0,1),"")</f>
        <v>46111</v>
      </c>
      <c r="H50" s="152">
        <f>+_xlfn.XLOOKUP(B50,'La Calera II - RFSU 31.1.28'!B:B,'La Calera II - RFSU 31.1.28'!W:W,"No se encuentra",0,1)</f>
        <v>46148</v>
      </c>
      <c r="I50" s="153">
        <f>+_xlfn.XLOOKUP(B50,'La Calera II - RFSU 31.1.28'!B:B,'La Calera II - RFSU 31.1.28'!W:W,"No se encuentra",0,1)</f>
        <v>46148</v>
      </c>
      <c r="J50" s="155">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2">
        <f>+_xlfn.XLOOKUP(B50,'La Calera II - RFSU 31.1.28'!B:B,'La Calera II - RFSU 31.1.28'!AP:AP,"No se encuentra",0,1)</f>
        <v>46199</v>
      </c>
      <c r="M50" s="153">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1">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2">
        <f t="shared" si="0"/>
        <v>46427</v>
      </c>
      <c r="S50" s="197"/>
      <c r="T50">
        <f>+_xlfn.XLOOKUP(B50,'La Calera II - RFSU 31.1.28'!B:B,'La Calera II - RFSU 31.1.28'!E:E,"",0,1)</f>
        <v>0</v>
      </c>
    </row>
    <row r="51" spans="1:20" ht="30" hidden="1" x14ac:dyDescent="0.35">
      <c r="A51" s="159" t="s">
        <v>640</v>
      </c>
      <c r="B51" s="160" t="s">
        <v>2761</v>
      </c>
      <c r="C51" s="161" t="s">
        <v>2585</v>
      </c>
      <c r="D51" s="196"/>
      <c r="E51" s="151">
        <f>+_xlfn.XLOOKUP(B51,'La Calera II - RFSU 31.1.28'!B:B,'La Calera II - RFSU 31.1.28'!G:G,"No se encuentra",0,1)</f>
        <v>46153</v>
      </c>
      <c r="F51" s="153">
        <f>+_xlfn.XLOOKUP(B51,'La Calera II - RFSU 31.1.28'!B:B,'La Calera II - RFSU 31.1.28'!G:G,"No se encuentra",0,1)</f>
        <v>46153</v>
      </c>
      <c r="G51" s="154">
        <f>IF(+_xlfn.XLOOKUP(B51,'La Calera II - RFSU 31.1.28'!B:B,'La Calera II - RFSU 31.1.28'!H:H,"No se encuentra",0,1)&gt;0,+_xlfn.XLOOKUP(B51,'La Calera II - RFSU 31.1.28'!B:B,'La Calera II - RFSU 31.1.28'!H:H,"No se encuentra",0,1),"")</f>
        <v>46156</v>
      </c>
      <c r="H51" s="152">
        <f>+_xlfn.XLOOKUP(B51,'La Calera II - RFSU 31.1.28'!B:B,'La Calera II - RFSU 31.1.28'!W:W,"No se encuentra",0,1)</f>
        <v>46193</v>
      </c>
      <c r="I51" s="153">
        <f>+_xlfn.XLOOKUP(B51,'La Calera II - RFSU 31.1.28'!B:B,'La Calera II - RFSU 31.1.28'!W:W,"No se encuentra",0,1)</f>
        <v>46193</v>
      </c>
      <c r="J51" s="155">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2">
        <f>+_xlfn.XLOOKUP(B51,'La Calera II - RFSU 31.1.28'!B:B,'La Calera II - RFSU 31.1.28'!AP:AP,"No se encuentra",0,1)</f>
        <v>46249</v>
      </c>
      <c r="M51" s="153">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1">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2" t="str">
        <f t="shared" si="0"/>
        <v/>
      </c>
      <c r="S51" s="197"/>
      <c r="T51">
        <f>+_xlfn.XLOOKUP(B51,'La Calera II - RFSU 31.1.28'!B:B,'La Calera II - RFSU 31.1.28'!E:E,"",0,1)</f>
        <v>0</v>
      </c>
    </row>
    <row r="52" spans="1:20" ht="30" hidden="1" x14ac:dyDescent="0.35">
      <c r="A52" s="159" t="s">
        <v>640</v>
      </c>
      <c r="B52" s="160" t="s">
        <v>2763</v>
      </c>
      <c r="C52" s="161" t="s">
        <v>2764</v>
      </c>
      <c r="D52" s="196"/>
      <c r="E52" s="151">
        <f>+_xlfn.XLOOKUP(B52,'La Calera II - RFSU 31.1.28'!B:B,'La Calera II - RFSU 31.1.28'!G:G,"No se encuentra",0,1)</f>
        <v>46090</v>
      </c>
      <c r="F52" s="153">
        <f>+_xlfn.XLOOKUP(B52,'La Calera II - RFSU 31.1.28'!B:B,'La Calera II - RFSU 31.1.28'!G:G,"No se encuentra",0,1)</f>
        <v>46090</v>
      </c>
      <c r="G52" s="154">
        <f>IF(+_xlfn.XLOOKUP(B52,'La Calera II - RFSU 31.1.28'!B:B,'La Calera II - RFSU 31.1.28'!H:H,"No se encuentra",0,1)&gt;0,+_xlfn.XLOOKUP(B52,'La Calera II - RFSU 31.1.28'!B:B,'La Calera II - RFSU 31.1.28'!H:H,"No se encuentra",0,1),"")</f>
        <v>46091</v>
      </c>
      <c r="H52" s="152">
        <f>+_xlfn.XLOOKUP(B52,'La Calera II - RFSU 31.1.28'!B:B,'La Calera II - RFSU 31.1.28'!W:W,"No se encuentra",0,1)</f>
        <v>46129</v>
      </c>
      <c r="I52" s="153">
        <f>+_xlfn.XLOOKUP(B52,'La Calera II - RFSU 31.1.28'!B:B,'La Calera II - RFSU 31.1.28'!W:W,"No se encuentra",0,1)</f>
        <v>46129</v>
      </c>
      <c r="J52" s="155">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2">
        <f>+_xlfn.XLOOKUP(B52,'La Calera II - RFSU 31.1.28'!B:B,'La Calera II - RFSU 31.1.28'!AP:AP,"No se encuentra",0,1)</f>
        <v>46194</v>
      </c>
      <c r="M52" s="153">
        <f>+_xlfn.XLOOKUP(B52,'La Calera II - RFSU 31.1.28'!B:B,'La Calera II - RFSU 31.1.28'!AP:AP,"No se encuentra",0,1)</f>
        <v>46194</v>
      </c>
      <c r="N52" s="140" t="str">
        <f>IF(+_xlfn.XLOOKUP(B52,'La Calera II - RFSU 31.1.28'!B:B,'La Calera II - RFSU 31.1.28'!AQ:AQ,"No se encuentra",0,1)&gt;0,+_xlfn.XLOOKUP(B52,'La Calera II - RFSU 31.1.28'!B:B,'La Calera II - RFSU 31.1.28'!AQ:AQ,"No se encuentra",0,1),"")</f>
        <v/>
      </c>
      <c r="O52" s="201">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2" t="str">
        <f t="shared" si="0"/>
        <v/>
      </c>
      <c r="S52" s="197"/>
      <c r="T52">
        <f>+_xlfn.XLOOKUP(B52,'La Calera II - RFSU 31.1.28'!B:B,'La Calera II - RFSU 31.1.28'!E:E,"",0,1)</f>
        <v>0</v>
      </c>
    </row>
    <row r="53" spans="1:20" ht="20" hidden="1" x14ac:dyDescent="0.35">
      <c r="A53" s="159" t="s">
        <v>640</v>
      </c>
      <c r="B53" s="160" t="s">
        <v>2766</v>
      </c>
      <c r="C53" s="161" t="s">
        <v>2767</v>
      </c>
      <c r="D53" s="196"/>
      <c r="E53" s="151">
        <f>+_xlfn.XLOOKUP(B53,'La Calera II - RFSU 31.1.28'!B:B,'La Calera II - RFSU 31.1.28'!G:G,"No se encuentra",0,1)</f>
        <v>46090</v>
      </c>
      <c r="F53" s="153">
        <f>+_xlfn.XLOOKUP(B53,'La Calera II - RFSU 31.1.28'!B:B,'La Calera II - RFSU 31.1.28'!G:G,"No se encuentra",0,1)</f>
        <v>46090</v>
      </c>
      <c r="G53" s="154">
        <f>IF(+_xlfn.XLOOKUP(B53,'La Calera II - RFSU 31.1.28'!B:B,'La Calera II - RFSU 31.1.28'!H:H,"No se encuentra",0,1)&gt;0,+_xlfn.XLOOKUP(B53,'La Calera II - RFSU 31.1.28'!B:B,'La Calera II - RFSU 31.1.28'!H:H,"No se encuentra",0,1),"")</f>
        <v>46091</v>
      </c>
      <c r="H53" s="152">
        <f>+_xlfn.XLOOKUP(B53,'La Calera II - RFSU 31.1.28'!B:B,'La Calera II - RFSU 31.1.28'!W:W,"No se encuentra",0,1)</f>
        <v>46129</v>
      </c>
      <c r="I53" s="153">
        <f>+_xlfn.XLOOKUP(B53,'La Calera II - RFSU 31.1.28'!B:B,'La Calera II - RFSU 31.1.28'!W:W,"No se encuentra",0,1)</f>
        <v>46129</v>
      </c>
      <c r="J53" s="155">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2">
        <f>+_xlfn.XLOOKUP(B53,'La Calera II - RFSU 31.1.28'!B:B,'La Calera II - RFSU 31.1.28'!AP:AP,"No se encuentra",0,1)</f>
        <v>46194</v>
      </c>
      <c r="M53" s="153">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1">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2">
        <f t="shared" si="0"/>
        <v>46482</v>
      </c>
      <c r="S53" s="197"/>
      <c r="T53">
        <f>+_xlfn.XLOOKUP(B53,'La Calera II - RFSU 31.1.28'!B:B,'La Calera II - RFSU 31.1.28'!E:E,"",0,1)</f>
        <v>0</v>
      </c>
    </row>
    <row r="54" spans="1:20" ht="20" hidden="1" x14ac:dyDescent="0.35">
      <c r="A54" s="159" t="s">
        <v>640</v>
      </c>
      <c r="B54" s="160" t="s">
        <v>2769</v>
      </c>
      <c r="C54" s="161" t="s">
        <v>2770</v>
      </c>
      <c r="D54" s="196"/>
      <c r="E54" s="151">
        <f>+_xlfn.XLOOKUP(B54,'La Calera II - RFSU 31.1.28'!B:B,'La Calera II - RFSU 31.1.28'!G:G,"No se encuentra",0,1)</f>
        <v>46090</v>
      </c>
      <c r="F54" s="153">
        <f>+_xlfn.XLOOKUP(B54,'La Calera II - RFSU 31.1.28'!B:B,'La Calera II - RFSU 31.1.28'!G:G,"No se encuentra",0,1)</f>
        <v>46090</v>
      </c>
      <c r="G54" s="154">
        <f>IF(+_xlfn.XLOOKUP(B54,'La Calera II - RFSU 31.1.28'!B:B,'La Calera II - RFSU 31.1.28'!H:H,"No se encuentra",0,1)&gt;0,+_xlfn.XLOOKUP(B54,'La Calera II - RFSU 31.1.28'!B:B,'La Calera II - RFSU 31.1.28'!H:H,"No se encuentra",0,1),"")</f>
        <v>46091</v>
      </c>
      <c r="H54" s="152">
        <f>+_xlfn.XLOOKUP(B54,'La Calera II - RFSU 31.1.28'!B:B,'La Calera II - RFSU 31.1.28'!W:W,"No se encuentra",0,1)</f>
        <v>46129</v>
      </c>
      <c r="I54" s="153">
        <f>+_xlfn.XLOOKUP(B54,'La Calera II - RFSU 31.1.28'!B:B,'La Calera II - RFSU 31.1.28'!W:W,"No se encuentra",0,1)</f>
        <v>46129</v>
      </c>
      <c r="J54" s="155">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2">
        <f>+_xlfn.XLOOKUP(B54,'La Calera II - RFSU 31.1.28'!B:B,'La Calera II - RFSU 31.1.28'!AP:AP,"No se encuentra",0,1)</f>
        <v>46194</v>
      </c>
      <c r="M54" s="153">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1">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2">
        <f t="shared" si="0"/>
        <v>46482</v>
      </c>
      <c r="S54" s="197"/>
      <c r="T54">
        <f>+_xlfn.XLOOKUP(B54,'La Calera II - RFSU 31.1.28'!B:B,'La Calera II - RFSU 31.1.28'!E:E,"",0,1)</f>
        <v>0</v>
      </c>
    </row>
    <row r="55" spans="1:20" ht="20" hidden="1" x14ac:dyDescent="0.35">
      <c r="A55" s="159" t="s">
        <v>640</v>
      </c>
      <c r="B55" s="160" t="s">
        <v>2773</v>
      </c>
      <c r="C55" s="161" t="s">
        <v>2774</v>
      </c>
      <c r="D55" s="196"/>
      <c r="E55" s="151">
        <f>+_xlfn.XLOOKUP(B55,'La Calera II - RFSU 31.1.28'!B:B,'La Calera II - RFSU 31.1.28'!G:G,"No se encuentra",0,1)</f>
        <v>46090</v>
      </c>
      <c r="F55" s="153">
        <f>+_xlfn.XLOOKUP(B55,'La Calera II - RFSU 31.1.28'!B:B,'La Calera II - RFSU 31.1.28'!G:G,"No se encuentra",0,1)</f>
        <v>46090</v>
      </c>
      <c r="G55" s="154">
        <f>IF(+_xlfn.XLOOKUP(B55,'La Calera II - RFSU 31.1.28'!B:B,'La Calera II - RFSU 31.1.28'!H:H,"No se encuentra",0,1)&gt;0,+_xlfn.XLOOKUP(B55,'La Calera II - RFSU 31.1.28'!B:B,'La Calera II - RFSU 31.1.28'!H:H,"No se encuentra",0,1),"")</f>
        <v>46091</v>
      </c>
      <c r="H55" s="152">
        <f>+_xlfn.XLOOKUP(B55,'La Calera II - RFSU 31.1.28'!B:B,'La Calera II - RFSU 31.1.28'!W:W,"No se encuentra",0,1)</f>
        <v>46129</v>
      </c>
      <c r="I55" s="153">
        <f>+_xlfn.XLOOKUP(B55,'La Calera II - RFSU 31.1.28'!B:B,'La Calera II - RFSU 31.1.28'!W:W,"No se encuentra",0,1)</f>
        <v>46129</v>
      </c>
      <c r="J55" s="155">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2">
        <f>+_xlfn.XLOOKUP(B55,'La Calera II - RFSU 31.1.28'!B:B,'La Calera II - RFSU 31.1.28'!AP:AP,"No se encuentra",0,1)</f>
        <v>46194</v>
      </c>
      <c r="M55" s="153">
        <f>+_xlfn.XLOOKUP(B55,'La Calera II - RFSU 31.1.28'!B:B,'La Calera II - RFSU 31.1.28'!AP:AP,"No se encuentra",0,1)</f>
        <v>46194</v>
      </c>
      <c r="N55" s="140" t="str">
        <f>IF(+_xlfn.XLOOKUP(B55,'La Calera II - RFSU 31.1.28'!B:B,'La Calera II - RFSU 31.1.28'!AQ:AQ,"No se encuentra",0,1)&gt;0,+_xlfn.XLOOKUP(B55,'La Calera II - RFSU 31.1.28'!B:B,'La Calera II - RFSU 31.1.28'!AQ:AQ,"No se encuentra",0,1),"")</f>
        <v/>
      </c>
      <c r="O55" s="201">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2" t="str">
        <f t="shared" si="0"/>
        <v/>
      </c>
      <c r="S55" s="197"/>
      <c r="T55">
        <f>+_xlfn.XLOOKUP(B55,'La Calera II - RFSU 31.1.28'!B:B,'La Calera II - RFSU 31.1.28'!E:E,"",0,1)</f>
        <v>0</v>
      </c>
    </row>
    <row r="56" spans="1:20" ht="20" hidden="1" x14ac:dyDescent="0.35">
      <c r="A56" s="159" t="s">
        <v>640</v>
      </c>
      <c r="B56" s="160" t="s">
        <v>2777</v>
      </c>
      <c r="C56" s="161" t="s">
        <v>2586</v>
      </c>
      <c r="D56" s="196"/>
      <c r="E56" s="151">
        <f>+_xlfn.XLOOKUP(B56,'La Calera II - RFSU 31.1.28'!B:B,'La Calera II - RFSU 31.1.28'!G:G,"No se encuentra",0,1)</f>
        <v>46304</v>
      </c>
      <c r="F56" s="153">
        <f>+_xlfn.XLOOKUP(B56,'La Calera II - RFSU 31.1.28'!B:B,'La Calera II - RFSU 31.1.28'!G:G,"No se encuentra",0,1)</f>
        <v>46304</v>
      </c>
      <c r="G56" s="154" t="str">
        <f>IF(+_xlfn.XLOOKUP(B56,'La Calera II - RFSU 31.1.28'!B:B,'La Calera II - RFSU 31.1.28'!H:H,"No se encuentra",0,1)&gt;0,+_xlfn.XLOOKUP(B56,'La Calera II - RFSU 31.1.28'!B:B,'La Calera II - RFSU 31.1.28'!H:H,"No se encuentra",0,1),"")</f>
        <v/>
      </c>
      <c r="H56" s="152">
        <f>+_xlfn.XLOOKUP(B56,'La Calera II - RFSU 31.1.28'!B:B,'La Calera II - RFSU 31.1.28'!W:W,"No se encuentra",0,1)</f>
        <v>46341</v>
      </c>
      <c r="I56" s="153">
        <f>+_xlfn.XLOOKUP(B56,'La Calera II - RFSU 31.1.28'!B:B,'La Calera II - RFSU 31.1.28'!W:W,"No se encuentra",0,1)</f>
        <v>46341</v>
      </c>
      <c r="J56" s="155"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2">
        <f>+_xlfn.XLOOKUP(B56,'La Calera II - RFSU 31.1.28'!B:B,'La Calera II - RFSU 31.1.28'!AP:AP,"No se encuentra",0,1)</f>
        <v>46406</v>
      </c>
      <c r="M56" s="153">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1">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2" t="str">
        <f t="shared" si="0"/>
        <v/>
      </c>
      <c r="S56" s="197"/>
      <c r="T56">
        <f>+_xlfn.XLOOKUP(B56,'La Calera II - RFSU 31.1.28'!B:B,'La Calera II - RFSU 31.1.28'!E:E,"",0,1)</f>
        <v>0</v>
      </c>
    </row>
    <row r="57" spans="1:20" ht="20" hidden="1" x14ac:dyDescent="0.35">
      <c r="A57" s="159" t="s">
        <v>640</v>
      </c>
      <c r="B57" s="160" t="s">
        <v>2779</v>
      </c>
      <c r="C57" s="161" t="s">
        <v>2780</v>
      </c>
      <c r="D57" s="196"/>
      <c r="E57" s="151">
        <f>+_xlfn.XLOOKUP(B57,'La Calera II - RFSU 31.1.28'!B:B,'La Calera II - RFSU 31.1.28'!G:G,"No se encuentra",0,1)</f>
        <v>46056</v>
      </c>
      <c r="F57" s="153">
        <f>+_xlfn.XLOOKUP(B57,'La Calera II - RFSU 31.1.28'!B:B,'La Calera II - RFSU 31.1.28'!G:G,"No se encuentra",0,1)</f>
        <v>46056</v>
      </c>
      <c r="G57" s="154">
        <f>IF(+_xlfn.XLOOKUP(B57,'La Calera II - RFSU 31.1.28'!B:B,'La Calera II - RFSU 31.1.28'!H:H,"No se encuentra",0,1)&gt;0,+_xlfn.XLOOKUP(B57,'La Calera II - RFSU 31.1.28'!B:B,'La Calera II - RFSU 31.1.28'!H:H,"No se encuentra",0,1),"")</f>
        <v>46056</v>
      </c>
      <c r="H57" s="152">
        <f>+_xlfn.XLOOKUP(B57,'La Calera II - RFSU 31.1.28'!B:B,'La Calera II - RFSU 31.1.28'!W:W,"No se encuentra",0,1)</f>
        <v>46106</v>
      </c>
      <c r="I57" s="153">
        <f>+_xlfn.XLOOKUP(B57,'La Calera II - RFSU 31.1.28'!B:B,'La Calera II - RFSU 31.1.28'!W:W,"No se encuentra",0,1)</f>
        <v>46106</v>
      </c>
      <c r="J57" s="155">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2">
        <f>+_xlfn.XLOOKUP(B57,'La Calera II - RFSU 31.1.28'!B:B,'La Calera II - RFSU 31.1.28'!AP:AP,"No se encuentra",0,1)</f>
        <v>46206</v>
      </c>
      <c r="M57" s="153">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1">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2">
        <f t="shared" si="0"/>
        <v>46562</v>
      </c>
      <c r="S57" s="197"/>
      <c r="T57">
        <f>+_xlfn.XLOOKUP(B57,'La Calera II - RFSU 31.1.28'!B:B,'La Calera II - RFSU 31.1.28'!E:E,"",0,1)</f>
        <v>0</v>
      </c>
    </row>
    <row r="58" spans="1:20" ht="20" hidden="1" x14ac:dyDescent="0.35">
      <c r="A58" s="159" t="s">
        <v>640</v>
      </c>
      <c r="B58" s="160" t="s">
        <v>2783</v>
      </c>
      <c r="C58" s="161" t="s">
        <v>2784</v>
      </c>
      <c r="D58" s="196"/>
      <c r="E58" s="151">
        <f>+_xlfn.XLOOKUP(B58,'La Calera II - RFSU 31.1.28'!B:B,'La Calera II - RFSU 31.1.28'!G:G,"No se encuentra",0,1)</f>
        <v>46056</v>
      </c>
      <c r="F58" s="153">
        <f>+_xlfn.XLOOKUP(B58,'La Calera II - RFSU 31.1.28'!B:B,'La Calera II - RFSU 31.1.28'!G:G,"No se encuentra",0,1)</f>
        <v>46056</v>
      </c>
      <c r="G58" s="154">
        <f>IF(+_xlfn.XLOOKUP(B58,'La Calera II - RFSU 31.1.28'!B:B,'La Calera II - RFSU 31.1.28'!H:H,"No se encuentra",0,1)&gt;0,+_xlfn.XLOOKUP(B58,'La Calera II - RFSU 31.1.28'!B:B,'La Calera II - RFSU 31.1.28'!H:H,"No se encuentra",0,1),"")</f>
        <v>46056</v>
      </c>
      <c r="H58" s="152">
        <f>+_xlfn.XLOOKUP(B58,'La Calera II - RFSU 31.1.28'!B:B,'La Calera II - RFSU 31.1.28'!W:W,"No se encuentra",0,1)</f>
        <v>46095</v>
      </c>
      <c r="I58" s="153">
        <f>+_xlfn.XLOOKUP(B58,'La Calera II - RFSU 31.1.28'!B:B,'La Calera II - RFSU 31.1.28'!W:W,"No se encuentra",0,1)</f>
        <v>46095</v>
      </c>
      <c r="J58" s="155">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2">
        <f>+_xlfn.XLOOKUP(B58,'La Calera II - RFSU 31.1.28'!B:B,'La Calera II - RFSU 31.1.28'!AP:AP,"No se encuentra",0,1)</f>
        <v>46194</v>
      </c>
      <c r="M58" s="153">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1">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2">
        <f t="shared" si="0"/>
        <v>46495</v>
      </c>
      <c r="S58" s="197"/>
      <c r="T58">
        <f>+_xlfn.XLOOKUP(B58,'La Calera II - RFSU 31.1.28'!B:B,'La Calera II - RFSU 31.1.28'!E:E,"",0,1)</f>
        <v>0</v>
      </c>
    </row>
    <row r="59" spans="1:20" ht="30" hidden="1" x14ac:dyDescent="0.35">
      <c r="A59" s="159" t="s">
        <v>640</v>
      </c>
      <c r="B59" s="160" t="s">
        <v>2969</v>
      </c>
      <c r="C59" s="161" t="s">
        <v>2970</v>
      </c>
      <c r="D59" s="196"/>
      <c r="E59" s="151" t="str">
        <f>+_xlfn.XLOOKUP(B59,'La Calera II - RFSU 31.1.28'!B:B,'La Calera II - RFSU 31.1.28'!G:G,"No se encuentra",0,1)</f>
        <v>No se encuentra</v>
      </c>
      <c r="F59" s="153" t="str">
        <f>+_xlfn.XLOOKUP(B59,'La Calera II - RFSU 31.1.28'!B:B,'La Calera II - RFSU 31.1.28'!G:G,"No se encuentra",0,1)</f>
        <v>No se encuentra</v>
      </c>
      <c r="G59" s="154" t="str">
        <f>IF(+_xlfn.XLOOKUP(B59,'La Calera II - RFSU 31.1.28'!B:B,'La Calera II - RFSU 31.1.28'!H:H,"No se encuentra",0,1)&gt;0,+_xlfn.XLOOKUP(B59,'La Calera II - RFSU 31.1.28'!B:B,'La Calera II - RFSU 31.1.28'!H:H,"No se encuentra",0,1),"")</f>
        <v>No se encuentra</v>
      </c>
      <c r="H59" s="152" t="str">
        <f>+_xlfn.XLOOKUP(B59,'La Calera II - RFSU 31.1.28'!B:B,'La Calera II - RFSU 31.1.28'!W:W,"No se encuentra",0,1)</f>
        <v>No se encuentra</v>
      </c>
      <c r="I59" s="153" t="str">
        <f>+_xlfn.XLOOKUP(B59,'La Calera II - RFSU 31.1.28'!B:B,'La Calera II - RFSU 31.1.28'!W:W,"No se encuentra",0,1)</f>
        <v>No se encuentra</v>
      </c>
      <c r="J59" s="155"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2" t="str">
        <f>+_xlfn.XLOOKUP(B59,'La Calera II - RFSU 31.1.28'!B:B,'La Calera II - RFSU 31.1.28'!AP:AP,"No se encuentra",0,1)</f>
        <v>No se encuentra</v>
      </c>
      <c r="M59" s="153"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1"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2" t="e">
        <f t="shared" si="0"/>
        <v>#VALUE!</v>
      </c>
      <c r="S59" s="197"/>
      <c r="T59" t="str">
        <f>+_xlfn.XLOOKUP(B59,'La Calera II - RFSU 31.1.28'!B:B,'La Calera II - RFSU 31.1.28'!E:E,"",0,1)</f>
        <v/>
      </c>
    </row>
    <row r="60" spans="1:20" ht="30" hidden="1" x14ac:dyDescent="0.35">
      <c r="A60" s="159" t="s">
        <v>640</v>
      </c>
      <c r="B60" s="160" t="s">
        <v>2971</v>
      </c>
      <c r="C60" s="161" t="s">
        <v>2972</v>
      </c>
      <c r="D60" s="196"/>
      <c r="E60" s="151" t="str">
        <f>+_xlfn.XLOOKUP(B60,'La Calera II - RFSU 31.1.28'!B:B,'La Calera II - RFSU 31.1.28'!G:G,"No se encuentra",0,1)</f>
        <v>No se encuentra</v>
      </c>
      <c r="F60" s="153" t="str">
        <f>+_xlfn.XLOOKUP(B60,'La Calera II - RFSU 31.1.28'!B:B,'La Calera II - RFSU 31.1.28'!G:G,"No se encuentra",0,1)</f>
        <v>No se encuentra</v>
      </c>
      <c r="G60" s="154" t="str">
        <f>IF(+_xlfn.XLOOKUP(B60,'La Calera II - RFSU 31.1.28'!B:B,'La Calera II - RFSU 31.1.28'!H:H,"No se encuentra",0,1)&gt;0,+_xlfn.XLOOKUP(B60,'La Calera II - RFSU 31.1.28'!B:B,'La Calera II - RFSU 31.1.28'!H:H,"No se encuentra",0,1),"")</f>
        <v>No se encuentra</v>
      </c>
      <c r="H60" s="152" t="str">
        <f>+_xlfn.XLOOKUP(B60,'La Calera II - RFSU 31.1.28'!B:B,'La Calera II - RFSU 31.1.28'!W:W,"No se encuentra",0,1)</f>
        <v>No se encuentra</v>
      </c>
      <c r="I60" s="153" t="str">
        <f>+_xlfn.XLOOKUP(B60,'La Calera II - RFSU 31.1.28'!B:B,'La Calera II - RFSU 31.1.28'!W:W,"No se encuentra",0,1)</f>
        <v>No se encuentra</v>
      </c>
      <c r="J60" s="155"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2" t="str">
        <f>+_xlfn.XLOOKUP(B60,'La Calera II - RFSU 31.1.28'!B:B,'La Calera II - RFSU 31.1.28'!AP:AP,"No se encuentra",0,1)</f>
        <v>No se encuentra</v>
      </c>
      <c r="M60" s="153"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1"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2" t="e">
        <f t="shared" si="0"/>
        <v>#VALUE!</v>
      </c>
      <c r="S60" s="197"/>
      <c r="T60" t="str">
        <f>+_xlfn.XLOOKUP(B60,'La Calera II - RFSU 31.1.28'!B:B,'La Calera II - RFSU 31.1.28'!E:E,"",0,1)</f>
        <v/>
      </c>
    </row>
    <row r="61" spans="1:20" ht="20" hidden="1" x14ac:dyDescent="0.35">
      <c r="A61" s="159" t="s">
        <v>640</v>
      </c>
      <c r="B61" s="160" t="s">
        <v>2794</v>
      </c>
      <c r="C61" s="161" t="s">
        <v>2795</v>
      </c>
      <c r="D61" s="196"/>
      <c r="E61" s="151">
        <f>+_xlfn.XLOOKUP(B61,'La Calera II - RFSU 31.1.28'!B:B,'La Calera II - RFSU 31.1.28'!G:G,"No se encuentra",0,1)</f>
        <v>46177</v>
      </c>
      <c r="F61" s="153">
        <f>+_xlfn.XLOOKUP(B61,'La Calera II - RFSU 31.1.28'!B:B,'La Calera II - RFSU 31.1.28'!G:G,"No se encuentra",0,1)</f>
        <v>46177</v>
      </c>
      <c r="G61" s="154">
        <f>IF(+_xlfn.XLOOKUP(B61,'La Calera II - RFSU 31.1.28'!B:B,'La Calera II - RFSU 31.1.28'!H:H,"No se encuentra",0,1)&gt;0,+_xlfn.XLOOKUP(B61,'La Calera II - RFSU 31.1.28'!B:B,'La Calera II - RFSU 31.1.28'!H:H,"No se encuentra",0,1),"")</f>
        <v>46185</v>
      </c>
      <c r="H61" s="152">
        <f>+_xlfn.XLOOKUP(B61,'La Calera II - RFSU 31.1.28'!B:B,'La Calera II - RFSU 31.1.28'!W:W,"No se encuentra",0,1)</f>
        <v>46233</v>
      </c>
      <c r="I61" s="153">
        <f>+_xlfn.XLOOKUP(B61,'La Calera II - RFSU 31.1.28'!B:B,'La Calera II - RFSU 31.1.28'!W:W,"No se encuentra",0,1)</f>
        <v>46233</v>
      </c>
      <c r="J61" s="155" t="str">
        <f>IF(+_xlfn.XLOOKUP(B61,'La Calera II - RFSU 31.1.28'!B:B,'La Calera II - RFSU 31.1.28'!X:X,"No se encuentra",0,1)&gt;0,+_xlfn.XLOOKUP(B61,'La Calera II - RFSU 31.1.28'!B:B,'La Calera II - RFSU 31.1.28'!X:X,"No se encuentra",0,1),"")</f>
        <v/>
      </c>
      <c r="K61" s="141" t="str">
        <f>+IF(+_xlfn.XLOOKUP(B61,'La Calera II - RFSU 31.1.28'!B:B,'La Calera II - RFSU 31.1.28'!AG:AG,"No se encuentra",0,1)=0,"N/A","Sin iniciar")</f>
        <v>Sin iniciar</v>
      </c>
      <c r="L61" s="152">
        <f>+_xlfn.XLOOKUP(B61,'La Calera II - RFSU 31.1.28'!B:B,'La Calera II - RFSU 31.1.28'!AP:AP,"No se encuentra",0,1)</f>
        <v>46298</v>
      </c>
      <c r="M61" s="153">
        <f>+_xlfn.XLOOKUP(B61,'La Calera II - RFSU 31.1.28'!B:B,'La Calera II - RFSU 31.1.28'!AP:AP,"No se encuentra",0,1)</f>
        <v>46298</v>
      </c>
      <c r="N61" s="140" t="str">
        <f>IF(+_xlfn.XLOOKUP(B61,'La Calera II - RFSU 31.1.28'!B:B,'La Calera II - RFSU 31.1.28'!AQ:AQ,"No se encuentra",0,1)&gt;0,+_xlfn.XLOOKUP(B61,'La Calera II - RFSU 31.1.28'!B:B,'La Calera II - RFSU 31.1.28'!AQ:AQ,"No se encuentra",0,1),"")</f>
        <v/>
      </c>
      <c r="O61" s="201">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2" t="str">
        <f t="shared" si="0"/>
        <v/>
      </c>
      <c r="S61" s="197"/>
      <c r="T61">
        <f>+_xlfn.XLOOKUP(B61,'La Calera II - RFSU 31.1.28'!B:B,'La Calera II - RFSU 31.1.28'!E:E,"",0,1)</f>
        <v>0</v>
      </c>
    </row>
    <row r="62" spans="1:20" ht="31.5" hidden="1" x14ac:dyDescent="0.35">
      <c r="A62" s="159" t="s">
        <v>640</v>
      </c>
      <c r="B62" s="162" t="s">
        <v>2973</v>
      </c>
      <c r="C62" s="163" t="s">
        <v>2974</v>
      </c>
      <c r="D62" s="196"/>
      <c r="E62" s="151" t="str">
        <f>+_xlfn.XLOOKUP(B62,'La Calera II - RFSU 31.1.28'!B:B,'La Calera II - RFSU 31.1.28'!G:G,"No se encuentra",0,1)</f>
        <v>No se encuentra</v>
      </c>
      <c r="F62" s="153" t="str">
        <f>+_xlfn.XLOOKUP(B62,'La Calera II - RFSU 31.1.28'!B:B,'La Calera II - RFSU 31.1.28'!G:G,"No se encuentra",0,1)</f>
        <v>No se encuentra</v>
      </c>
      <c r="G62" s="154" t="str">
        <f>IF(+_xlfn.XLOOKUP(B62,'La Calera II - RFSU 31.1.28'!B:B,'La Calera II - RFSU 31.1.28'!H:H,"No se encuentra",0,1)&gt;0,+_xlfn.XLOOKUP(B62,'La Calera II - RFSU 31.1.28'!B:B,'La Calera II - RFSU 31.1.28'!H:H,"No se encuentra",0,1),"")</f>
        <v>No se encuentra</v>
      </c>
      <c r="H62" s="152" t="str">
        <f>+_xlfn.XLOOKUP(B62,'La Calera II - RFSU 31.1.28'!B:B,'La Calera II - RFSU 31.1.28'!W:W,"No se encuentra",0,1)</f>
        <v>No se encuentra</v>
      </c>
      <c r="I62" s="153" t="str">
        <f>+_xlfn.XLOOKUP(B62,'La Calera II - RFSU 31.1.28'!B:B,'La Calera II - RFSU 31.1.28'!W:W,"No se encuentra",0,1)</f>
        <v>No se encuentra</v>
      </c>
      <c r="J62" s="155"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2" t="str">
        <f>+_xlfn.XLOOKUP(B62,'La Calera II - RFSU 31.1.28'!B:B,'La Calera II - RFSU 31.1.28'!AP:AP,"No se encuentra",0,1)</f>
        <v>No se encuentra</v>
      </c>
      <c r="M62" s="153"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1"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2" t="e">
        <f t="shared" si="0"/>
        <v>#VALUE!</v>
      </c>
      <c r="S62" s="197"/>
      <c r="T62" t="str">
        <f>+_xlfn.XLOOKUP(B62,'La Calera II - RFSU 31.1.28'!B:B,'La Calera II - RFSU 31.1.28'!E:E,"",0,1)</f>
        <v/>
      </c>
    </row>
    <row r="63" spans="1:20" ht="31.5" hidden="1" x14ac:dyDescent="0.35">
      <c r="A63" s="159" t="s">
        <v>640</v>
      </c>
      <c r="B63" s="162" t="s">
        <v>2798</v>
      </c>
      <c r="C63" s="163" t="s">
        <v>2799</v>
      </c>
      <c r="D63" s="196"/>
      <c r="E63" s="151">
        <f>+_xlfn.XLOOKUP(B63,'La Calera II - RFSU 31.1.28'!B:B,'La Calera II - RFSU 31.1.28'!G:G,"No se encuentra",0,1)</f>
        <v>46098</v>
      </c>
      <c r="F63" s="153">
        <f>+_xlfn.XLOOKUP(B63,'La Calera II - RFSU 31.1.28'!B:B,'La Calera II - RFSU 31.1.28'!G:G,"No se encuentra",0,1)</f>
        <v>46098</v>
      </c>
      <c r="G63" s="154">
        <f>IF(+_xlfn.XLOOKUP(B63,'La Calera II - RFSU 31.1.28'!B:B,'La Calera II - RFSU 31.1.28'!H:H,"No se encuentra",0,1)&gt;0,+_xlfn.XLOOKUP(B63,'La Calera II - RFSU 31.1.28'!B:B,'La Calera II - RFSU 31.1.28'!H:H,"No se encuentra",0,1),"")</f>
        <v>46104</v>
      </c>
      <c r="H63" s="152">
        <f>+_xlfn.XLOOKUP(B63,'La Calera II - RFSU 31.1.28'!B:B,'La Calera II - RFSU 31.1.28'!W:W,"No se encuentra",0,1)</f>
        <v>46188</v>
      </c>
      <c r="I63" s="153">
        <f>+_xlfn.XLOOKUP(B63,'La Calera II - RFSU 31.1.28'!B:B,'La Calera II - RFSU 31.1.28'!W:W,"No se encuentra",0,1)</f>
        <v>46188</v>
      </c>
      <c r="J63" s="155">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2">
        <f>+_xlfn.XLOOKUP(B63,'La Calera II - RFSU 31.1.28'!B:B,'La Calera II - RFSU 31.1.28'!AP:AP,"No se encuentra",0,1)</f>
        <v>46235</v>
      </c>
      <c r="M63" s="153">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1">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2" t="str">
        <f t="shared" si="0"/>
        <v/>
      </c>
      <c r="S63" s="197"/>
      <c r="T63">
        <f>+_xlfn.XLOOKUP(B63,'La Calera II - RFSU 31.1.28'!B:B,'La Calera II - RFSU 31.1.28'!E:E,"",0,1)</f>
        <v>0</v>
      </c>
    </row>
    <row r="64" spans="1:20" ht="31.5" hidden="1" x14ac:dyDescent="0.35">
      <c r="A64" s="159" t="s">
        <v>640</v>
      </c>
      <c r="B64" s="162" t="s">
        <v>2800</v>
      </c>
      <c r="C64" s="163" t="s">
        <v>2975</v>
      </c>
      <c r="D64" s="196"/>
      <c r="E64" s="151">
        <f>+_xlfn.XLOOKUP(B64,'La Calera II - RFSU 31.1.28'!B:B,'La Calera II - RFSU 31.1.28'!G:G,"No se encuentra",0,1)</f>
        <v>46121</v>
      </c>
      <c r="F64" s="153">
        <f>+_xlfn.XLOOKUP(B64,'La Calera II - RFSU 31.1.28'!B:B,'La Calera II - RFSU 31.1.28'!G:G,"No se encuentra",0,1)</f>
        <v>46121</v>
      </c>
      <c r="G64" s="154">
        <f>IF(+_xlfn.XLOOKUP(B64,'La Calera II - RFSU 31.1.28'!B:B,'La Calera II - RFSU 31.1.28'!H:H,"No se encuentra",0,1)&gt;0,+_xlfn.XLOOKUP(B64,'La Calera II - RFSU 31.1.28'!B:B,'La Calera II - RFSU 31.1.28'!H:H,"No se encuentra",0,1),"")</f>
        <v>46122</v>
      </c>
      <c r="H64" s="152">
        <f>+_xlfn.XLOOKUP(B64,'La Calera II - RFSU 31.1.28'!B:B,'La Calera II - RFSU 31.1.28'!W:W,"No se encuentra",0,1)</f>
        <v>46162</v>
      </c>
      <c r="I64" s="153">
        <f>+_xlfn.XLOOKUP(B64,'La Calera II - RFSU 31.1.28'!B:B,'La Calera II - RFSU 31.1.28'!W:W,"No se encuentra",0,1)</f>
        <v>46162</v>
      </c>
      <c r="J64" s="155">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2">
        <f>+_xlfn.XLOOKUP(B64,'La Calera II - RFSU 31.1.28'!B:B,'La Calera II - RFSU 31.1.28'!AP:AP,"No se encuentra",0,1)</f>
        <v>46218</v>
      </c>
      <c r="M64" s="153">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1">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2" t="str">
        <f t="shared" ref="R64:R113" si="1">IF(N64="","",+IF(Q64="",+O64-P64,+O64-Q64))</f>
        <v/>
      </c>
      <c r="S64" s="197"/>
      <c r="T64">
        <f>+_xlfn.XLOOKUP(B64,'La Calera II - RFSU 31.1.28'!B:B,'La Calera II - RFSU 31.1.28'!E:E,"",0,1)</f>
        <v>0</v>
      </c>
    </row>
    <row r="65" spans="1:20" ht="30" hidden="1" x14ac:dyDescent="0.35">
      <c r="A65" s="159" t="s">
        <v>640</v>
      </c>
      <c r="B65" s="160" t="s">
        <v>2803</v>
      </c>
      <c r="C65" s="161" t="s">
        <v>2804</v>
      </c>
      <c r="D65" s="196"/>
      <c r="E65" s="151">
        <f>+_xlfn.XLOOKUP(B65,'La Calera II - RFSU 31.1.28'!B:B,'La Calera II - RFSU 31.1.28'!G:G,"No se encuentra",0,1)</f>
        <v>46122</v>
      </c>
      <c r="F65" s="153">
        <f>+_xlfn.XLOOKUP(B65,'La Calera II - RFSU 31.1.28'!B:B,'La Calera II - RFSU 31.1.28'!G:G,"No se encuentra",0,1)</f>
        <v>46122</v>
      </c>
      <c r="G65" s="154">
        <f>IF(+_xlfn.XLOOKUP(B65,'La Calera II - RFSU 31.1.28'!B:B,'La Calera II - RFSU 31.1.28'!H:H,"No se encuentra",0,1)&gt;0,+_xlfn.XLOOKUP(B65,'La Calera II - RFSU 31.1.28'!B:B,'La Calera II - RFSU 31.1.28'!H:H,"No se encuentra",0,1),"")</f>
        <v>46100</v>
      </c>
      <c r="H65" s="152">
        <f>+_xlfn.XLOOKUP(B65,'La Calera II - RFSU 31.1.28'!B:B,'La Calera II - RFSU 31.1.28'!W:W,"No se encuentra",0,1)</f>
        <v>46148</v>
      </c>
      <c r="I65" s="153">
        <f>+_xlfn.XLOOKUP(B65,'La Calera II - RFSU 31.1.28'!B:B,'La Calera II - RFSU 31.1.28'!W:W,"No se encuentra",0,1)</f>
        <v>46148</v>
      </c>
      <c r="J65" s="155">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2">
        <f>+_xlfn.XLOOKUP(B65,'La Calera II - RFSU 31.1.28'!B:B,'La Calera II - RFSU 31.1.28'!AP:AP,"No se encuentra",0,1)</f>
        <v>46207</v>
      </c>
      <c r="M65" s="153">
        <f>+_xlfn.XLOOKUP(B65,'La Calera II - RFSU 31.1.28'!B:B,'La Calera II - RFSU 31.1.28'!AP:AP,"No se encuentra",0,1)</f>
        <v>46207</v>
      </c>
      <c r="N65" s="140" t="str">
        <f>IF(+_xlfn.XLOOKUP(B65,'La Calera II - RFSU 31.1.28'!B:B,'La Calera II - RFSU 31.1.28'!AQ:AQ,"No se encuentra",0,1)&gt;0,+_xlfn.XLOOKUP(B65,'La Calera II - RFSU 31.1.28'!B:B,'La Calera II - RFSU 31.1.28'!AQ:AQ,"No se encuentra",0,1),"")</f>
        <v/>
      </c>
      <c r="O65" s="201">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2" t="str">
        <f t="shared" si="1"/>
        <v/>
      </c>
      <c r="S65" s="197"/>
      <c r="T65">
        <f>+_xlfn.XLOOKUP(B65,'La Calera II - RFSU 31.1.28'!B:B,'La Calera II - RFSU 31.1.28'!E:E,"",0,1)</f>
        <v>0</v>
      </c>
    </row>
    <row r="66" spans="1:20" ht="30" hidden="1" x14ac:dyDescent="0.35">
      <c r="A66" s="159" t="s">
        <v>640</v>
      </c>
      <c r="B66" s="160" t="s">
        <v>2805</v>
      </c>
      <c r="C66" s="161" t="s">
        <v>2806</v>
      </c>
      <c r="D66" s="196"/>
      <c r="E66" s="151">
        <f>+_xlfn.XLOOKUP(B66,'La Calera II - RFSU 31.1.28'!B:B,'La Calera II - RFSU 31.1.28'!G:G,"No se encuentra",0,1)</f>
        <v>46157</v>
      </c>
      <c r="F66" s="153">
        <f>+_xlfn.XLOOKUP(B66,'La Calera II - RFSU 31.1.28'!B:B,'La Calera II - RFSU 31.1.28'!G:G,"No se encuentra",0,1)</f>
        <v>46157</v>
      </c>
      <c r="G66" s="154">
        <f>IF(+_xlfn.XLOOKUP(B66,'La Calera II - RFSU 31.1.28'!B:B,'La Calera II - RFSU 31.1.28'!H:H,"No se encuentra",0,1)&gt;0,+_xlfn.XLOOKUP(B66,'La Calera II - RFSU 31.1.28'!B:B,'La Calera II - RFSU 31.1.28'!H:H,"No se encuentra",0,1),"")</f>
        <v>46159</v>
      </c>
      <c r="H66" s="152">
        <f>+_xlfn.XLOOKUP(B66,'La Calera II - RFSU 31.1.28'!B:B,'La Calera II - RFSU 31.1.28'!W:W,"No se encuentra",0,1)</f>
        <v>46208</v>
      </c>
      <c r="I66" s="153">
        <f>+_xlfn.XLOOKUP(B66,'La Calera II - RFSU 31.1.28'!B:B,'La Calera II - RFSU 31.1.28'!W:W,"No se encuentra",0,1)</f>
        <v>46208</v>
      </c>
      <c r="J66" s="155">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2">
        <f>+_xlfn.XLOOKUP(B66,'La Calera II - RFSU 31.1.28'!B:B,'La Calera II - RFSU 31.1.28'!AP:AP,"No se encuentra",0,1)</f>
        <v>46248</v>
      </c>
      <c r="M66" s="153">
        <f>+_xlfn.XLOOKUP(B66,'La Calera II - RFSU 31.1.28'!B:B,'La Calera II - RFSU 31.1.28'!AP:AP,"No se encuentra",0,1)</f>
        <v>46248</v>
      </c>
      <c r="N66" s="140" t="str">
        <f>IF(+_xlfn.XLOOKUP(B66,'La Calera II - RFSU 31.1.28'!B:B,'La Calera II - RFSU 31.1.28'!AQ:AQ,"No se encuentra",0,1)&gt;0,+_xlfn.XLOOKUP(B66,'La Calera II - RFSU 31.1.28'!B:B,'La Calera II - RFSU 31.1.28'!AQ:AQ,"No se encuentra",0,1),"")</f>
        <v/>
      </c>
      <c r="O66" s="201">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2" t="str">
        <f t="shared" si="1"/>
        <v/>
      </c>
      <c r="S66" s="197"/>
      <c r="T66">
        <f>+_xlfn.XLOOKUP(B66,'La Calera II - RFSU 31.1.28'!B:B,'La Calera II - RFSU 31.1.28'!E:E,"",0,1)</f>
        <v>0</v>
      </c>
    </row>
    <row r="67" spans="1:20" ht="20" hidden="1" x14ac:dyDescent="0.35">
      <c r="A67" s="159" t="s">
        <v>640</v>
      </c>
      <c r="B67" s="160" t="s">
        <v>2808</v>
      </c>
      <c r="C67" s="161" t="s">
        <v>2809</v>
      </c>
      <c r="D67" s="196"/>
      <c r="E67" s="151">
        <f>+_xlfn.XLOOKUP(B67,'La Calera II - RFSU 31.1.28'!B:B,'La Calera II - RFSU 31.1.28'!G:G,"No se encuentra",0,1)</f>
        <v>46156</v>
      </c>
      <c r="F67" s="153">
        <f>+_xlfn.XLOOKUP(B67,'La Calera II - RFSU 31.1.28'!B:B,'La Calera II - RFSU 31.1.28'!G:G,"No se encuentra",0,1)</f>
        <v>46156</v>
      </c>
      <c r="G67" s="154">
        <f>IF(+_xlfn.XLOOKUP(B67,'La Calera II - RFSU 31.1.28'!B:B,'La Calera II - RFSU 31.1.28'!H:H,"No se encuentra",0,1)&gt;0,+_xlfn.XLOOKUP(B67,'La Calera II - RFSU 31.1.28'!B:B,'La Calera II - RFSU 31.1.28'!H:H,"No se encuentra",0,1),"")</f>
        <v>46157</v>
      </c>
      <c r="H67" s="152">
        <f>+_xlfn.XLOOKUP(B67,'La Calera II - RFSU 31.1.28'!B:B,'La Calera II - RFSU 31.1.28'!W:W,"No se encuentra",0,1)</f>
        <v>46194</v>
      </c>
      <c r="I67" s="153">
        <f>+_xlfn.XLOOKUP(B67,'La Calera II - RFSU 31.1.28'!B:B,'La Calera II - RFSU 31.1.28'!W:W,"No se encuentra",0,1)</f>
        <v>46194</v>
      </c>
      <c r="J67" s="155">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2">
        <f>+_xlfn.XLOOKUP(B67,'La Calera II - RFSU 31.1.28'!B:B,'La Calera II - RFSU 31.1.28'!AP:AP,"No se encuentra",0,1)</f>
        <v>46248</v>
      </c>
      <c r="M67" s="153">
        <f>+_xlfn.XLOOKUP(B67,'La Calera II - RFSU 31.1.28'!B:B,'La Calera II - RFSU 31.1.28'!AP:AP,"No se encuentra",0,1)</f>
        <v>46248</v>
      </c>
      <c r="N67" s="140" t="str">
        <f>IF(+_xlfn.XLOOKUP(B67,'La Calera II - RFSU 31.1.28'!B:B,'La Calera II - RFSU 31.1.28'!AQ:AQ,"No se encuentra",0,1)&gt;0,+_xlfn.XLOOKUP(B67,'La Calera II - RFSU 31.1.28'!B:B,'La Calera II - RFSU 31.1.28'!AQ:AQ,"No se encuentra",0,1),"")</f>
        <v/>
      </c>
      <c r="O67" s="201">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2" t="str">
        <f t="shared" si="1"/>
        <v/>
      </c>
      <c r="S67" s="197"/>
      <c r="T67">
        <f>+_xlfn.XLOOKUP(B67,'La Calera II - RFSU 31.1.28'!B:B,'La Calera II - RFSU 31.1.28'!E:E,"",0,1)</f>
        <v>0</v>
      </c>
    </row>
    <row r="68" spans="1:20" ht="30" hidden="1" x14ac:dyDescent="0.35">
      <c r="A68" s="159" t="s">
        <v>640</v>
      </c>
      <c r="B68" s="160" t="s">
        <v>2811</v>
      </c>
      <c r="C68" s="161" t="s">
        <v>2812</v>
      </c>
      <c r="D68" s="196"/>
      <c r="E68" s="151">
        <f>+_xlfn.XLOOKUP(B68,'La Calera II - RFSU 31.1.28'!B:B,'La Calera II - RFSU 31.1.28'!G:G,"No se encuentra",0,1)</f>
        <v>46107</v>
      </c>
      <c r="F68" s="153">
        <f>+_xlfn.XLOOKUP(B68,'La Calera II - RFSU 31.1.28'!B:B,'La Calera II - RFSU 31.1.28'!G:G,"No se encuentra",0,1)</f>
        <v>46107</v>
      </c>
      <c r="G68" s="154">
        <f>IF(+_xlfn.XLOOKUP(B68,'La Calera II - RFSU 31.1.28'!B:B,'La Calera II - RFSU 31.1.28'!H:H,"No se encuentra",0,1)&gt;0,+_xlfn.XLOOKUP(B68,'La Calera II - RFSU 31.1.28'!B:B,'La Calera II - RFSU 31.1.28'!H:H,"No se encuentra",0,1),"")</f>
        <v>46111</v>
      </c>
      <c r="H68" s="152">
        <f>+_xlfn.XLOOKUP(B68,'La Calera II - RFSU 31.1.28'!B:B,'La Calera II - RFSU 31.1.28'!W:W,"No se encuentra",0,1)</f>
        <v>46148</v>
      </c>
      <c r="I68" s="153">
        <f>+_xlfn.XLOOKUP(B68,'La Calera II - RFSU 31.1.28'!B:B,'La Calera II - RFSU 31.1.28'!W:W,"No se encuentra",0,1)</f>
        <v>46148</v>
      </c>
      <c r="J68" s="155">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2">
        <f>+_xlfn.XLOOKUP(B68,'La Calera II - RFSU 31.1.28'!B:B,'La Calera II - RFSU 31.1.28'!AP:AP,"No se encuentra",0,1)</f>
        <v>46207</v>
      </c>
      <c r="M68" s="153">
        <f>+_xlfn.XLOOKUP(B68,'La Calera II - RFSU 31.1.28'!B:B,'La Calera II - RFSU 31.1.28'!AP:AP,"No se encuentra",0,1)</f>
        <v>46207</v>
      </c>
      <c r="N68" s="140" t="str">
        <f>IF(+_xlfn.XLOOKUP(B68,'La Calera II - RFSU 31.1.28'!B:B,'La Calera II - RFSU 31.1.28'!AQ:AQ,"No se encuentra",0,1)&gt;0,+_xlfn.XLOOKUP(B68,'La Calera II - RFSU 31.1.28'!B:B,'La Calera II - RFSU 31.1.28'!AQ:AQ,"No se encuentra",0,1),"")</f>
        <v/>
      </c>
      <c r="O68" s="201">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2" t="str">
        <f t="shared" si="1"/>
        <v/>
      </c>
      <c r="S68" s="197"/>
      <c r="T68">
        <f>+_xlfn.XLOOKUP(B68,'La Calera II - RFSU 31.1.28'!B:B,'La Calera II - RFSU 31.1.28'!E:E,"",0,1)</f>
        <v>0</v>
      </c>
    </row>
    <row r="69" spans="1:20" ht="20" hidden="1" x14ac:dyDescent="0.35">
      <c r="A69" s="159" t="s">
        <v>640</v>
      </c>
      <c r="B69" s="160" t="s">
        <v>2813</v>
      </c>
      <c r="C69" s="161" t="s">
        <v>2814</v>
      </c>
      <c r="D69" s="196"/>
      <c r="E69" s="151">
        <f>+_xlfn.XLOOKUP(B69,'La Calera II - RFSU 31.1.28'!B:B,'La Calera II - RFSU 31.1.28'!G:G,"No se encuentra",0,1)</f>
        <v>46147</v>
      </c>
      <c r="F69" s="153">
        <f>+_xlfn.XLOOKUP(B69,'La Calera II - RFSU 31.1.28'!B:B,'La Calera II - RFSU 31.1.28'!G:G,"No se encuentra",0,1)</f>
        <v>46147</v>
      </c>
      <c r="G69" s="154">
        <f>IF(+_xlfn.XLOOKUP(B69,'La Calera II - RFSU 31.1.28'!B:B,'La Calera II - RFSU 31.1.28'!H:H,"No se encuentra",0,1)&gt;0,+_xlfn.XLOOKUP(B69,'La Calera II - RFSU 31.1.28'!B:B,'La Calera II - RFSU 31.1.28'!H:H,"No se encuentra",0,1),"")</f>
        <v>46154</v>
      </c>
      <c r="H69" s="152">
        <f>+_xlfn.XLOOKUP(B69,'La Calera II - RFSU 31.1.28'!B:B,'La Calera II - RFSU 31.1.28'!W:W,"No se encuentra",0,1)</f>
        <v>46202</v>
      </c>
      <c r="I69" s="153">
        <f>+_xlfn.XLOOKUP(B69,'La Calera II - RFSU 31.1.28'!B:B,'La Calera II - RFSU 31.1.28'!W:W,"No se encuentra",0,1)</f>
        <v>46202</v>
      </c>
      <c r="J69" s="155">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2">
        <f>+_xlfn.XLOOKUP(B69,'La Calera II - RFSU 31.1.28'!B:B,'La Calera II - RFSU 31.1.28'!AP:AP,"No se encuentra",0,1)</f>
        <v>46248</v>
      </c>
      <c r="M69" s="153">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1">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2" t="str">
        <f t="shared" si="1"/>
        <v/>
      </c>
      <c r="S69" s="197"/>
      <c r="T69">
        <f>+_xlfn.XLOOKUP(B69,'La Calera II - RFSU 31.1.28'!B:B,'La Calera II - RFSU 31.1.28'!E:E,"",0,1)</f>
        <v>0</v>
      </c>
    </row>
    <row r="70" spans="1:20" ht="20" hidden="1" x14ac:dyDescent="0.35">
      <c r="A70" s="159" t="s">
        <v>2818</v>
      </c>
      <c r="B70" s="160" t="s">
        <v>2826</v>
      </c>
      <c r="C70" s="161" t="s">
        <v>2827</v>
      </c>
      <c r="D70" s="196"/>
      <c r="E70" s="151">
        <f>+_xlfn.XLOOKUP(B70,'La Calera II - RFSU 31.1.28'!B:B,'La Calera II - RFSU 31.1.28'!G:G,"No se encuentra",0,1)</f>
        <v>46108</v>
      </c>
      <c r="F70" s="153">
        <f>+_xlfn.XLOOKUP(B70,'La Calera II - RFSU 31.1.28'!B:B,'La Calera II - RFSU 31.1.28'!G:G,"No se encuentra",0,1)</f>
        <v>46108</v>
      </c>
      <c r="G70" s="154">
        <f>IF(+_xlfn.XLOOKUP(B70,'La Calera II - RFSU 31.1.28'!B:B,'La Calera II - RFSU 31.1.28'!H:H,"No se encuentra",0,1)&gt;0,+_xlfn.XLOOKUP(B70,'La Calera II - RFSU 31.1.28'!B:B,'La Calera II - RFSU 31.1.28'!H:H,"No se encuentra",0,1),"")</f>
        <v>46099</v>
      </c>
      <c r="H70" s="152">
        <f>+_xlfn.XLOOKUP(B70,'La Calera II - RFSU 31.1.28'!B:B,'La Calera II - RFSU 31.1.28'!W:W,"No se encuentra",0,1)</f>
        <v>46143</v>
      </c>
      <c r="I70" s="153">
        <f>+_xlfn.XLOOKUP(B70,'La Calera II - RFSU 31.1.28'!B:B,'La Calera II - RFSU 31.1.28'!W:W,"No se encuentra",0,1)</f>
        <v>46143</v>
      </c>
      <c r="J70" s="155">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2">
        <f>+_xlfn.XLOOKUP(B70,'La Calera II - RFSU 31.1.28'!B:B,'La Calera II - RFSU 31.1.28'!AP:AP,"No se encuentra",0,1)</f>
        <v>46211</v>
      </c>
      <c r="M70" s="153">
        <f>+_xlfn.XLOOKUP(B70,'La Calera II - RFSU 31.1.28'!B:B,'La Calera II - RFSU 31.1.28'!AP:AP,"No se encuentra",0,1)</f>
        <v>46211</v>
      </c>
      <c r="N70" s="140" t="str">
        <f>IF(+_xlfn.XLOOKUP(B70,'La Calera II - RFSU 31.1.28'!B:B,'La Calera II - RFSU 31.1.28'!AQ:AQ,"No se encuentra",0,1)&gt;0,+_xlfn.XLOOKUP(B70,'La Calera II - RFSU 31.1.28'!B:B,'La Calera II - RFSU 31.1.28'!AQ:AQ,"No se encuentra",0,1),"")</f>
        <v/>
      </c>
      <c r="O70" s="201">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2" t="str">
        <f t="shared" si="1"/>
        <v/>
      </c>
      <c r="S70" s="197"/>
      <c r="T70">
        <f>+_xlfn.XLOOKUP(B70,'La Calera II - RFSU 31.1.28'!B:B,'La Calera II - RFSU 31.1.28'!E:E,"",0,1)</f>
        <v>735.84</v>
      </c>
    </row>
    <row r="71" spans="1:20" ht="20" hidden="1" x14ac:dyDescent="0.35">
      <c r="A71" s="159" t="s">
        <v>1578</v>
      </c>
      <c r="B71" s="160" t="s">
        <v>1586</v>
      </c>
      <c r="C71" s="161" t="s">
        <v>1587</v>
      </c>
      <c r="D71" s="196"/>
      <c r="E71" s="151">
        <f>+_xlfn.XLOOKUP(B71,'La Calera II - RFSU 31.1.28'!B:B,'La Calera II - RFSU 31.1.28'!G:G,"No se encuentra",0,1)</f>
        <v>46150</v>
      </c>
      <c r="F71" s="153">
        <f>+_xlfn.XLOOKUP(B71,'La Calera II - RFSU 31.1.28'!B:B,'La Calera II - RFSU 31.1.28'!G:G,"No se encuentra",0,1)</f>
        <v>46150</v>
      </c>
      <c r="G71" s="154">
        <f>IF(+_xlfn.XLOOKUP(B71,'La Calera II - RFSU 31.1.28'!B:B,'La Calera II - RFSU 31.1.28'!H:H,"No se encuentra",0,1)&gt;0,+_xlfn.XLOOKUP(B71,'La Calera II - RFSU 31.1.28'!B:B,'La Calera II - RFSU 31.1.28'!H:H,"No se encuentra",0,1),"")</f>
        <v>46155</v>
      </c>
      <c r="H71" s="152">
        <f>+_xlfn.XLOOKUP(B71,'La Calera II - RFSU 31.1.28'!B:B,'La Calera II - RFSU 31.1.28'!W:W,"No se encuentra",0,1)</f>
        <v>46211</v>
      </c>
      <c r="I71" s="153">
        <f>+_xlfn.XLOOKUP(B71,'La Calera II - RFSU 31.1.28'!B:B,'La Calera II - RFSU 31.1.28'!W:W,"No se encuentra",0,1)</f>
        <v>46211</v>
      </c>
      <c r="J71" s="155">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2">
        <f>+_xlfn.XLOOKUP(B71,'La Calera II - RFSU 31.1.28'!B:B,'La Calera II - RFSU 31.1.28'!AP:AP,"No se encuentra",0,1)</f>
        <v>46276</v>
      </c>
      <c r="M71" s="153">
        <f>+_xlfn.XLOOKUP(B71,'La Calera II - RFSU 31.1.28'!B:B,'La Calera II - RFSU 31.1.28'!AP:AP,"No se encuentra",0,1)</f>
        <v>46276</v>
      </c>
      <c r="N71" s="140" t="str">
        <f>IF(+_xlfn.XLOOKUP(B71,'La Calera II - RFSU 31.1.28'!B:B,'La Calera II - RFSU 31.1.28'!AQ:AQ,"No se encuentra",0,1)&gt;0,+_xlfn.XLOOKUP(B71,'La Calera II - RFSU 31.1.28'!B:B,'La Calera II - RFSU 31.1.28'!AQ:AQ,"No se encuentra",0,1),"")</f>
        <v/>
      </c>
      <c r="O71" s="201">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2" t="str">
        <f t="shared" si="1"/>
        <v/>
      </c>
      <c r="S71" s="197" t="s">
        <v>3662</v>
      </c>
      <c r="T71">
        <f>+_xlfn.XLOOKUP(B71,'La Calera II - RFSU 31.1.28'!B:B,'La Calera II - RFSU 31.1.28'!E:E,"",0,1)</f>
        <v>448</v>
      </c>
    </row>
    <row r="72" spans="1:20" hidden="1" x14ac:dyDescent="0.35">
      <c r="A72" s="159" t="s">
        <v>1679</v>
      </c>
      <c r="B72" s="160" t="s">
        <v>1826</v>
      </c>
      <c r="C72" s="161" t="s">
        <v>1827</v>
      </c>
      <c r="D72" s="196" t="str">
        <f>+_xlfn.XLOOKUP(B72,'La Calera II - RFSU 31.1.28'!B:B,'La Calera II - RFSU 31.1.28'!D:D,"No se encuentra",0,1)</f>
        <v xml:space="preserve">VBD-10240 </v>
      </c>
      <c r="E72" s="151">
        <f>+_xlfn.XLOOKUP(B72,'La Calera II - RFSU 31.1.28'!B:B,'La Calera II - RFSU 31.1.28'!G:G,"No se encuentra",0,1)</f>
        <v>46045</v>
      </c>
      <c r="F72" s="153">
        <f>+_xlfn.XLOOKUP(B72,'La Calera II - RFSU 31.1.28'!B:B,'La Calera II - RFSU 31.1.28'!G:G,"No se encuentra",0,1)</f>
        <v>46045</v>
      </c>
      <c r="G72" s="154">
        <f>IF(+_xlfn.XLOOKUP(B72,'La Calera II - RFSU 31.1.28'!B:B,'La Calera II - RFSU 31.1.28'!H:H,"No se encuentra",0,1)&gt;0,+_xlfn.XLOOKUP(B72,'La Calera II - RFSU 31.1.28'!B:B,'La Calera II - RFSU 31.1.28'!H:H,"No se encuentra",0,1),"")</f>
        <v>46045</v>
      </c>
      <c r="H72" s="152">
        <f>+_xlfn.XLOOKUP(B72,'La Calera II - RFSU 31.1.28'!B:B,'La Calera II - RFSU 31.1.28'!W:W,"No se encuentra",0,1)</f>
        <v>46092</v>
      </c>
      <c r="I72" s="153">
        <f>+_xlfn.XLOOKUP(B72,'La Calera II - RFSU 31.1.28'!B:B,'La Calera II - RFSU 31.1.28'!W:W,"No se encuentra",0,1)</f>
        <v>46092</v>
      </c>
      <c r="J72" s="155">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2">
        <f>+_xlfn.XLOOKUP(B72,'La Calera II - RFSU 31.1.28'!B:B,'La Calera II - RFSU 31.1.28'!AP:AP,"No se encuentra",0,1)</f>
        <v>46188</v>
      </c>
      <c r="M72" s="153">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1">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2">
        <f t="shared" si="1"/>
        <v>46469</v>
      </c>
      <c r="S72" s="197"/>
      <c r="T72">
        <f>+_xlfn.XLOOKUP(B72,'La Calera II - RFSU 31.1.28'!B:B,'La Calera II - RFSU 31.1.28'!E:E,"",0,1)</f>
        <v>451.5</v>
      </c>
    </row>
    <row r="73" spans="1:20" ht="60" hidden="1" x14ac:dyDescent="0.35">
      <c r="A73" s="159" t="s">
        <v>1679</v>
      </c>
      <c r="B73" s="160" t="s">
        <v>1828</v>
      </c>
      <c r="C73" s="161" t="s">
        <v>1829</v>
      </c>
      <c r="D73" s="196" t="str">
        <f>+_xlfn.XLOOKUP(B73,'La Calera II - RFSU 31.1.28'!B:B,'La Calera II - RFSU 31.1.28'!D:D,"No se encuentra",0,1)</f>
        <v>DMB-24310 - Desgasificador presurizado
DBM-24320 - Desgasificador atmosférico</v>
      </c>
      <c r="E73" s="151">
        <f>+_xlfn.XLOOKUP(B73,'La Calera II - RFSU 31.1.28'!B:B,'La Calera II - RFSU 31.1.28'!G:G,"No se encuentra",0,1)</f>
        <v>46195</v>
      </c>
      <c r="F73" s="153">
        <f>+_xlfn.XLOOKUP(B73,'La Calera II - RFSU 31.1.28'!B:B,'La Calera II - RFSU 31.1.28'!G:G,"No se encuentra",0,1)</f>
        <v>46195</v>
      </c>
      <c r="G73" s="154">
        <f>IF(+_xlfn.XLOOKUP(B73,'La Calera II - RFSU 31.1.28'!B:B,'La Calera II - RFSU 31.1.28'!H:H,"No se encuentra",0,1)&gt;0,+_xlfn.XLOOKUP(B73,'La Calera II - RFSU 31.1.28'!B:B,'La Calera II - RFSU 31.1.28'!H:H,"No se encuentra",0,1),"")</f>
        <v>46159</v>
      </c>
      <c r="H73" s="152">
        <f>+_xlfn.XLOOKUP(B73,'La Calera II - RFSU 31.1.28'!B:B,'La Calera II - RFSU 31.1.28'!W:W,"No se encuentra",0,1)</f>
        <v>46196</v>
      </c>
      <c r="I73" s="153">
        <f>+_xlfn.XLOOKUP(B73,'La Calera II - RFSU 31.1.28'!B:B,'La Calera II - RFSU 31.1.28'!W:W,"No se encuentra",0,1)</f>
        <v>46196</v>
      </c>
      <c r="J73" s="155">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2">
        <f>+_xlfn.XLOOKUP(B73,'La Calera II - RFSU 31.1.28'!B:B,'La Calera II - RFSU 31.1.28'!AP:AP,"No se encuentra",0,1)</f>
        <v>46265</v>
      </c>
      <c r="M73" s="153">
        <f>+_xlfn.XLOOKUP(B73,'La Calera II - RFSU 31.1.28'!B:B,'La Calera II - RFSU 31.1.28'!AP:AP,"No se encuentra",0,1)</f>
        <v>46265</v>
      </c>
      <c r="N73" s="140" t="str">
        <f>IF(+_xlfn.XLOOKUP(B73,'La Calera II - RFSU 31.1.28'!B:B,'La Calera II - RFSU 31.1.28'!AQ:AQ,"No se encuentra",0,1)&gt;0,+_xlfn.XLOOKUP(B73,'La Calera II - RFSU 31.1.28'!B:B,'La Calera II - RFSU 31.1.28'!AQ:AQ,"No se encuentra",0,1),"")</f>
        <v/>
      </c>
      <c r="O73" s="201">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2" t="str">
        <f t="shared" si="1"/>
        <v/>
      </c>
      <c r="S73" s="197"/>
      <c r="T73">
        <f>+_xlfn.XLOOKUP(B73,'La Calera II - RFSU 31.1.28'!B:B,'La Calera II - RFSU 31.1.28'!E:E,"",0,1)</f>
        <v>273</v>
      </c>
    </row>
    <row r="74" spans="1:20" ht="30" hidden="1" x14ac:dyDescent="0.35">
      <c r="A74" s="676" t="s">
        <v>1679</v>
      </c>
      <c r="B74" s="679" t="s">
        <v>1830</v>
      </c>
      <c r="C74" s="682" t="s">
        <v>1831</v>
      </c>
      <c r="D74" s="196" t="s">
        <v>3663</v>
      </c>
      <c r="E74" s="151">
        <f>+_xlfn.XLOOKUP(B74,'La Calera II - RFSU 31.1.28'!B:B,'La Calera II - RFSU 31.1.28'!G:G,"No se encuentra",0,1)</f>
        <v>46150</v>
      </c>
      <c r="F74" s="153">
        <f>+_xlfn.XLOOKUP(B74,'La Calera II - RFSU 31.1.28'!B:B,'La Calera II - RFSU 31.1.28'!G:G,"No se encuentra",0,1)</f>
        <v>46150</v>
      </c>
      <c r="G74" s="154">
        <f>IF(+_xlfn.XLOOKUP(B74,'La Calera II - RFSU 31.1.28'!B:B,'La Calera II - RFSU 31.1.28'!H:H,"No se encuentra",0,1)&gt;0,+_xlfn.XLOOKUP(B74,'La Calera II - RFSU 31.1.28'!B:B,'La Calera II - RFSU 31.1.28'!H:H,"No se encuentra",0,1),"")</f>
        <v>46133</v>
      </c>
      <c r="H74" s="152">
        <f>+_xlfn.XLOOKUP(B74,'La Calera II - RFSU 31.1.28'!B:B,'La Calera II - RFSU 31.1.28'!W:W,"No se encuentra",0,1)</f>
        <v>46170</v>
      </c>
      <c r="I74" s="153">
        <f>+_xlfn.XLOOKUP(B74,'La Calera II - RFSU 31.1.28'!B:B,'La Calera II - RFSU 31.1.28'!W:W,"No se encuentra",0,1)</f>
        <v>46170</v>
      </c>
      <c r="J74" s="155">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2">
        <f>+_xlfn.XLOOKUP(B74,'La Calera II - RFSU 31.1.28'!B:B,'La Calera II - RFSU 31.1.28'!AP:AP,"No se encuentra",0,1)</f>
        <v>46249</v>
      </c>
      <c r="M74" s="153">
        <f>+_xlfn.XLOOKUP(B74,'La Calera II - RFSU 31.1.28'!B:B,'La Calera II - RFSU 31.1.28'!AP:AP,"No se encuentra",0,1)</f>
        <v>46249</v>
      </c>
      <c r="N74" s="140" t="str">
        <f>IF(+_xlfn.XLOOKUP(B74,'La Calera II - RFSU 31.1.28'!B:B,'La Calera II - RFSU 31.1.28'!AQ:AQ,"No se encuentra",0,1)&gt;0,+_xlfn.XLOOKUP(B74,'La Calera II - RFSU 31.1.28'!B:B,'La Calera II - RFSU 31.1.28'!AQ:AQ,"No se encuentra",0,1),"")</f>
        <v/>
      </c>
      <c r="O74" s="201">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2" t="str">
        <f t="shared" si="1"/>
        <v/>
      </c>
      <c r="S74" s="197"/>
      <c r="T74" s="675">
        <f>+_xlfn.XLOOKUP(B74,'La Calera II - RFSU 31.1.28'!B:B,'La Calera II - RFSU 31.1.28'!E:E,"",0,1)</f>
        <v>1365</v>
      </c>
    </row>
    <row r="75" spans="1:20" ht="40" hidden="1" x14ac:dyDescent="0.35">
      <c r="A75" s="678"/>
      <c r="B75" s="681"/>
      <c r="C75" s="684"/>
      <c r="D75" s="196" t="s">
        <v>3664</v>
      </c>
      <c r="E75" s="151">
        <f>+_xlfn.XLOOKUP(B74,'La Calera II - RFSU 31.1.28'!B:B,'La Calera II - RFSU 31.1.28'!G:G,"No se encuentra",0,1)</f>
        <v>46150</v>
      </c>
      <c r="F75" s="153">
        <f>+_xlfn.XLOOKUP(B74,'La Calera II - RFSU 31.1.28'!B:B,'La Calera II - RFSU 31.1.28'!G:G,"No se encuentra",0,1)</f>
        <v>46150</v>
      </c>
      <c r="G75" s="154" t="str">
        <f>IF(+_xlfn.XLOOKUP(B74,'La Calera II - RFSU 31.1.28'!B:B,'La Calera II - RFSU 31.1.28'!H:H,"No se encuentra",0,1)&gt;0,+_xlfn.XLOOKUP(B75,'La Calera II - RFSU 31.1.28'!B:B,'La Calera II - RFSU 31.1.28'!H:H,"No se encuentra",0,1),"")</f>
        <v>No se encuentra</v>
      </c>
      <c r="H75" s="152">
        <f>+_xlfn.XLOOKUP(B74,'La Calera II - RFSU 31.1.28'!B:B,'La Calera II - RFSU 31.1.28'!W:W,"No se encuentra",0,1)</f>
        <v>46170</v>
      </c>
      <c r="I75" s="153">
        <f>+_xlfn.XLOOKUP(B74,'La Calera II - RFSU 31.1.28'!B:B,'La Calera II - RFSU 31.1.28'!W:W,"No se encuentra",0,1)</f>
        <v>46170</v>
      </c>
      <c r="J75" s="155"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2">
        <f>+_xlfn.XLOOKUP(B74,'La Calera II - RFSU 31.1.28'!B:B,'La Calera II - RFSU 31.1.28'!AP:AP,"No se encuentra",0,1)</f>
        <v>46249</v>
      </c>
      <c r="M75" s="153">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1">
        <v>46442</v>
      </c>
      <c r="P75" s="35"/>
      <c r="Q75" s="35" t="str">
        <f>+IF(+_xlfn.XLOOKUP(B75,'La Calera II - RFSU 31.1.28'!B:B,'La Calera II - RFSU 31.1.28'!BX:BX,"No se encuentra",0,1)&gt;0,+_xlfn.XLOOKUP(B75,'La Calera II - RFSU 31.1.28'!B:B,'La Calera II - RFSU 31.1.28'!BX:BX,"No se encuentra",0,1),"")</f>
        <v>No se encuentra</v>
      </c>
      <c r="R75" s="202" t="str">
        <f>IF(N74="","",+IF(Q75="",+O75-P75,+O75-Q75))</f>
        <v/>
      </c>
      <c r="S75" s="197"/>
      <c r="T75" s="675"/>
    </row>
    <row r="76" spans="1:20" ht="60" hidden="1" x14ac:dyDescent="0.35">
      <c r="A76" s="676" t="s">
        <v>1679</v>
      </c>
      <c r="B76" s="679" t="s">
        <v>1832</v>
      </c>
      <c r="C76" s="682" t="s">
        <v>1833</v>
      </c>
      <c r="D76" s="196" t="s">
        <v>3665</v>
      </c>
      <c r="E76" s="151">
        <f>+_xlfn.XLOOKUP(B76,'La Calera II - RFSU 31.1.28'!B:B,'La Calera II - RFSU 31.1.28'!G:G,"No se encuentra",0,1)</f>
        <v>46029</v>
      </c>
      <c r="F76" s="153">
        <f>+_xlfn.XLOOKUP(B76,'La Calera II - RFSU 31.1.28'!B:B,'La Calera II - RFSU 31.1.28'!G:G,"No se encuentra",0,1)</f>
        <v>46029</v>
      </c>
      <c r="G76" s="154">
        <f>IF(+_xlfn.XLOOKUP(B76,'La Calera II - RFSU 31.1.28'!B:B,'La Calera II - RFSU 31.1.28'!H:H,"No se encuentra",0,1)&gt;0,+_xlfn.XLOOKUP(B76,'La Calera II - RFSU 31.1.28'!B:B,'La Calera II - RFSU 31.1.28'!H:H,"No se encuentra",0,1),"")</f>
        <v>46029</v>
      </c>
      <c r="H76" s="152">
        <f>+_xlfn.XLOOKUP(B76,'La Calera II - RFSU 31.1.28'!B:B,'La Calera II - RFSU 31.1.28'!W:W,"No se encuentra",0,1)</f>
        <v>46062</v>
      </c>
      <c r="I76" s="153">
        <f>+_xlfn.XLOOKUP(B76,'La Calera II - RFSU 31.1.28'!B:B,'La Calera II - RFSU 31.1.28'!W:W,"No se encuentra",0,1)</f>
        <v>46062</v>
      </c>
      <c r="J76" s="155">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2">
        <f>+_xlfn.XLOOKUP(B76,'La Calera II - RFSU 31.1.28'!B:B,'La Calera II - RFSU 31.1.28'!AP:AP,"No se encuentra",0,1)</f>
        <v>46122</v>
      </c>
      <c r="M76" s="153">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1">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2">
        <f t="shared" ref="R76" si="2">IF(N76="","",+IF(Q76="",+O76-P76,+O76-Q76))</f>
        <v>46449</v>
      </c>
      <c r="S76" s="197"/>
      <c r="T76" s="675">
        <f>+_xlfn.XLOOKUP(B76,'La Calera II - RFSU 31.1.28'!B:B,'La Calera II - RFSU 31.1.28'!E:E,"",0,1)</f>
        <v>698.25</v>
      </c>
    </row>
    <row r="77" spans="1:20" ht="20" hidden="1" x14ac:dyDescent="0.35">
      <c r="A77" s="677"/>
      <c r="B77" s="680"/>
      <c r="C77" s="683"/>
      <c r="D77" s="196" t="s">
        <v>3666</v>
      </c>
      <c r="E77" s="151">
        <f>+_xlfn.XLOOKUP(B76,'La Calera II - RFSU 31.1.28'!B:B,'La Calera II - RFSU 31.1.28'!G:G,"No se encuentra",0,1)</f>
        <v>46029</v>
      </c>
      <c r="F77" s="153">
        <f>+_xlfn.XLOOKUP(B76,'La Calera II - RFSU 31.1.28'!B:B,'La Calera II - RFSU 31.1.28'!G:G,"No se encuentra",0,1)</f>
        <v>46029</v>
      </c>
      <c r="G77" s="154" t="str">
        <f>IF(+_xlfn.XLOOKUP(B76,'La Calera II - RFSU 31.1.28'!B:B,'La Calera II - RFSU 31.1.28'!H:H,"No se encuentra",0,1)&gt;0,+_xlfn.XLOOKUP(B77,'La Calera II - RFSU 31.1.28'!B:B,'La Calera II - RFSU 31.1.28'!H:H,"No se encuentra",0,1),"")</f>
        <v>No se encuentra</v>
      </c>
      <c r="H77" s="152">
        <f>+_xlfn.XLOOKUP(B76,'La Calera II - RFSU 31.1.28'!B:B,'La Calera II - RFSU 31.1.28'!W:W,"No se encuentra",0,1)</f>
        <v>46062</v>
      </c>
      <c r="I77" s="153">
        <f>+_xlfn.XLOOKUP(B76,'La Calera II - RFSU 31.1.28'!B:B,'La Calera II - RFSU 31.1.28'!W:W,"No se encuentra",0,1)</f>
        <v>46062</v>
      </c>
      <c r="J77" s="155"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2">
        <f>+_xlfn.XLOOKUP(B76,'La Calera II - RFSU 31.1.28'!B:B,'La Calera II - RFSU 31.1.28'!AP:AP,"No se encuentra",0,1)</f>
        <v>46122</v>
      </c>
      <c r="M77" s="153">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1">
        <v>46422</v>
      </c>
      <c r="P77" s="35"/>
      <c r="Q77" s="35" t="str">
        <f>+IF(+_xlfn.XLOOKUP(B76,'La Calera II - RFSU 31.1.28'!B:B,'La Calera II - RFSU 31.1.28'!BX:BX,"No se encuentra",0,1)&gt;0,+_xlfn.XLOOKUP(B77,'La Calera II - RFSU 31.1.28'!B:B,'La Calera II - RFSU 31.1.28'!BX:BX,"No se encuentra",0,1),"")</f>
        <v/>
      </c>
      <c r="R77" s="202">
        <f>IF(N76="","",+IF(Q77="",+O77-P77,+O77-Q77))</f>
        <v>46422</v>
      </c>
      <c r="S77" s="197"/>
      <c r="T77" s="675"/>
    </row>
    <row r="78" spans="1:20" ht="20" hidden="1" x14ac:dyDescent="0.35">
      <c r="A78" s="678"/>
      <c r="B78" s="681"/>
      <c r="C78" s="684"/>
      <c r="D78" s="196" t="s">
        <v>3667</v>
      </c>
      <c r="E78" s="151">
        <f>+_xlfn.XLOOKUP(B76,'La Calera II - RFSU 31.1.28'!B:B,'La Calera II - RFSU 31.1.28'!G:G,"No se encuentra",0,1)</f>
        <v>46029</v>
      </c>
      <c r="F78" s="153">
        <f>+_xlfn.XLOOKUP(B76,'La Calera II - RFSU 31.1.28'!B:B,'La Calera II - RFSU 31.1.28'!G:G,"No se encuentra",0,1)</f>
        <v>46029</v>
      </c>
      <c r="G78" s="154" t="str">
        <f>IF(+_xlfn.XLOOKUP(B76,'La Calera II - RFSU 31.1.28'!B:B,'La Calera II - RFSU 31.1.28'!H:H,"No se encuentra",0,1)&gt;0,+_xlfn.XLOOKUP(B78,'La Calera II - RFSU 31.1.28'!B:B,'La Calera II - RFSU 31.1.28'!H:H,"No se encuentra",0,1),"")</f>
        <v>No se encuentra</v>
      </c>
      <c r="H78" s="152">
        <f>+_xlfn.XLOOKUP(B76,'La Calera II - RFSU 31.1.28'!B:B,'La Calera II - RFSU 31.1.28'!W:W,"No se encuentra",0,1)</f>
        <v>46062</v>
      </c>
      <c r="I78" s="153">
        <f>+_xlfn.XLOOKUP(B76,'La Calera II - RFSU 31.1.28'!B:B,'La Calera II - RFSU 31.1.28'!W:W,"No se encuentra",0,1)</f>
        <v>46062</v>
      </c>
      <c r="J78" s="155"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2">
        <f>+_xlfn.XLOOKUP(B76,'La Calera II - RFSU 31.1.28'!B:B,'La Calera II - RFSU 31.1.28'!AP:AP,"No se encuentra",0,1)</f>
        <v>46122</v>
      </c>
      <c r="M78" s="153">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1">
        <v>46361</v>
      </c>
      <c r="P78" s="35"/>
      <c r="Q78" s="35" t="str">
        <f>+IF(+_xlfn.XLOOKUP(B76,'La Calera II - RFSU 31.1.28'!B:B,'La Calera II - RFSU 31.1.28'!BX:BX,"No se encuentra",0,1)&gt;0,+_xlfn.XLOOKUP(B78,'La Calera II - RFSU 31.1.28'!B:B,'La Calera II - RFSU 31.1.28'!BX:BX,"No se encuentra",0,1),"")</f>
        <v/>
      </c>
      <c r="R78" s="202">
        <f t="shared" si="1"/>
        <v>46361</v>
      </c>
      <c r="S78" s="197"/>
      <c r="T78" s="675"/>
    </row>
    <row r="79" spans="1:20" hidden="1" x14ac:dyDescent="0.35">
      <c r="A79" s="159" t="s">
        <v>1679</v>
      </c>
      <c r="B79" s="160" t="s">
        <v>1834</v>
      </c>
      <c r="C79" s="161" t="s">
        <v>1835</v>
      </c>
      <c r="D79" s="196" t="str">
        <f>+_xlfn.XLOOKUP(B79,'La Calera II - RFSU 31.1.28'!B:B,'La Calera II - RFSU 31.1.28'!D:D,"No se encuentra",0,1)</f>
        <v>No se encuentra</v>
      </c>
      <c r="E79" s="151" t="str">
        <f>+_xlfn.XLOOKUP(B79,'La Calera II - RFSU 31.1.28'!B:B,'La Calera II - RFSU 31.1.28'!G:G,"No se encuentra",0,1)</f>
        <v>No se encuentra</v>
      </c>
      <c r="F79" s="153" t="str">
        <f>+_xlfn.XLOOKUP(B79,'La Calera II - RFSU 31.1.28'!B:B,'La Calera II - RFSU 31.1.28'!G:G,"No se encuentra",0,1)</f>
        <v>No se encuentra</v>
      </c>
      <c r="G79" s="154" t="str">
        <f>IF(+_xlfn.XLOOKUP(B79,'La Calera II - RFSU 31.1.28'!B:B,'La Calera II - RFSU 31.1.28'!H:H,"No se encuentra",0,1)&gt;0,+_xlfn.XLOOKUP(B79,'La Calera II - RFSU 31.1.28'!B:B,'La Calera II - RFSU 31.1.28'!H:H,"No se encuentra",0,1),"")</f>
        <v>No se encuentra</v>
      </c>
      <c r="H79" s="152" t="str">
        <f>+_xlfn.XLOOKUP(B79,'La Calera II - RFSU 31.1.28'!B:B,'La Calera II - RFSU 31.1.28'!W:W,"No se encuentra",0,1)</f>
        <v>No se encuentra</v>
      </c>
      <c r="I79" s="153" t="str">
        <f>+_xlfn.XLOOKUP(B79,'La Calera II - RFSU 31.1.28'!B:B,'La Calera II - RFSU 31.1.28'!W:W,"No se encuentra",0,1)</f>
        <v>No se encuentra</v>
      </c>
      <c r="J79" s="155"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2" t="str">
        <f>+_xlfn.XLOOKUP(B79,'La Calera II - RFSU 31.1.28'!B:B,'La Calera II - RFSU 31.1.28'!AP:AP,"No se encuentra",0,1)</f>
        <v>No se encuentra</v>
      </c>
      <c r="M79" s="153"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1"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2" t="e">
        <f t="shared" si="1"/>
        <v>#VALUE!</v>
      </c>
      <c r="S79" s="197"/>
      <c r="T79" t="str">
        <f>+_xlfn.XLOOKUP(B79,'La Calera II - RFSU 31.1.28'!B:B,'La Calera II - RFSU 31.1.28'!E:E,"",0,1)</f>
        <v/>
      </c>
    </row>
    <row r="80" spans="1:20" ht="30" x14ac:dyDescent="0.35">
      <c r="A80" s="159" t="s">
        <v>1679</v>
      </c>
      <c r="B80" s="160" t="s">
        <v>1836</v>
      </c>
      <c r="C80" s="161" t="s">
        <v>1837</v>
      </c>
      <c r="D80" s="196" t="str">
        <f>+_xlfn.XLOOKUP(B80,'La Calera II - RFSU 31.1.28'!B:B,'La Calera II - RFSU 31.1.28'!D:D,"No se encuentra",0,1)</f>
        <v>EAL-94270 - Aeroenfriador de hot oil (trim cooler)</v>
      </c>
      <c r="E80" s="151">
        <f>+_xlfn.XLOOKUP(B80,'La Calera II - RFSU 31.1.28'!B:B,'La Calera II - RFSU 31.1.28'!G:G,"No se encuentra",0,1)</f>
        <v>46099</v>
      </c>
      <c r="F80" s="153">
        <f>+_xlfn.XLOOKUP(B80,'La Calera II - RFSU 31.1.28'!B:B,'La Calera II - RFSU 31.1.28'!G:G,"No se encuentra",0,1)</f>
        <v>46099</v>
      </c>
      <c r="G80" s="154">
        <f>IF(+_xlfn.XLOOKUP(B80,'La Calera II - RFSU 31.1.28'!B:B,'La Calera II - RFSU 31.1.28'!H:H,"No se encuentra",0,1)&gt;0,+_xlfn.XLOOKUP(B80,'La Calera II - RFSU 31.1.28'!B:B,'La Calera II - RFSU 31.1.28'!H:H,"No se encuentra",0,1),"")</f>
        <v>46058</v>
      </c>
      <c r="H80" s="152">
        <f>+_xlfn.XLOOKUP(B80,'La Calera II - RFSU 31.1.28'!B:B,'La Calera II - RFSU 31.1.28'!W:W,"No se encuentra",0,1)</f>
        <v>46118</v>
      </c>
      <c r="I80" s="153">
        <f>+_xlfn.XLOOKUP(B80,'La Calera II - RFSU 31.1.28'!B:B,'La Calera II - RFSU 31.1.28'!W:W,"No se encuentra",0,1)</f>
        <v>46118</v>
      </c>
      <c r="J80" s="155">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2">
        <f>+_xlfn.XLOOKUP(B80,'La Calera II - RFSU 31.1.28'!B:B,'La Calera II - RFSU 31.1.28'!AP:AP,"No se encuentra",0,1)</f>
        <v>46198</v>
      </c>
      <c r="M80" s="153">
        <f>+_xlfn.XLOOKUP(B80,'La Calera II - RFSU 31.1.28'!B:B,'La Calera II - RFSU 31.1.28'!AP:AP,"No se encuentra",0,1)</f>
        <v>46198</v>
      </c>
      <c r="N80" s="140" t="str">
        <f>IF(+_xlfn.XLOOKUP(B80,'La Calera II - RFSU 31.1.28'!B:B,'La Calera II - RFSU 31.1.28'!AQ:AQ,"No se encuentra",0,1)&gt;0,+_xlfn.XLOOKUP(B80,'La Calera II - RFSU 31.1.28'!B:B,'La Calera II - RFSU 31.1.28'!AQ:AQ,"No se encuentra",0,1),"")</f>
        <v/>
      </c>
      <c r="O80" s="201">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2" t="str">
        <f t="shared" si="1"/>
        <v/>
      </c>
      <c r="S80" s="197"/>
      <c r="T80">
        <f>+_xlfn.XLOOKUP(B80,'La Calera II - RFSU 31.1.28'!B:B,'La Calera II - RFSU 31.1.28'!E:E,"",0,1)</f>
        <v>214.78800000000001</v>
      </c>
    </row>
    <row r="81" spans="1:20" hidden="1" x14ac:dyDescent="0.35">
      <c r="A81" s="159" t="s">
        <v>1679</v>
      </c>
      <c r="B81" s="160" t="s">
        <v>1838</v>
      </c>
      <c r="C81" s="161" t="s">
        <v>1839</v>
      </c>
      <c r="D81" s="196">
        <f>+_xlfn.XLOOKUP(B81,'La Calera II - RFSU 31.1.28'!B:B,'La Calera II - RFSU 31.1.28'!D:D,"No se encuentra",0,1)</f>
        <v>0</v>
      </c>
      <c r="E81" s="151">
        <f>+_xlfn.XLOOKUP(B81,'La Calera II - RFSU 31.1.28'!B:B,'La Calera II - RFSU 31.1.28'!G:G,"No se encuentra",0,1)</f>
        <v>46227</v>
      </c>
      <c r="F81" s="153">
        <f>+_xlfn.XLOOKUP(B81,'La Calera II - RFSU 31.1.28'!B:B,'La Calera II - RFSU 31.1.28'!G:G,"No se encuentra",0,1)</f>
        <v>46227</v>
      </c>
      <c r="G81" s="154">
        <f>IF(+_xlfn.XLOOKUP(B81,'La Calera II - RFSU 31.1.28'!B:B,'La Calera II - RFSU 31.1.28'!H:H,"No se encuentra",0,1)&gt;0,+_xlfn.XLOOKUP(B81,'La Calera II - RFSU 31.1.28'!B:B,'La Calera II - RFSU 31.1.28'!H:H,"No se encuentra",0,1),"")</f>
        <v>46227</v>
      </c>
      <c r="H81" s="152">
        <f>+_xlfn.XLOOKUP(B81,'La Calera II - RFSU 31.1.28'!B:B,'La Calera II - RFSU 31.1.28'!W:W,"No se encuentra",0,1)</f>
        <v>46264</v>
      </c>
      <c r="I81" s="153">
        <f>+_xlfn.XLOOKUP(B81,'La Calera II - RFSU 31.1.28'!B:B,'La Calera II - RFSU 31.1.28'!W:W,"No se encuentra",0,1)</f>
        <v>46264</v>
      </c>
      <c r="J81" s="155" t="str">
        <f>IF(+_xlfn.XLOOKUP(B81,'La Calera II - RFSU 31.1.28'!B:B,'La Calera II - RFSU 31.1.28'!X:X,"No se encuentra",0,1)&gt;0,+_xlfn.XLOOKUP(B81,'La Calera II - RFSU 31.1.28'!B:B,'La Calera II - RFSU 31.1.28'!X:X,"No se encuentra",0,1),"")</f>
        <v/>
      </c>
      <c r="K81" s="141" t="str">
        <f>+IF(+_xlfn.XLOOKUP(B81,'La Calera II - RFSU 31.1.28'!B:B,'La Calera II - RFSU 31.1.28'!AG:AG,"No se encuentra",0,1)=0,"N/A","Sin iniciar")</f>
        <v>Sin iniciar</v>
      </c>
      <c r="L81" s="152">
        <f>+_xlfn.XLOOKUP(B81,'La Calera II - RFSU 31.1.28'!B:B,'La Calera II - RFSU 31.1.28'!AP:AP,"No se encuentra",0,1)</f>
        <v>46344</v>
      </c>
      <c r="M81" s="153">
        <f>+_xlfn.XLOOKUP(B81,'La Calera II - RFSU 31.1.28'!B:B,'La Calera II - RFSU 31.1.28'!AP:AP,"No se encuentra",0,1)</f>
        <v>46344</v>
      </c>
      <c r="N81" s="140" t="str">
        <f>IF(+_xlfn.XLOOKUP(B81,'La Calera II - RFSU 31.1.28'!B:B,'La Calera II - RFSU 31.1.28'!AQ:AQ,"No se encuentra",0,1)&gt;0,+_xlfn.XLOOKUP(B81,'La Calera II - RFSU 31.1.28'!B:B,'La Calera II - RFSU 31.1.28'!AQ:AQ,"No se encuentra",0,1),"")</f>
        <v/>
      </c>
      <c r="O81" s="201">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2" t="str">
        <f t="shared" si="1"/>
        <v/>
      </c>
      <c r="S81" s="197"/>
      <c r="T81" t="str">
        <f>+_xlfn.XLOOKUP(B81,'La Calera II - RFSU 31.1.28'!B:B,'La Calera II - RFSU 31.1.28'!E:E,"",0,1)</f>
        <v/>
      </c>
    </row>
    <row r="82" spans="1:20" ht="30" hidden="1" x14ac:dyDescent="0.35">
      <c r="A82" s="159" t="s">
        <v>1679</v>
      </c>
      <c r="B82" s="160" t="s">
        <v>1840</v>
      </c>
      <c r="C82" s="161" t="s">
        <v>1841</v>
      </c>
      <c r="D82" s="196" t="str">
        <f>+_xlfn.XLOOKUP(B82,'La Calera II - RFSU 31.1.28'!B:B,'La Calera II - RFSU 31.1.28'!D:D,"No se encuentra",0,1)</f>
        <v>EAP-95130 A/B - Calentador eléctrico de VBE-95120</v>
      </c>
      <c r="E82" s="151">
        <f>+_xlfn.XLOOKUP(B82,'La Calera II - RFSU 31.1.28'!B:B,'La Calera II - RFSU 31.1.28'!G:G,"No se encuentra",0,1)</f>
        <v>46188</v>
      </c>
      <c r="F82" s="153">
        <f>+_xlfn.XLOOKUP(B82,'La Calera II - RFSU 31.1.28'!B:B,'La Calera II - RFSU 31.1.28'!G:G,"No se encuentra",0,1)</f>
        <v>46188</v>
      </c>
      <c r="G82" s="154">
        <f>IF(+_xlfn.XLOOKUP(B82,'La Calera II - RFSU 31.1.28'!B:B,'La Calera II - RFSU 31.1.28'!H:H,"No se encuentra",0,1)&gt;0,+_xlfn.XLOOKUP(B82,'La Calera II - RFSU 31.1.28'!B:B,'La Calera II - RFSU 31.1.28'!H:H,"No se encuentra",0,1),"")</f>
        <v>46139</v>
      </c>
      <c r="H82" s="152">
        <f>+_xlfn.XLOOKUP(B82,'La Calera II - RFSU 31.1.28'!B:B,'La Calera II - RFSU 31.1.28'!W:W,"No se encuentra",0,1)</f>
        <v>46193</v>
      </c>
      <c r="I82" s="153">
        <f>+_xlfn.XLOOKUP(B82,'La Calera II - RFSU 31.1.28'!B:B,'La Calera II - RFSU 31.1.28'!W:W,"No se encuentra",0,1)</f>
        <v>46193</v>
      </c>
      <c r="J82" s="155">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2">
        <f>+_xlfn.XLOOKUP(B82,'La Calera II - RFSU 31.1.28'!B:B,'La Calera II - RFSU 31.1.28'!AP:AP,"No se encuentra",0,1)</f>
        <v>46269</v>
      </c>
      <c r="M82" s="153">
        <f>+_xlfn.XLOOKUP(B82,'La Calera II - RFSU 31.1.28'!B:B,'La Calera II - RFSU 31.1.28'!AP:AP,"No se encuentra",0,1)</f>
        <v>46269</v>
      </c>
      <c r="N82" s="140" t="str">
        <f>IF(+_xlfn.XLOOKUP(B82,'La Calera II - RFSU 31.1.28'!B:B,'La Calera II - RFSU 31.1.28'!AQ:AQ,"No se encuentra",0,1)&gt;0,+_xlfn.XLOOKUP(B82,'La Calera II - RFSU 31.1.28'!B:B,'La Calera II - RFSU 31.1.28'!AQ:AQ,"No se encuentra",0,1),"")</f>
        <v/>
      </c>
      <c r="O82" s="201">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2" t="str">
        <f t="shared" si="1"/>
        <v/>
      </c>
      <c r="S82" s="197"/>
      <c r="T82">
        <f>+_xlfn.XLOOKUP(B82,'La Calera II - RFSU 31.1.28'!B:B,'La Calera II - RFSU 31.1.28'!E:E,"",0,1)</f>
        <v>104.58</v>
      </c>
    </row>
    <row r="83" spans="1:20" ht="30" hidden="1" x14ac:dyDescent="0.35">
      <c r="A83" s="159" t="s">
        <v>1679</v>
      </c>
      <c r="B83" s="160" t="s">
        <v>1842</v>
      </c>
      <c r="C83" s="161" t="s">
        <v>1843</v>
      </c>
      <c r="D83" s="196" t="str">
        <f>+_xlfn.XLOOKUP(B83,'La Calera II - RFSU 31.1.28'!B:B,'La Calera II - RFSU 31.1.28'!D:D,"No se encuentra",0,1)</f>
        <v>FAJ-94260 - FILTRO DE BOMBA DE HOT OIL</v>
      </c>
      <c r="E83" s="151">
        <f>+_xlfn.XLOOKUP(B83,'La Calera II - RFSU 31.1.28'!B:B,'La Calera II - RFSU 31.1.28'!G:G,"No se encuentra",0,1)</f>
        <v>46209</v>
      </c>
      <c r="F83" s="153">
        <f>+_xlfn.XLOOKUP(B83,'La Calera II - RFSU 31.1.28'!B:B,'La Calera II - RFSU 31.1.28'!G:G,"No se encuentra",0,1)</f>
        <v>46209</v>
      </c>
      <c r="G83" s="154">
        <f>IF(+_xlfn.XLOOKUP(B83,'La Calera II - RFSU 31.1.28'!B:B,'La Calera II - RFSU 31.1.28'!H:H,"No se encuentra",0,1)&gt;0,+_xlfn.XLOOKUP(B83,'La Calera II - RFSU 31.1.28'!B:B,'La Calera II - RFSU 31.1.28'!H:H,"No se encuentra",0,1),"")</f>
        <v>46048</v>
      </c>
      <c r="H83" s="152">
        <f>+_xlfn.XLOOKUP(B83,'La Calera II - RFSU 31.1.28'!B:B,'La Calera II - RFSU 31.1.28'!W:W,"No se encuentra",0,1)</f>
        <v>46085</v>
      </c>
      <c r="I83" s="153">
        <f>+_xlfn.XLOOKUP(B83,'La Calera II - RFSU 31.1.28'!B:B,'La Calera II - RFSU 31.1.28'!W:W,"No se encuentra",0,1)</f>
        <v>46085</v>
      </c>
      <c r="J83" s="155">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2">
        <f>+_xlfn.XLOOKUP(B83,'La Calera II - RFSU 31.1.28'!B:B,'La Calera II - RFSU 31.1.28'!AP:AP,"No se encuentra",0,1)</f>
        <v>46165</v>
      </c>
      <c r="M83" s="153">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1">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2">
        <f t="shared" si="1"/>
        <v>46442</v>
      </c>
      <c r="S83" s="197"/>
      <c r="T83">
        <f>+_xlfn.XLOOKUP(B83,'La Calera II - RFSU 31.1.28'!B:B,'La Calera II - RFSU 31.1.28'!E:E,"",0,1)</f>
        <v>88.62</v>
      </c>
    </row>
    <row r="84" spans="1:20" ht="20" hidden="1" x14ac:dyDescent="0.35">
      <c r="A84" s="676" t="s">
        <v>1679</v>
      </c>
      <c r="B84" s="679" t="s">
        <v>1844</v>
      </c>
      <c r="C84" s="682" t="s">
        <v>1845</v>
      </c>
      <c r="D84" s="196" t="s">
        <v>3094</v>
      </c>
      <c r="E84" s="225">
        <v>45930</v>
      </c>
      <c r="F84" s="153">
        <f t="shared" ref="F84:F89" si="3">+E84</f>
        <v>45930</v>
      </c>
      <c r="G84" s="154">
        <f>IF(+_xlfn.XLOOKUP(B84,'La Calera II - RFSU 31.1.28'!B:B,'La Calera II - RFSU 31.1.28'!H:H,"No se encuentra",0,1)&gt;0,+_xlfn.XLOOKUP(B84,'La Calera II - RFSU 31.1.28'!B:B,'La Calera II - RFSU 31.1.28'!H:H,"No se encuentra",0,1),"")</f>
        <v>45924</v>
      </c>
      <c r="H84" s="152">
        <f>+_xlfn.XLOOKUP(B84,'La Calera II - RFSU 31.1.28'!B:B,'La Calera II - RFSU 31.1.28'!W:W,"No se encuentra",0,1)</f>
        <v>45961</v>
      </c>
      <c r="I84" s="153">
        <f>+_xlfn.XLOOKUP(B84,'La Calera II - RFSU 31.1.28'!B:B,'La Calera II - RFSU 31.1.28'!W:W,"No se encuentra",0,1)</f>
        <v>45961</v>
      </c>
      <c r="J84" s="155">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6">
        <v>46038</v>
      </c>
      <c r="M84" s="153">
        <f t="shared" ref="M84:M89" si="4">+L84</f>
        <v>46038</v>
      </c>
      <c r="N84" s="140">
        <f>IF(+_xlfn.XLOOKUP(B84,'La Calera II - RFSU 31.1.28'!B:B,'La Calera II - RFSU 31.1.28'!AQ:AQ,"No se encuentra",0,1)&gt;0,+_xlfn.XLOOKUP(B84,'La Calera II - RFSU 31.1.28'!B:B,'La Calera II - RFSU 31.1.28'!AQ:AQ,"No se encuentra",0,1),"")</f>
        <v>46163</v>
      </c>
      <c r="O84" s="201">
        <v>46329</v>
      </c>
      <c r="P84" s="35"/>
      <c r="Q84" s="35" t="str">
        <f>+IF(+_xlfn.XLOOKUP(B84,'La Calera II - RFSU 31.1.28'!B:B,'La Calera II - RFSU 31.1.28'!BX:BX,"No se encuentra",0,1)&gt;0,+_xlfn.XLOOKUP(B84,'La Calera II - RFSU 31.1.28'!B:B,'La Calera II - RFSU 31.1.28'!BX:BX,"No se encuentra",0,1),"")</f>
        <v/>
      </c>
      <c r="R84" s="202">
        <f t="shared" si="1"/>
        <v>46329</v>
      </c>
      <c r="S84" s="197"/>
      <c r="T84">
        <f>+'Datos P0 Suministros'!L220</f>
        <v>1455</v>
      </c>
    </row>
    <row r="85" spans="1:20" ht="20" hidden="1" x14ac:dyDescent="0.35">
      <c r="A85" s="677"/>
      <c r="B85" s="680"/>
      <c r="C85" s="683"/>
      <c r="D85" s="196" t="s">
        <v>3095</v>
      </c>
      <c r="E85" s="225">
        <v>45930</v>
      </c>
      <c r="F85" s="153">
        <f t="shared" si="3"/>
        <v>45930</v>
      </c>
      <c r="G85" s="154">
        <f>IF(+_xlfn.XLOOKUP(B84,'La Calera II - RFSU 31.1.28'!B:B,'La Calera II - RFSU 31.1.28'!H:H,"No se encuentra",0,1)&gt;0,+_xlfn.XLOOKUP(B84,'La Calera II - RFSU 31.1.28'!B:B,'La Calera II - RFSU 31.1.28'!H:H,"No se encuentra",0,1),"")</f>
        <v>45924</v>
      </c>
      <c r="H85" s="152">
        <f>+_xlfn.XLOOKUP(B84,'La Calera II - RFSU 31.1.28'!B:B,'La Calera II - RFSU 31.1.28'!W:W,"No se encuentra",0,1)</f>
        <v>45961</v>
      </c>
      <c r="I85" s="153">
        <f>+_xlfn.XLOOKUP(B84,'La Calera II - RFSU 31.1.28'!B:B,'La Calera II - RFSU 31.1.28'!W:W,"No se encuentra",0,1)</f>
        <v>45961</v>
      </c>
      <c r="J85" s="155">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6">
        <v>46038</v>
      </c>
      <c r="M85" s="153">
        <f t="shared" si="4"/>
        <v>46038</v>
      </c>
      <c r="N85" s="140">
        <f>IF(+_xlfn.XLOOKUP(B84,'La Calera II - RFSU 31.1.28'!B:B,'La Calera II - RFSU 31.1.28'!AQ:AQ,"No se encuentra",0,1)&gt;0,+_xlfn.XLOOKUP(B84,'La Calera II - RFSU 31.1.28'!B:B,'La Calera II - RFSU 31.1.28'!AQ:AQ,"No se encuentra",0,1),"")</f>
        <v>46163</v>
      </c>
      <c r="O85" s="201">
        <v>46426</v>
      </c>
      <c r="P85" s="35"/>
      <c r="Q85" s="35" t="str">
        <f>+IF(+_xlfn.XLOOKUP(B84,'La Calera II - RFSU 31.1.28'!B:B,'La Calera II - RFSU 31.1.28'!BX:BX,"No se encuentra",0,1)&gt;0,+_xlfn.XLOOKUP(B84,'La Calera II - RFSU 31.1.28'!B:B,'La Calera II - RFSU 31.1.28'!BX:BX,"No se encuentra",0,1),"")</f>
        <v/>
      </c>
      <c r="R85" s="202">
        <f t="shared" si="1"/>
        <v>46426</v>
      </c>
      <c r="S85" s="197"/>
      <c r="T85">
        <f>+'Datos P0 Suministros'!L222</f>
        <v>1142.5</v>
      </c>
    </row>
    <row r="86" spans="1:20" ht="30" hidden="1" x14ac:dyDescent="0.35">
      <c r="A86" s="677"/>
      <c r="B86" s="680"/>
      <c r="C86" s="683"/>
      <c r="D86" s="196" t="s">
        <v>3668</v>
      </c>
      <c r="E86" s="225">
        <v>45930</v>
      </c>
      <c r="F86" s="153">
        <f t="shared" si="3"/>
        <v>45930</v>
      </c>
      <c r="G86" s="154">
        <f>IF(+_xlfn.XLOOKUP(B84,'La Calera II - RFSU 31.1.28'!B:B,'La Calera II - RFSU 31.1.28'!H:H,"No se encuentra",0,1)&gt;0,+_xlfn.XLOOKUP(B84,'La Calera II - RFSU 31.1.28'!B:B,'La Calera II - RFSU 31.1.28'!H:H,"No se encuentra",0,1),"")</f>
        <v>45924</v>
      </c>
      <c r="H86" s="152">
        <f>+_xlfn.XLOOKUP(B84,'La Calera II - RFSU 31.1.28'!B:B,'La Calera II - RFSU 31.1.28'!W:W,"No se encuentra",0,1)</f>
        <v>45961</v>
      </c>
      <c r="I86" s="153">
        <f>+_xlfn.XLOOKUP(B84,'La Calera II - RFSU 31.1.28'!B:B,'La Calera II - RFSU 31.1.28'!W:W,"No se encuentra",0,1)</f>
        <v>45961</v>
      </c>
      <c r="J86" s="155">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6">
        <v>46038</v>
      </c>
      <c r="M86" s="153">
        <f t="shared" si="4"/>
        <v>46038</v>
      </c>
      <c r="N86" s="140">
        <f>IF(+_xlfn.XLOOKUP(B84,'La Calera II - RFSU 31.1.28'!B:B,'La Calera II - RFSU 31.1.28'!AQ:AQ,"No se encuentra",0,1)&gt;0,+_xlfn.XLOOKUP(B84,'La Calera II - RFSU 31.1.28'!B:B,'La Calera II - RFSU 31.1.28'!AQ:AQ,"No se encuentra",0,1),"")</f>
        <v>46163</v>
      </c>
      <c r="O86" s="201">
        <v>46413</v>
      </c>
      <c r="P86" s="35"/>
      <c r="Q86" s="35" t="str">
        <f>+IF(+_xlfn.XLOOKUP(B84,'La Calera II - RFSU 31.1.28'!B:B,'La Calera II - RFSU 31.1.28'!BX:BX,"No se encuentra",0,1)&gt;0,+_xlfn.XLOOKUP(B84,'La Calera II - RFSU 31.1.28'!B:B,'La Calera II - RFSU 31.1.28'!BX:BX,"No se encuentra",0,1),"")</f>
        <v/>
      </c>
      <c r="R86" s="202">
        <f t="shared" si="1"/>
        <v>46413</v>
      </c>
      <c r="S86" s="197"/>
      <c r="T86">
        <f>+'Datos P0 Suministros'!L221</f>
        <v>2155.3396554689998</v>
      </c>
    </row>
    <row r="87" spans="1:20" ht="30" hidden="1" x14ac:dyDescent="0.35">
      <c r="A87" s="677"/>
      <c r="B87" s="680"/>
      <c r="C87" s="683"/>
      <c r="D87" s="196" t="s">
        <v>3669</v>
      </c>
      <c r="E87" s="225">
        <v>45930</v>
      </c>
      <c r="F87" s="153">
        <f t="shared" si="3"/>
        <v>45930</v>
      </c>
      <c r="G87" s="154">
        <f>IF(+_xlfn.XLOOKUP(B84,'La Calera II - RFSU 31.1.28'!B:B,'La Calera II - RFSU 31.1.28'!H:H,"No se encuentra",0,1)&gt;0,+_xlfn.XLOOKUP(B84,'La Calera II - RFSU 31.1.28'!B:B,'La Calera II - RFSU 31.1.28'!H:H,"No se encuentra",0,1),"")</f>
        <v>45924</v>
      </c>
      <c r="H87" s="152">
        <f>+_xlfn.XLOOKUP(B84,'La Calera II - RFSU 31.1.28'!B:B,'La Calera II - RFSU 31.1.28'!W:W,"No se encuentra",0,1)</f>
        <v>45961</v>
      </c>
      <c r="I87" s="153">
        <f>+_xlfn.XLOOKUP(B84,'La Calera II - RFSU 31.1.28'!B:B,'La Calera II - RFSU 31.1.28'!W:W,"No se encuentra",0,1)</f>
        <v>45961</v>
      </c>
      <c r="J87" s="155">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6">
        <v>46038</v>
      </c>
      <c r="M87" s="153">
        <f t="shared" si="4"/>
        <v>46038</v>
      </c>
      <c r="N87" s="140">
        <f>IF(+_xlfn.XLOOKUP(B84,'La Calera II - RFSU 31.1.28'!B:B,'La Calera II - RFSU 31.1.28'!AQ:AQ,"No se encuentra",0,1)&gt;0,+_xlfn.XLOOKUP(B84,'La Calera II - RFSU 31.1.28'!B:B,'La Calera II - RFSU 31.1.28'!AQ:AQ,"No se encuentra",0,1),"")</f>
        <v>46163</v>
      </c>
      <c r="O87" s="201">
        <v>46346</v>
      </c>
      <c r="P87" s="35"/>
      <c r="Q87" s="35" t="str">
        <f>+IF(+_xlfn.XLOOKUP(B84,'La Calera II - RFSU 31.1.28'!B:B,'La Calera II - RFSU 31.1.28'!BX:BX,"No se encuentra",0,1)&gt;0,+_xlfn.XLOOKUP(B84,'La Calera II - RFSU 31.1.28'!B:B,'La Calera II - RFSU 31.1.28'!BX:BX,"No se encuentra",0,1),"")</f>
        <v/>
      </c>
      <c r="R87" s="202">
        <f t="shared" si="1"/>
        <v>46346</v>
      </c>
      <c r="S87" s="197"/>
      <c r="T87">
        <f>+'Datos P0 Suministros'!L217</f>
        <v>1792.367662267</v>
      </c>
    </row>
    <row r="88" spans="1:20" ht="30" hidden="1" x14ac:dyDescent="0.35">
      <c r="A88" s="677"/>
      <c r="B88" s="680"/>
      <c r="C88" s="683"/>
      <c r="D88" s="196" t="s">
        <v>3670</v>
      </c>
      <c r="E88" s="225">
        <v>45930</v>
      </c>
      <c r="F88" s="153">
        <f t="shared" si="3"/>
        <v>45930</v>
      </c>
      <c r="G88" s="154">
        <f>IF(+_xlfn.XLOOKUP(B84,'La Calera II - RFSU 31.1.28'!B:B,'La Calera II - RFSU 31.1.28'!H:H,"No se encuentra",0,1)&gt;0,+_xlfn.XLOOKUP(B84,'La Calera II - RFSU 31.1.28'!B:B,'La Calera II - RFSU 31.1.28'!H:H,"No se encuentra",0,1),"")</f>
        <v>45924</v>
      </c>
      <c r="H88" s="152">
        <f>+_xlfn.XLOOKUP(B84,'La Calera II - RFSU 31.1.28'!B:B,'La Calera II - RFSU 31.1.28'!W:W,"No se encuentra",0,1)</f>
        <v>45961</v>
      </c>
      <c r="I88" s="153">
        <f>+_xlfn.XLOOKUP(B84,'La Calera II - RFSU 31.1.28'!B:B,'La Calera II - RFSU 31.1.28'!W:W,"No se encuentra",0,1)</f>
        <v>45961</v>
      </c>
      <c r="J88" s="155">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6">
        <v>46038</v>
      </c>
      <c r="M88" s="153">
        <f t="shared" si="4"/>
        <v>46038</v>
      </c>
      <c r="N88" s="140">
        <f>IF(+_xlfn.XLOOKUP(B84,'La Calera II - RFSU 31.1.28'!B:B,'La Calera II - RFSU 31.1.28'!AQ:AQ,"No se encuentra",0,1)&gt;0,+_xlfn.XLOOKUP(B84,'La Calera II - RFSU 31.1.28'!B:B,'La Calera II - RFSU 31.1.28'!AQ:AQ,"No se encuentra",0,1),"")</f>
        <v>46163</v>
      </c>
      <c r="O88" s="201">
        <v>46512</v>
      </c>
      <c r="P88" s="35"/>
      <c r="Q88" s="35" t="str">
        <f>+IF(+_xlfn.XLOOKUP(B84,'La Calera II - RFSU 31.1.28'!B:B,'La Calera II - RFSU 31.1.28'!BX:BX,"No se encuentra",0,1)&gt;0,+_xlfn.XLOOKUP(B84,'La Calera II - RFSU 31.1.28'!B:B,'La Calera II - RFSU 31.1.28'!BX:BX,"No se encuentra",0,1),"")</f>
        <v/>
      </c>
      <c r="R88" s="202">
        <f t="shared" si="1"/>
        <v>46512</v>
      </c>
      <c r="S88" s="197"/>
      <c r="T88">
        <f>+'Datos P0 Suministros'!L218</f>
        <v>1792.367662267</v>
      </c>
    </row>
    <row r="89" spans="1:20" ht="20" hidden="1" x14ac:dyDescent="0.35">
      <c r="A89" s="678"/>
      <c r="B89" s="681"/>
      <c r="C89" s="684"/>
      <c r="D89" s="196" t="s">
        <v>3093</v>
      </c>
      <c r="E89" s="225">
        <v>45930</v>
      </c>
      <c r="F89" s="153">
        <f t="shared" si="3"/>
        <v>45930</v>
      </c>
      <c r="G89" s="154">
        <f>IF(+_xlfn.XLOOKUP(B84,'La Calera II - RFSU 31.1.28'!B:B,'La Calera II - RFSU 31.1.28'!H:H,"No se encuentra",0,1)&gt;0,+_xlfn.XLOOKUP(B84,'La Calera II - RFSU 31.1.28'!B:B,'La Calera II - RFSU 31.1.28'!H:H,"No se encuentra",0,1),"")</f>
        <v>45924</v>
      </c>
      <c r="H89" s="152">
        <f>+_xlfn.XLOOKUP(B84,'La Calera II - RFSU 31.1.28'!B:B,'La Calera II - RFSU 31.1.28'!W:W,"No se encuentra",0,1)</f>
        <v>45961</v>
      </c>
      <c r="I89" s="153">
        <f>+_xlfn.XLOOKUP(B84,'La Calera II - RFSU 31.1.28'!B:B,'La Calera II - RFSU 31.1.28'!W:W,"No se encuentra",0,1)</f>
        <v>45961</v>
      </c>
      <c r="J89" s="155">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6">
        <v>46038</v>
      </c>
      <c r="M89" s="153">
        <f t="shared" si="4"/>
        <v>46038</v>
      </c>
      <c r="N89" s="140">
        <f>IF(+_xlfn.XLOOKUP(B84,'La Calera II - RFSU 31.1.28'!B:B,'La Calera II - RFSU 31.1.28'!AQ:AQ,"No se encuentra",0,1)&gt;0,+_xlfn.XLOOKUP(B84,'La Calera II - RFSU 31.1.28'!B:B,'La Calera II - RFSU 31.1.28'!AQ:AQ,"No se encuentra",0,1),"")</f>
        <v>46163</v>
      </c>
      <c r="O89" s="201">
        <v>46454</v>
      </c>
      <c r="P89" s="35"/>
      <c r="Q89" s="35" t="str">
        <f>+IF(+_xlfn.XLOOKUP(B84,'La Calera II - RFSU 31.1.28'!B:B,'La Calera II - RFSU 31.1.28'!BX:BX,"No se encuentra",0,1)&gt;0,+_xlfn.XLOOKUP(B84,'La Calera II - RFSU 31.1.28'!B:B,'La Calera II - RFSU 31.1.28'!BX:BX,"No se encuentra",0,1),"")</f>
        <v/>
      </c>
      <c r="R89" s="202">
        <f t="shared" si="1"/>
        <v>46454</v>
      </c>
      <c r="S89" s="197"/>
      <c r="T89">
        <f>+'Datos P0 Suministros'!L219</f>
        <v>1455</v>
      </c>
    </row>
    <row r="90" spans="1:20" ht="40" hidden="1" x14ac:dyDescent="0.35">
      <c r="A90" s="159" t="s">
        <v>1679</v>
      </c>
      <c r="B90" s="160" t="s">
        <v>1846</v>
      </c>
      <c r="C90" s="161" t="s">
        <v>1847</v>
      </c>
      <c r="D90" s="196" t="str">
        <f>+_xlfn.XLOOKUP(B90,'La Calera II - RFSU 31.1.28'!B:B,'La Calera II - RFSU 31.1.28'!D:D,"No se encuentra",0,1)</f>
        <v xml:space="preserve">TKBA-24410 A/B - Tanque cónico de efluentes
</v>
      </c>
      <c r="E90" s="151">
        <f>+_xlfn.XLOOKUP(B90,'La Calera II - RFSU 31.1.28'!B:B,'La Calera II - RFSU 31.1.28'!G:G,"No se encuentra",0,1)</f>
        <v>45931</v>
      </c>
      <c r="F90" s="153">
        <f>+_xlfn.XLOOKUP(B90,'La Calera II - RFSU 31.1.28'!B:B,'La Calera II - RFSU 31.1.28'!G:G,"No se encuentra",0,1)</f>
        <v>45931</v>
      </c>
      <c r="G90" s="154">
        <f>IF(+_xlfn.XLOOKUP(B90,'La Calera II - RFSU 31.1.28'!B:B,'La Calera II - RFSU 31.1.28'!H:H,"No se encuentra",0,1)&gt;0,+_xlfn.XLOOKUP(B90,'La Calera II - RFSU 31.1.28'!B:B,'La Calera II - RFSU 31.1.28'!H:H,"No se encuentra",0,1),"")</f>
        <v>45933</v>
      </c>
      <c r="H90" s="152">
        <f>+_xlfn.XLOOKUP(B90,'La Calera II - RFSU 31.1.28'!B:B,'La Calera II - RFSU 31.1.28'!W:W,"No se encuentra",0,1)</f>
        <v>45980</v>
      </c>
      <c r="I90" s="153">
        <f>+_xlfn.XLOOKUP(B90,'La Calera II - RFSU 31.1.28'!B:B,'La Calera II - RFSU 31.1.28'!W:W,"No se encuentra",0,1)</f>
        <v>45980</v>
      </c>
      <c r="J90" s="155">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2">
        <f>+_xlfn.XLOOKUP(B90,'La Calera II - RFSU 31.1.28'!B:B,'La Calera II - RFSU 31.1.28'!AP:AP,"No se encuentra",0,1)</f>
        <v>46179</v>
      </c>
      <c r="M90" s="153">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1">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2">
        <f t="shared" si="1"/>
        <v>46448</v>
      </c>
      <c r="S90" s="197"/>
      <c r="T90">
        <f>+_xlfn.XLOOKUP(B90,'La Calera II - RFSU 31.1.28'!B:B,'La Calera II - RFSU 31.1.28'!E:E,"",0,1)</f>
        <v>938.19600000000003</v>
      </c>
    </row>
    <row r="91" spans="1:20" hidden="1" x14ac:dyDescent="0.35">
      <c r="A91" s="159" t="s">
        <v>1679</v>
      </c>
      <c r="B91" s="160" t="s">
        <v>1848</v>
      </c>
      <c r="C91" s="161" t="s">
        <v>1849</v>
      </c>
      <c r="D91" s="196" t="str">
        <f>+_xlfn.XLOOKUP(B91,'La Calera II - RFSU 31.1.28'!B:B,'La Calera II - RFSU 31.1.28'!D:D,"No se encuentra",0,1)</f>
        <v>No se encuentra</v>
      </c>
      <c r="E91" s="151" t="str">
        <f>+_xlfn.XLOOKUP(B91,'La Calera II - RFSU 31.1.28'!B:B,'La Calera II - RFSU 31.1.28'!G:G,"No se encuentra",0,1)</f>
        <v>No se encuentra</v>
      </c>
      <c r="F91" s="153" t="str">
        <f>+_xlfn.XLOOKUP(B91,'La Calera II - RFSU 31.1.28'!B:B,'La Calera II - RFSU 31.1.28'!G:G,"No se encuentra",0,1)</f>
        <v>No se encuentra</v>
      </c>
      <c r="G91" s="154" t="str">
        <f>IF(+_xlfn.XLOOKUP(B91,'La Calera II - RFSU 31.1.28'!B:B,'La Calera II - RFSU 31.1.28'!H:H,"No se encuentra",0,1)&gt;0,+_xlfn.XLOOKUP(B91,'La Calera II - RFSU 31.1.28'!B:B,'La Calera II - RFSU 31.1.28'!H:H,"No se encuentra",0,1),"")</f>
        <v>No se encuentra</v>
      </c>
      <c r="H91" s="152" t="str">
        <f>+_xlfn.XLOOKUP(B91,'La Calera II - RFSU 31.1.28'!B:B,'La Calera II - RFSU 31.1.28'!W:W,"No se encuentra",0,1)</f>
        <v>No se encuentra</v>
      </c>
      <c r="I91" s="153" t="str">
        <f>+_xlfn.XLOOKUP(B91,'La Calera II - RFSU 31.1.28'!B:B,'La Calera II - RFSU 31.1.28'!W:W,"No se encuentra",0,1)</f>
        <v>No se encuentra</v>
      </c>
      <c r="J91" s="155"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2" t="str">
        <f>+_xlfn.XLOOKUP(B91,'La Calera II - RFSU 31.1.28'!B:B,'La Calera II - RFSU 31.1.28'!AP:AP,"No se encuentra",0,1)</f>
        <v>No se encuentra</v>
      </c>
      <c r="M91" s="153"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1"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2" t="e">
        <f t="shared" si="1"/>
        <v>#VALUE!</v>
      </c>
      <c r="S91" s="197"/>
      <c r="T91" t="str">
        <f>+_xlfn.XLOOKUP(B91,'La Calera II - RFSU 31.1.28'!B:B,'La Calera II - RFSU 31.1.28'!E:E,"",0,1)</f>
        <v/>
      </c>
    </row>
    <row r="92" spans="1:20" hidden="1" x14ac:dyDescent="0.35">
      <c r="A92" s="159" t="s">
        <v>1679</v>
      </c>
      <c r="B92" s="164" t="s">
        <v>1850</v>
      </c>
      <c r="C92" s="163" t="s">
        <v>1851</v>
      </c>
      <c r="D92" s="196">
        <f>+_xlfn.XLOOKUP(B92,'La Calera II - RFSU 31.1.28'!B:B,'La Calera II - RFSU 31.1.28'!D:D,"No se encuentra",0,1)</f>
        <v>0</v>
      </c>
      <c r="E92" s="151">
        <f>+_xlfn.XLOOKUP(B92,'La Calera II - RFSU 31.1.28'!B:B,'La Calera II - RFSU 31.1.28'!G:G,"No se encuentra",0,1)</f>
        <v>46218</v>
      </c>
      <c r="F92" s="153">
        <f>+_xlfn.XLOOKUP(B92,'La Calera II - RFSU 31.1.28'!B:B,'La Calera II - RFSU 31.1.28'!G:G,"No se encuentra",0,1)</f>
        <v>46218</v>
      </c>
      <c r="G92" s="154">
        <f>IF(+_xlfn.XLOOKUP(B92,'La Calera II - RFSU 31.1.28'!B:B,'La Calera II - RFSU 31.1.28'!H:H,"No se encuentra",0,1)&gt;0,+_xlfn.XLOOKUP(B92,'La Calera II - RFSU 31.1.28'!B:B,'La Calera II - RFSU 31.1.28'!H:H,"No se encuentra",0,1),"")</f>
        <v>46218</v>
      </c>
      <c r="H92" s="152">
        <f>+_xlfn.XLOOKUP(B92,'La Calera II - RFSU 31.1.28'!B:B,'La Calera II - RFSU 31.1.28'!W:W,"No se encuentra",0,1)</f>
        <v>46247</v>
      </c>
      <c r="I92" s="153">
        <f>+_xlfn.XLOOKUP(B92,'La Calera II - RFSU 31.1.28'!B:B,'La Calera II - RFSU 31.1.28'!W:W,"No se encuentra",0,1)</f>
        <v>46247</v>
      </c>
      <c r="J92" s="155"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2">
        <f>+_xlfn.XLOOKUP(B92,'La Calera II - RFSU 31.1.28'!B:B,'La Calera II - RFSU 31.1.28'!AP:AP,"No se encuentra",0,1)</f>
        <v>46297</v>
      </c>
      <c r="M92" s="153">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1">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2" t="str">
        <f t="shared" si="1"/>
        <v/>
      </c>
      <c r="S92" s="197"/>
      <c r="T92">
        <f>+_xlfn.XLOOKUP(B92,'La Calera II - RFSU 31.1.28'!B:B,'La Calera II - RFSU 31.1.28'!E:E,"",0,1)</f>
        <v>0</v>
      </c>
    </row>
    <row r="93" spans="1:20" ht="21.5" hidden="1" x14ac:dyDescent="0.35">
      <c r="A93" s="159" t="s">
        <v>1679</v>
      </c>
      <c r="B93" s="164" t="s">
        <v>1852</v>
      </c>
      <c r="C93" s="163" t="s">
        <v>1853</v>
      </c>
      <c r="D93" s="196" t="str">
        <f>+_xlfn.XLOOKUP(B93,'La Calera II - RFSU 31.1.28'!B:B,'La Calera II - RFSU 31.1.28'!D:D,"No se encuentra",0,1)</f>
        <v>T-29181/29281/29381</v>
      </c>
      <c r="E93" s="151">
        <f>+_xlfn.XLOOKUP(B93,'La Calera II - RFSU 31.1.28'!B:B,'La Calera II - RFSU 31.1.28'!G:G,"No se encuentra",0,1)</f>
        <v>46167</v>
      </c>
      <c r="F93" s="153">
        <f>+_xlfn.XLOOKUP(B93,'La Calera II - RFSU 31.1.28'!B:B,'La Calera II - RFSU 31.1.28'!G:G,"No se encuentra",0,1)</f>
        <v>46167</v>
      </c>
      <c r="G93" s="154">
        <f>IF(+_xlfn.XLOOKUP(B93,'La Calera II - RFSU 31.1.28'!B:B,'La Calera II - RFSU 31.1.28'!H:H,"No se encuentra",0,1)&gt;0,+_xlfn.XLOOKUP(B93,'La Calera II - RFSU 31.1.28'!B:B,'La Calera II - RFSU 31.1.28'!H:H,"No se encuentra",0,1),"")</f>
        <v>46164</v>
      </c>
      <c r="H93" s="152">
        <f>+_xlfn.XLOOKUP(B93,'La Calera II - RFSU 31.1.28'!B:B,'La Calera II - RFSU 31.1.28'!W:W,"No se encuentra",0,1)</f>
        <v>46208</v>
      </c>
      <c r="I93" s="153">
        <f>+_xlfn.XLOOKUP(B93,'La Calera II - RFSU 31.1.28'!B:B,'La Calera II - RFSU 31.1.28'!W:W,"No se encuentra",0,1)</f>
        <v>46208</v>
      </c>
      <c r="J93" s="155">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152">
        <f>+_xlfn.XLOOKUP(B93,'La Calera II - RFSU 31.1.28'!B:B,'La Calera II - RFSU 31.1.28'!AP:AP,"No se encuentra",0,1)</f>
        <v>46288</v>
      </c>
      <c r="M93" s="153">
        <f>+_xlfn.XLOOKUP(B93,'La Calera II - RFSU 31.1.28'!B:B,'La Calera II - RFSU 31.1.28'!AP:AP,"No se encuentra",0,1)</f>
        <v>46288</v>
      </c>
      <c r="N93" s="140" t="str">
        <f>IF(+_xlfn.XLOOKUP(B93,'La Calera II - RFSU 31.1.28'!B:B,'La Calera II - RFSU 31.1.28'!AQ:AQ,"No se encuentra",0,1)&gt;0,+_xlfn.XLOOKUP(B93,'La Calera II - RFSU 31.1.28'!B:B,'La Calera II - RFSU 31.1.28'!AQ:AQ,"No se encuentra",0,1),"")</f>
        <v/>
      </c>
      <c r="O93" s="201">
        <f>+_xlfn.XLOOKUP(B93,'La Calera II - RFSU 31.1.28'!B:B,'La Calera II - RFSU 31.1.28'!CA:CA,"No se encuentra",0,1)</f>
        <v>46447</v>
      </c>
      <c r="P93" s="35"/>
      <c r="Q93" s="35" t="str">
        <f>+IF(+_xlfn.XLOOKUP(B93,'La Calera II - RFSU 31.1.28'!B:B,'La Calera II - RFSU 31.1.28'!BX:BX,"No se encuentra",0,1)&gt;0,+_xlfn.XLOOKUP(B93,'La Calera II - RFSU 31.1.28'!B:B,'La Calera II - RFSU 31.1.28'!BX:BX,"No se encuentra",0,1),"")</f>
        <v/>
      </c>
      <c r="R93" s="202" t="str">
        <f t="shared" si="1"/>
        <v/>
      </c>
      <c r="S93" s="197"/>
      <c r="T93">
        <f>+_xlfn.XLOOKUP(B93,'La Calera II - RFSU 31.1.28'!B:B,'La Calera II - RFSU 31.1.28'!E:E,"",0,1)</f>
        <v>39.604950000000002</v>
      </c>
    </row>
    <row r="94" spans="1:20" hidden="1" x14ac:dyDescent="0.35">
      <c r="A94" s="159" t="s">
        <v>1679</v>
      </c>
      <c r="B94" s="164" t="s">
        <v>1854</v>
      </c>
      <c r="C94" s="163" t="s">
        <v>1855</v>
      </c>
      <c r="D94" s="196" t="str">
        <f>+_xlfn.XLOOKUP(B94,'La Calera II - RFSU 31.1.28'!B:B,'La Calera II - RFSU 31.1.28'!D:D,"No se encuentra",0,1)</f>
        <v>No se encuentra</v>
      </c>
      <c r="E94" s="151" t="str">
        <f>+_xlfn.XLOOKUP(B94,'La Calera II - RFSU 31.1.28'!B:B,'La Calera II - RFSU 31.1.28'!G:G,"No se encuentra",0,1)</f>
        <v>No se encuentra</v>
      </c>
      <c r="F94" s="153" t="str">
        <f>+_xlfn.XLOOKUP(B94,'La Calera II - RFSU 31.1.28'!B:B,'La Calera II - RFSU 31.1.28'!G:G,"No se encuentra",0,1)</f>
        <v>No se encuentra</v>
      </c>
      <c r="G94" s="154" t="str">
        <f>IF(+_xlfn.XLOOKUP(B94,'La Calera II - RFSU 31.1.28'!B:B,'La Calera II - RFSU 31.1.28'!H:H,"No se encuentra",0,1)&gt;0,+_xlfn.XLOOKUP(B94,'La Calera II - RFSU 31.1.28'!B:B,'La Calera II - RFSU 31.1.28'!H:H,"No se encuentra",0,1),"")</f>
        <v>No se encuentra</v>
      </c>
      <c r="H94" s="152" t="str">
        <f>+_xlfn.XLOOKUP(B94,'La Calera II - RFSU 31.1.28'!B:B,'La Calera II - RFSU 31.1.28'!W:W,"No se encuentra",0,1)</f>
        <v>No se encuentra</v>
      </c>
      <c r="I94" s="153" t="str">
        <f>+_xlfn.XLOOKUP(B94,'La Calera II - RFSU 31.1.28'!B:B,'La Calera II - RFSU 31.1.28'!W:W,"No se encuentra",0,1)</f>
        <v>No se encuentra</v>
      </c>
      <c r="J94" s="155"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2" t="str">
        <f>+_xlfn.XLOOKUP(B94,'La Calera II - RFSU 31.1.28'!B:B,'La Calera II - RFSU 31.1.28'!AP:AP,"No se encuentra",0,1)</f>
        <v>No se encuentra</v>
      </c>
      <c r="M94" s="153"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1"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2" t="e">
        <f t="shared" si="1"/>
        <v>#VALUE!</v>
      </c>
      <c r="S94" s="197"/>
      <c r="T94" t="str">
        <f>+_xlfn.XLOOKUP(B94,'La Calera II - RFSU 31.1.28'!B:B,'La Calera II - RFSU 31.1.28'!E:E,"",0,1)</f>
        <v/>
      </c>
    </row>
    <row r="95" spans="1:20" hidden="1" x14ac:dyDescent="0.35">
      <c r="A95" s="159" t="s">
        <v>1679</v>
      </c>
      <c r="B95" s="164" t="s">
        <v>1856</v>
      </c>
      <c r="C95" s="163" t="s">
        <v>1857</v>
      </c>
      <c r="D95" s="196" t="str">
        <f>+_xlfn.XLOOKUP(B95,'La Calera II - RFSU 31.1.28'!B:B,'La Calera II - RFSU 31.1.28'!D:D,"No se encuentra",0,1)</f>
        <v>No se encuentra</v>
      </c>
      <c r="E95" s="151" t="str">
        <f>+_xlfn.XLOOKUP(B95,'La Calera II - RFSU 31.1.28'!B:B,'La Calera II - RFSU 31.1.28'!G:G,"No se encuentra",0,1)</f>
        <v>No se encuentra</v>
      </c>
      <c r="F95" s="153" t="str">
        <f>+_xlfn.XLOOKUP(B95,'La Calera II - RFSU 31.1.28'!B:B,'La Calera II - RFSU 31.1.28'!G:G,"No se encuentra",0,1)</f>
        <v>No se encuentra</v>
      </c>
      <c r="G95" s="154" t="str">
        <f>IF(+_xlfn.XLOOKUP(B95,'La Calera II - RFSU 31.1.28'!B:B,'La Calera II - RFSU 31.1.28'!H:H,"No se encuentra",0,1)&gt;0,+_xlfn.XLOOKUP(B95,'La Calera II - RFSU 31.1.28'!B:B,'La Calera II - RFSU 31.1.28'!H:H,"No se encuentra",0,1),"")</f>
        <v>No se encuentra</v>
      </c>
      <c r="H95" s="152" t="str">
        <f>+_xlfn.XLOOKUP(B95,'La Calera II - RFSU 31.1.28'!B:B,'La Calera II - RFSU 31.1.28'!W:W,"No se encuentra",0,1)</f>
        <v>No se encuentra</v>
      </c>
      <c r="I95" s="153" t="str">
        <f>+_xlfn.XLOOKUP(B95,'La Calera II - RFSU 31.1.28'!B:B,'La Calera II - RFSU 31.1.28'!W:W,"No se encuentra",0,1)</f>
        <v>No se encuentra</v>
      </c>
      <c r="J95" s="155"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2" t="str">
        <f>+_xlfn.XLOOKUP(B95,'La Calera II - RFSU 31.1.28'!B:B,'La Calera II - RFSU 31.1.28'!AP:AP,"No se encuentra",0,1)</f>
        <v>No se encuentra</v>
      </c>
      <c r="M95" s="153"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1"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2" t="e">
        <f t="shared" si="1"/>
        <v>#VALUE!</v>
      </c>
      <c r="S95" s="197"/>
      <c r="T95" t="str">
        <f>+_xlfn.XLOOKUP(B95,'La Calera II - RFSU 31.1.28'!B:B,'La Calera II - RFSU 31.1.28'!E:E,"",0,1)</f>
        <v/>
      </c>
    </row>
    <row r="96" spans="1:20" ht="135.75" hidden="1" customHeight="1" x14ac:dyDescent="0.35">
      <c r="A96" s="159" t="s">
        <v>1679</v>
      </c>
      <c r="B96" s="164" t="s">
        <v>1858</v>
      </c>
      <c r="C96" s="163" t="s">
        <v>1859</v>
      </c>
      <c r="D96" s="196" t="s">
        <v>3671</v>
      </c>
      <c r="E96" s="151">
        <f>+_xlfn.XLOOKUP(B96,'La Calera II - RFSU 31.1.28'!B:B,'La Calera II - RFSU 31.1.28'!G:G,"No se encuentra",0,1)</f>
        <v>46132</v>
      </c>
      <c r="F96" s="153">
        <f>+_xlfn.XLOOKUP(B96,'La Calera II - RFSU 31.1.28'!B:B,'La Calera II - RFSU 31.1.28'!G:G,"No se encuentra",0,1)</f>
        <v>46132</v>
      </c>
      <c r="G96" s="154">
        <f>IF(+_xlfn.XLOOKUP(B96,'La Calera II - RFSU 31.1.28'!B:B,'La Calera II - RFSU 31.1.28'!H:H,"No se encuentra",0,1)&gt;0,+_xlfn.XLOOKUP(B96,'La Calera II - RFSU 31.1.28'!B:B,'La Calera II - RFSU 31.1.28'!H:H,"No se encuentra",0,1),"")</f>
        <v>46132</v>
      </c>
      <c r="H96" s="152">
        <f>+_xlfn.XLOOKUP(B96,'La Calera II - RFSU 31.1.28'!B:B,'La Calera II - RFSU 31.1.28'!W:W,"No se encuentra",0,1)</f>
        <v>46170</v>
      </c>
      <c r="I96" s="153">
        <f>+_xlfn.XLOOKUP(B96,'La Calera II - RFSU 31.1.28'!B:B,'La Calera II - RFSU 31.1.28'!W:W,"No se encuentra",0,1)</f>
        <v>46170</v>
      </c>
      <c r="J96" s="155">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2">
        <f>+_xlfn.XLOOKUP(B96,'La Calera II - RFSU 31.1.28'!B:B,'La Calera II - RFSU 31.1.28'!AP:AP,"No se encuentra",0,1)</f>
        <v>46263</v>
      </c>
      <c r="M96" s="153">
        <f>+_xlfn.XLOOKUP(B96,'La Calera II - RFSU 31.1.28'!B:B,'La Calera II - RFSU 31.1.28'!AP:AP,"No se encuentra",0,1)</f>
        <v>46263</v>
      </c>
      <c r="N96" s="140" t="str">
        <f>IF(+_xlfn.XLOOKUP(B96,'La Calera II - RFSU 31.1.28'!B:B,'La Calera II - RFSU 31.1.28'!AQ:AQ,"No se encuentra",0,1)&gt;0,+_xlfn.XLOOKUP(B96,'La Calera II - RFSU 31.1.28'!B:B,'La Calera II - RFSU 31.1.28'!AQ:AQ,"No se encuentra",0,1),"")</f>
        <v/>
      </c>
      <c r="O96" s="201">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2" t="str">
        <f t="shared" si="1"/>
        <v/>
      </c>
      <c r="S96" s="224" t="s">
        <v>3672</v>
      </c>
      <c r="T96">
        <f>+_xlfn.XLOOKUP(B96,'La Calera II - RFSU 31.1.28'!B:B,'La Calera II - RFSU 31.1.28'!E:E,"",0,1)</f>
        <v>1183.5094950000002</v>
      </c>
    </row>
    <row r="97" spans="1:20" ht="50" hidden="1" x14ac:dyDescent="0.35">
      <c r="A97" s="159" t="s">
        <v>1679</v>
      </c>
      <c r="B97" s="164" t="s">
        <v>1860</v>
      </c>
      <c r="C97" s="163" t="s">
        <v>1861</v>
      </c>
      <c r="D97" s="196" t="str">
        <f>+_xlfn.XLOOKUP(B97,'La Calera II - RFSU 31.1.28'!B:B,'La Calera II - RFSU 31.1.28'!D:D,"No se encuentra",0,1)</f>
        <v>PAY-97110 A/B-BBAS SUMIDERO DE DRENAJES ABIERTOS VBH-97110</v>
      </c>
      <c r="E97" s="151">
        <f>+_xlfn.XLOOKUP(B97,'La Calera II - RFSU 31.1.28'!B:B,'La Calera II - RFSU 31.1.28'!G:G,"No se encuentra",0,1)</f>
        <v>46056</v>
      </c>
      <c r="F97" s="153">
        <f>+_xlfn.XLOOKUP(B97,'La Calera II - RFSU 31.1.28'!B:B,'La Calera II - RFSU 31.1.28'!G:G,"No se encuentra",0,1)</f>
        <v>46056</v>
      </c>
      <c r="G97" s="154">
        <f>IF(+_xlfn.XLOOKUP(B97,'La Calera II - RFSU 31.1.28'!B:B,'La Calera II - RFSU 31.1.28'!H:H,"No se encuentra",0,1)&gt;0,+_xlfn.XLOOKUP(B97,'La Calera II - RFSU 31.1.28'!B:B,'La Calera II - RFSU 31.1.28'!H:H,"No se encuentra",0,1),"")</f>
        <v>46056</v>
      </c>
      <c r="H97" s="152">
        <f>+_xlfn.XLOOKUP(B97,'La Calera II - RFSU 31.1.28'!B:B,'La Calera II - RFSU 31.1.28'!W:W,"No se encuentra",0,1)</f>
        <v>46095</v>
      </c>
      <c r="I97" s="153">
        <f>+_xlfn.XLOOKUP(B97,'La Calera II - RFSU 31.1.28'!B:B,'La Calera II - RFSU 31.1.28'!W:W,"No se encuentra",0,1)</f>
        <v>46095</v>
      </c>
      <c r="J97" s="155">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2">
        <f>+_xlfn.XLOOKUP(B97,'La Calera II - RFSU 31.1.28'!B:B,'La Calera II - RFSU 31.1.28'!AP:AP,"No se encuentra",0,1)</f>
        <v>46177</v>
      </c>
      <c r="M97" s="153">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1">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2">
        <f t="shared" si="1"/>
        <v>46566</v>
      </c>
      <c r="S97" s="197"/>
      <c r="T97">
        <f>+_xlfn.XLOOKUP(B97,'La Calera II - RFSU 31.1.28'!B:B,'La Calera II - RFSU 31.1.28'!E:E,"",0,1)</f>
        <v>501.167688</v>
      </c>
    </row>
    <row r="98" spans="1:20" ht="20" hidden="1" x14ac:dyDescent="0.35">
      <c r="A98" s="159" t="s">
        <v>1679</v>
      </c>
      <c r="B98" s="164" t="s">
        <v>1862</v>
      </c>
      <c r="C98" s="163" t="s">
        <v>1863</v>
      </c>
      <c r="D98" s="196" t="str">
        <f>+_xlfn.XLOOKUP(B98,'La Calera II - RFSU 31.1.28'!B:B,'La Calera II - RFSU 31.1.28'!D:D,"No se encuentra",0,1)</f>
        <v>PBE-90430/PBE-90460</v>
      </c>
      <c r="E98" s="151">
        <f>+_xlfn.XLOOKUP(B98,'La Calera II - RFSU 31.1.28'!B:B,'La Calera II - RFSU 31.1.28'!G:G,"No se encuentra",0,1)</f>
        <v>46216</v>
      </c>
      <c r="F98" s="153">
        <f>+_xlfn.XLOOKUP(B98,'La Calera II - RFSU 31.1.28'!B:B,'La Calera II - RFSU 31.1.28'!G:G,"No se encuentra",0,1)</f>
        <v>46216</v>
      </c>
      <c r="G98" s="154">
        <f>IF(+_xlfn.XLOOKUP(B98,'La Calera II - RFSU 31.1.28'!B:B,'La Calera II - RFSU 31.1.28'!H:H,"No se encuentra",0,1)&gt;0,+_xlfn.XLOOKUP(B98,'La Calera II - RFSU 31.1.28'!B:B,'La Calera II - RFSU 31.1.28'!H:H,"No se encuentra",0,1),"")</f>
        <v>46216</v>
      </c>
      <c r="H98" s="152">
        <f>+_xlfn.XLOOKUP(B98,'La Calera II - RFSU 31.1.28'!B:B,'La Calera II - RFSU 31.1.28'!W:W,"No se encuentra",0,1)</f>
        <v>46253</v>
      </c>
      <c r="I98" s="153">
        <f>+_xlfn.XLOOKUP(B98,'La Calera II - RFSU 31.1.28'!B:B,'La Calera II - RFSU 31.1.28'!W:W,"No se encuentra",0,1)</f>
        <v>46253</v>
      </c>
      <c r="J98" s="155"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152">
        <f>+_xlfn.XLOOKUP(B98,'La Calera II - RFSU 31.1.28'!B:B,'La Calera II - RFSU 31.1.28'!AP:AP,"No se encuentra",0,1)</f>
        <v>46333</v>
      </c>
      <c r="M98" s="153">
        <f>+_xlfn.XLOOKUP(B98,'La Calera II - RFSU 31.1.28'!B:B,'La Calera II - RFSU 31.1.28'!AP:AP,"No se encuentra",0,1)</f>
        <v>46333</v>
      </c>
      <c r="N98" s="140" t="str">
        <f>IF(+_xlfn.XLOOKUP(B98,'La Calera II - RFSU 31.1.28'!B:B,'La Calera II - RFSU 31.1.28'!AQ:AQ,"No se encuentra",0,1)&gt;0,+_xlfn.XLOOKUP(B98,'La Calera II - RFSU 31.1.28'!B:B,'La Calera II - RFSU 31.1.28'!AQ:AQ,"No se encuentra",0,1),"")</f>
        <v/>
      </c>
      <c r="O98" s="201">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2" t="str">
        <f t="shared" si="1"/>
        <v/>
      </c>
      <c r="S98" s="197"/>
      <c r="T98">
        <f>+_xlfn.XLOOKUP(B98,'La Calera II - RFSU 31.1.28'!B:B,'La Calera II - RFSU 31.1.28'!E:E,"",0,1)</f>
        <v>148.17599999999999</v>
      </c>
    </row>
    <row r="99" spans="1:20" ht="70" hidden="1" x14ac:dyDescent="0.35">
      <c r="A99" s="159" t="s">
        <v>1679</v>
      </c>
      <c r="B99" s="164" t="s">
        <v>1864</v>
      </c>
      <c r="C99" s="163" t="s">
        <v>1865</v>
      </c>
      <c r="D99" s="196" t="str">
        <f>+_xlfn.XLOOKUP(B99,'La Calera II - RFSU 31.1.28'!B:B,'La Calera II - RFSU 31.1.28'!D:D,"No se encuentra",0,1)</f>
        <v>PBE-94250-BOMBA DE TANQUE SUMIDERO DE HOT OIL
PBE-98130 -BOMBA DE TANQUE DE DRENAJE DE GLICOL</v>
      </c>
      <c r="E99" s="151">
        <f>+_xlfn.XLOOKUP(B99,'La Calera II - RFSU 31.1.28'!B:B,'La Calera II - RFSU 31.1.28'!G:G,"No se encuentra",0,1)</f>
        <v>46034</v>
      </c>
      <c r="F99" s="153">
        <f>+_xlfn.XLOOKUP(B99,'La Calera II - RFSU 31.1.28'!B:B,'La Calera II - RFSU 31.1.28'!G:G,"No se encuentra",0,1)</f>
        <v>46034</v>
      </c>
      <c r="G99" s="154">
        <f>IF(+_xlfn.XLOOKUP(B99,'La Calera II - RFSU 31.1.28'!B:B,'La Calera II - RFSU 31.1.28'!H:H,"No se encuentra",0,1)&gt;0,+_xlfn.XLOOKUP(B99,'La Calera II - RFSU 31.1.28'!B:B,'La Calera II - RFSU 31.1.28'!H:H,"No se encuentra",0,1),"")</f>
        <v>46037</v>
      </c>
      <c r="H99" s="152">
        <f>+_xlfn.XLOOKUP(B99,'La Calera II - RFSU 31.1.28'!B:B,'La Calera II - RFSU 31.1.28'!W:W,"No se encuentra",0,1)</f>
        <v>46063</v>
      </c>
      <c r="I99" s="153">
        <f>+_xlfn.XLOOKUP(B99,'La Calera II - RFSU 31.1.28'!B:B,'La Calera II - RFSU 31.1.28'!W:W,"No se encuentra",0,1)</f>
        <v>46063</v>
      </c>
      <c r="J99" s="155">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2">
        <f>+_xlfn.XLOOKUP(B99,'La Calera II - RFSU 31.1.28'!B:B,'La Calera II - RFSU 31.1.28'!AP:AP,"No se encuentra",0,1)</f>
        <v>46171</v>
      </c>
      <c r="M99" s="153">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1">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2">
        <f t="shared" si="1"/>
        <v>46420</v>
      </c>
      <c r="S99" s="197"/>
      <c r="T99">
        <f>+_xlfn.XLOOKUP(B99,'La Calera II - RFSU 31.1.28'!B:B,'La Calera II - RFSU 31.1.28'!E:E,"",0,1)</f>
        <v>113.43989999999999</v>
      </c>
    </row>
    <row r="100" spans="1:20" ht="70" hidden="1" x14ac:dyDescent="0.35">
      <c r="A100" s="159" t="s">
        <v>1679</v>
      </c>
      <c r="B100" s="164" t="s">
        <v>1866</v>
      </c>
      <c r="C100" s="163" t="s">
        <v>1867</v>
      </c>
      <c r="D100" s="196" t="str">
        <f>+_xlfn.XLOOKUP(B100,'La Calera II - RFSU 31.1.28'!B:B,'La Calera II - RFSU 31.1.28'!D:D,"No se encuentra",0,1)</f>
        <v>PBM-24340 A/B-BOMBA DE TRANSFERENCIA
PAZ-24390 A/B/C- BOMBA DE AGUA TRATADA A TANQUES</v>
      </c>
      <c r="E100" s="151">
        <f>+_xlfn.XLOOKUP(B100,'La Calera II - RFSU 31.1.28'!B:B,'La Calera II - RFSU 31.1.28'!G:G,"No se encuentra",0,1)</f>
        <v>46063</v>
      </c>
      <c r="F100" s="153">
        <f>+_xlfn.XLOOKUP(B100,'La Calera II - RFSU 31.1.28'!B:B,'La Calera II - RFSU 31.1.28'!G:G,"No se encuentra",0,1)</f>
        <v>46063</v>
      </c>
      <c r="G100" s="154">
        <f>IF(+_xlfn.XLOOKUP(B100,'La Calera II - RFSU 31.1.28'!B:B,'La Calera II - RFSU 31.1.28'!H:H,"No se encuentra",0,1)&gt;0,+_xlfn.XLOOKUP(B100,'La Calera II - RFSU 31.1.28'!B:B,'La Calera II - RFSU 31.1.28'!H:H,"No se encuentra",0,1),"")</f>
        <v>46063</v>
      </c>
      <c r="H100" s="152">
        <f>+_xlfn.XLOOKUP(B100,'La Calera II - RFSU 31.1.28'!B:B,'La Calera II - RFSU 31.1.28'!W:W,"No se encuentra",0,1)</f>
        <v>46119</v>
      </c>
      <c r="I100" s="153">
        <f>+_xlfn.XLOOKUP(B100,'La Calera II - RFSU 31.1.28'!B:B,'La Calera II - RFSU 31.1.28'!W:W,"No se encuentra",0,1)</f>
        <v>46119</v>
      </c>
      <c r="J100" s="155">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2">
        <f>+_xlfn.XLOOKUP(B100,'La Calera II - RFSU 31.1.28'!B:B,'La Calera II - RFSU 31.1.28'!AP:AP,"No se encuentra",0,1)</f>
        <v>46205</v>
      </c>
      <c r="M100" s="153">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1">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2">
        <f t="shared" si="1"/>
        <v>46507</v>
      </c>
      <c r="S100" s="224" t="s">
        <v>3673</v>
      </c>
      <c r="T100">
        <f>+_xlfn.XLOOKUP(B100,'La Calera II - RFSU 31.1.28'!B:B,'La Calera II - RFSU 31.1.28'!E:E,"",0,1)</f>
        <v>449.20480499999996</v>
      </c>
    </row>
    <row r="101" spans="1:20" ht="60" hidden="1" x14ac:dyDescent="0.35">
      <c r="A101" s="159" t="s">
        <v>1679</v>
      </c>
      <c r="B101" s="164" t="s">
        <v>1868</v>
      </c>
      <c r="C101" s="163" t="s">
        <v>1869</v>
      </c>
      <c r="D101" s="196" t="str">
        <f>+_xlfn.XLOOKUP(B101,'La Calera II - RFSU 31.1.28'!B:B,'La Calera II - RFSU 31.1.28'!D:D,"No se encuentra",0,1)</f>
        <v>SKZZ-93110 - SKID DE GAS COMBUSTIBLE CPF2
SKZZ-67040-SKID DE GAS COMBUSTIBLE GENERACIÓN</v>
      </c>
      <c r="E101" s="151">
        <f>+_xlfn.XLOOKUP(B101,'La Calera II - RFSU 31.1.28'!B:B,'La Calera II - RFSU 31.1.28'!G:G,"No se encuentra",0,1)</f>
        <v>46120</v>
      </c>
      <c r="F101" s="153">
        <f>+_xlfn.XLOOKUP(B101,'La Calera II - RFSU 31.1.28'!B:B,'La Calera II - RFSU 31.1.28'!G:G,"No se encuentra",0,1)</f>
        <v>46120</v>
      </c>
      <c r="G101" s="154">
        <f>IF(+_xlfn.XLOOKUP(B101,'La Calera II - RFSU 31.1.28'!B:B,'La Calera II - RFSU 31.1.28'!H:H,"No se encuentra",0,1)&gt;0,+_xlfn.XLOOKUP(B101,'La Calera II - RFSU 31.1.28'!B:B,'La Calera II - RFSU 31.1.28'!H:H,"No se encuentra",0,1),"")</f>
        <v>46092</v>
      </c>
      <c r="H101" s="152">
        <f>+_xlfn.XLOOKUP(B101,'La Calera II - RFSU 31.1.28'!B:B,'La Calera II - RFSU 31.1.28'!W:W,"No se encuentra",0,1)</f>
        <v>46142</v>
      </c>
      <c r="I101" s="153">
        <f>+_xlfn.XLOOKUP(B101,'La Calera II - RFSU 31.1.28'!B:B,'La Calera II - RFSU 31.1.28'!W:W,"No se encuentra",0,1)</f>
        <v>46142</v>
      </c>
      <c r="J101" s="155">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2">
        <f>+_xlfn.XLOOKUP(B101,'La Calera II - RFSU 31.1.28'!B:B,'La Calera II - RFSU 31.1.28'!AP:AP,"No se encuentra",0,1)</f>
        <v>46223</v>
      </c>
      <c r="M101" s="153">
        <f>+_xlfn.XLOOKUP(B101,'La Calera II - RFSU 31.1.28'!B:B,'La Calera II - RFSU 31.1.28'!AP:AP,"No se encuentra",0,1)</f>
        <v>46223</v>
      </c>
      <c r="N101" s="140" t="str">
        <f>IF(+_xlfn.XLOOKUP(B101,'La Calera II - RFSU 31.1.28'!B:B,'La Calera II - RFSU 31.1.28'!AQ:AQ,"No se encuentra",0,1)&gt;0,+_xlfn.XLOOKUP(B101,'La Calera II - RFSU 31.1.28'!B:B,'La Calera II - RFSU 31.1.28'!AQ:AQ,"No se encuentra",0,1),"")</f>
        <v/>
      </c>
      <c r="O101" s="201">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2" t="str">
        <f t="shared" si="1"/>
        <v/>
      </c>
      <c r="S101" s="197"/>
      <c r="T101">
        <f>+_xlfn.XLOOKUP(B101,'La Calera II - RFSU 31.1.28'!B:B,'La Calera II - RFSU 31.1.28'!E:E,"",0,1)</f>
        <v>2385.1800000000003</v>
      </c>
    </row>
    <row r="102" spans="1:20" ht="409.5" hidden="1" x14ac:dyDescent="0.35">
      <c r="A102" s="159" t="s">
        <v>1679</v>
      </c>
      <c r="B102" s="164" t="s">
        <v>1870</v>
      </c>
      <c r="C102" s="163" t="s">
        <v>1871</v>
      </c>
      <c r="D102" s="196"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1">
        <f>+_xlfn.XLOOKUP(B102,'La Calera II - RFSU 31.1.28'!B:B,'La Calera II - RFSU 31.1.28'!G:G,"No se encuentra",0,1)</f>
        <v>46136</v>
      </c>
      <c r="F102" s="153">
        <f>+_xlfn.XLOOKUP(B102,'La Calera II - RFSU 31.1.28'!B:B,'La Calera II - RFSU 31.1.28'!G:G,"No se encuentra",0,1)</f>
        <v>46136</v>
      </c>
      <c r="G102" s="154">
        <f>IF(+_xlfn.XLOOKUP(B102,'La Calera II - RFSU 31.1.28'!B:B,'La Calera II - RFSU 31.1.28'!H:H,"No se encuentra",0,1)&gt;0,+_xlfn.XLOOKUP(B102,'La Calera II - RFSU 31.1.28'!B:B,'La Calera II - RFSU 31.1.28'!H:H,"No se encuentra",0,1),"")</f>
        <v>46140</v>
      </c>
      <c r="H102" s="152">
        <f>+_xlfn.XLOOKUP(B102,'La Calera II - RFSU 31.1.28'!B:B,'La Calera II - RFSU 31.1.28'!W:W,"No se encuentra",0,1)</f>
        <v>46185</v>
      </c>
      <c r="I102" s="153">
        <f>+_xlfn.XLOOKUP(B102,'La Calera II - RFSU 31.1.28'!B:B,'La Calera II - RFSU 31.1.28'!W:W,"No se encuentra",0,1)</f>
        <v>46185</v>
      </c>
      <c r="J102" s="155">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2">
        <f>+_xlfn.XLOOKUP(B102,'La Calera II - RFSU 31.1.28'!B:B,'La Calera II - RFSU 31.1.28'!AP:AP,"No se encuentra",0,1)</f>
        <v>46265</v>
      </c>
      <c r="M102" s="153">
        <f>+_xlfn.XLOOKUP(B102,'La Calera II - RFSU 31.1.28'!B:B,'La Calera II - RFSU 31.1.28'!AP:AP,"No se encuentra",0,1)</f>
        <v>46265</v>
      </c>
      <c r="N102" s="140" t="str">
        <f>IF(+_xlfn.XLOOKUP(B102,'La Calera II - RFSU 31.1.28'!B:B,'La Calera II - RFSU 31.1.28'!AQ:AQ,"No se encuentra",0,1)&gt;0,+_xlfn.XLOOKUP(B102,'La Calera II - RFSU 31.1.28'!B:B,'La Calera II - RFSU 31.1.28'!AQ:AQ,"No se encuentra",0,1),"")</f>
        <v/>
      </c>
      <c r="O102" s="201">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2" t="str">
        <f t="shared" si="1"/>
        <v/>
      </c>
      <c r="S102" s="197"/>
      <c r="T102">
        <f>+_xlfn.XLOOKUP(B102,'La Calera II - RFSU 31.1.28'!B:B,'La Calera II - RFSU 31.1.28'!E:E,"",0,1)</f>
        <v>340.77330000000001</v>
      </c>
    </row>
    <row r="103" spans="1:20" ht="40" hidden="1" x14ac:dyDescent="0.35">
      <c r="A103" s="159" t="s">
        <v>1679</v>
      </c>
      <c r="B103" s="164" t="s">
        <v>1872</v>
      </c>
      <c r="C103" s="163" t="s">
        <v>1873</v>
      </c>
      <c r="D103" s="196" t="str">
        <f>+_xlfn.XLOOKUP(B103,'La Calera II - RFSU 31.1.28'!B:B,'La Calera II - RFSU 31.1.28'!D:D,"No se encuentra",0,1)</f>
        <v>SKZZ-91040/91050-SKID DE COMPRESIÓN Y SECADO DE AIRE</v>
      </c>
      <c r="E103" s="151">
        <f>+_xlfn.XLOOKUP(B103,'La Calera II - RFSU 31.1.28'!B:B,'La Calera II - RFSU 31.1.28'!G:G,"No se encuentra",0,1)</f>
        <v>46120</v>
      </c>
      <c r="F103" s="153">
        <f>+_xlfn.XLOOKUP(B103,'La Calera II - RFSU 31.1.28'!B:B,'La Calera II - RFSU 31.1.28'!G:G,"No se encuentra",0,1)</f>
        <v>46120</v>
      </c>
      <c r="G103" s="154">
        <f>IF(+_xlfn.XLOOKUP(B103,'La Calera II - RFSU 31.1.28'!B:B,'La Calera II - RFSU 31.1.28'!H:H,"No se encuentra",0,1)&gt;0,+_xlfn.XLOOKUP(B103,'La Calera II - RFSU 31.1.28'!B:B,'La Calera II - RFSU 31.1.28'!H:H,"No se encuentra",0,1),"")</f>
        <v>46098</v>
      </c>
      <c r="H103" s="152">
        <f>+_xlfn.XLOOKUP(B103,'La Calera II - RFSU 31.1.28'!B:B,'La Calera II - RFSU 31.1.28'!W:W,"No se encuentra",0,1)</f>
        <v>46141</v>
      </c>
      <c r="I103" s="153">
        <f>+_xlfn.XLOOKUP(B103,'La Calera II - RFSU 31.1.28'!B:B,'La Calera II - RFSU 31.1.28'!W:W,"No se encuentra",0,1)</f>
        <v>46141</v>
      </c>
      <c r="J103" s="155">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2">
        <f>+_xlfn.XLOOKUP(B103,'La Calera II - RFSU 31.1.28'!B:B,'La Calera II - RFSU 31.1.28'!AP:AP,"No se encuentra",0,1)</f>
        <v>46215</v>
      </c>
      <c r="M103" s="153">
        <f>+_xlfn.XLOOKUP(B103,'La Calera II - RFSU 31.1.28'!B:B,'La Calera II - RFSU 31.1.28'!AP:AP,"No se encuentra",0,1)</f>
        <v>46215</v>
      </c>
      <c r="N103" s="140" t="str">
        <f>IF(+_xlfn.XLOOKUP(B103,'La Calera II - RFSU 31.1.28'!B:B,'La Calera II - RFSU 31.1.28'!AQ:AQ,"No se encuentra",0,1)&gt;0,+_xlfn.XLOOKUP(B103,'La Calera II - RFSU 31.1.28'!B:B,'La Calera II - RFSU 31.1.28'!AQ:AQ,"No se encuentra",0,1),"")</f>
        <v/>
      </c>
      <c r="O103" s="201">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2" t="str">
        <f t="shared" si="1"/>
        <v/>
      </c>
      <c r="S103" s="197"/>
      <c r="T103">
        <f>+_xlfn.XLOOKUP(B103,'La Calera II - RFSU 31.1.28'!B:B,'La Calera II - RFSU 31.1.28'!E:E,"",0,1)</f>
        <v>547.05000000000007</v>
      </c>
    </row>
    <row r="104" spans="1:20" ht="40" hidden="1" x14ac:dyDescent="0.35">
      <c r="A104" s="159" t="s">
        <v>1679</v>
      </c>
      <c r="B104" s="164" t="s">
        <v>1874</v>
      </c>
      <c r="C104" s="163" t="s">
        <v>1875</v>
      </c>
      <c r="D104" s="196" t="str">
        <f>+_xlfn.XLOOKUP(B104,'La Calera II - RFSU 31.1.28'!B:B,'La Calera II - RFSU 31.1.28'!D:D,"No se encuentra",0,1)</f>
        <v>SKZZ-92020/SKZZ-92030 - UNIDAD DE GENERACIÓN DE NITRÓGENO</v>
      </c>
      <c r="E104" s="151">
        <f>+_xlfn.XLOOKUP(B104,'La Calera II - RFSU 31.1.28'!B:B,'La Calera II - RFSU 31.1.28'!G:G,"No se encuentra",0,1)</f>
        <v>46086</v>
      </c>
      <c r="F104" s="153">
        <f>+_xlfn.XLOOKUP(B104,'La Calera II - RFSU 31.1.28'!B:B,'La Calera II - RFSU 31.1.28'!G:G,"No se encuentra",0,1)</f>
        <v>46086</v>
      </c>
      <c r="G104" s="154">
        <f>IF(+_xlfn.XLOOKUP(B104,'La Calera II - RFSU 31.1.28'!B:B,'La Calera II - RFSU 31.1.28'!H:H,"No se encuentra",0,1)&gt;0,+_xlfn.XLOOKUP(B104,'La Calera II - RFSU 31.1.28'!B:B,'La Calera II - RFSU 31.1.28'!H:H,"No se encuentra",0,1),"")</f>
        <v>46065</v>
      </c>
      <c r="H104" s="152">
        <f>+_xlfn.XLOOKUP(B104,'La Calera II - RFSU 31.1.28'!B:B,'La Calera II - RFSU 31.1.28'!W:W,"No se encuentra",0,1)</f>
        <v>46119</v>
      </c>
      <c r="I104" s="153">
        <f>+_xlfn.XLOOKUP(B104,'La Calera II - RFSU 31.1.28'!B:B,'La Calera II - RFSU 31.1.28'!W:W,"No se encuentra",0,1)</f>
        <v>46119</v>
      </c>
      <c r="J104" s="155">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2">
        <f>+_xlfn.XLOOKUP(B104,'La Calera II - RFSU 31.1.28'!B:B,'La Calera II - RFSU 31.1.28'!AP:AP,"No se encuentra",0,1)</f>
        <v>46200</v>
      </c>
      <c r="M104" s="153">
        <f>+_xlfn.XLOOKUP(B104,'La Calera II - RFSU 31.1.28'!B:B,'La Calera II - RFSU 31.1.28'!AP:AP,"No se encuentra",0,1)</f>
        <v>46200</v>
      </c>
      <c r="N104" s="140" t="str">
        <f>IF(+_xlfn.XLOOKUP(B104,'La Calera II - RFSU 31.1.28'!B:B,'La Calera II - RFSU 31.1.28'!AQ:AQ,"No se encuentra",0,1)&gt;0,+_xlfn.XLOOKUP(B104,'La Calera II - RFSU 31.1.28'!B:B,'La Calera II - RFSU 31.1.28'!AQ:AQ,"No se encuentra",0,1),"")</f>
        <v/>
      </c>
      <c r="O104" s="201">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2" t="str">
        <f t="shared" si="1"/>
        <v/>
      </c>
      <c r="S104" s="197"/>
      <c r="T104">
        <f>+_xlfn.XLOOKUP(B104,'La Calera II - RFSU 31.1.28'!B:B,'La Calera II - RFSU 31.1.28'!E:E,"",0,1)</f>
        <v>252</v>
      </c>
    </row>
    <row r="105" spans="1:20" ht="31.5" hidden="1" x14ac:dyDescent="0.35">
      <c r="A105" s="159" t="s">
        <v>2024</v>
      </c>
      <c r="B105" s="164" t="s">
        <v>2420</v>
      </c>
      <c r="C105" s="163" t="s">
        <v>2612</v>
      </c>
      <c r="D105" s="196"/>
      <c r="E105" s="151" t="str">
        <f>+_xlfn.XLOOKUP(B105,'La Calera II - RFSU 31.1.28'!B:B,'La Calera II - RFSU 31.1.28'!G:G,"No se encuentra",0,1)</f>
        <v>No se encuentra</v>
      </c>
      <c r="F105" s="153" t="str">
        <f>+_xlfn.XLOOKUP(B105,'La Calera II - RFSU 31.1.28'!B:B,'La Calera II - RFSU 31.1.28'!G:G,"No se encuentra",0,1)</f>
        <v>No se encuentra</v>
      </c>
      <c r="G105" s="154" t="str">
        <f>IF(+_xlfn.XLOOKUP(B105,'La Calera II - RFSU 31.1.28'!B:B,'La Calera II - RFSU 31.1.28'!H:H,"No se encuentra",0,1)&gt;0,+_xlfn.XLOOKUP(B105,'La Calera II - RFSU 31.1.28'!B:B,'La Calera II - RFSU 31.1.28'!H:H,"No se encuentra",0,1),"")</f>
        <v>No se encuentra</v>
      </c>
      <c r="H105" s="152" t="str">
        <f>+_xlfn.XLOOKUP(B105,'La Calera II - RFSU 31.1.28'!B:B,'La Calera II - RFSU 31.1.28'!W:W,"No se encuentra",0,1)</f>
        <v>No se encuentra</v>
      </c>
      <c r="I105" s="153" t="str">
        <f>+_xlfn.XLOOKUP(B105,'La Calera II - RFSU 31.1.28'!B:B,'La Calera II - RFSU 31.1.28'!W:W,"No se encuentra",0,1)</f>
        <v>No se encuentra</v>
      </c>
      <c r="J105" s="155"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2" t="str">
        <f>+_xlfn.XLOOKUP(B105,'La Calera II - RFSU 31.1.28'!B:B,'La Calera II - RFSU 31.1.28'!AP:AP,"No se encuentra",0,1)</f>
        <v>No se encuentra</v>
      </c>
      <c r="M105" s="153"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1"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2" t="e">
        <f t="shared" si="1"/>
        <v>#VALUE!</v>
      </c>
      <c r="S105" s="197"/>
      <c r="T105" s="674" t="str">
        <f>+_xlfn.XLOOKUP(B105,'La Calera II - RFSU 31.1.28'!B:B,'La Calera II - RFSU 31.1.28'!E:E,"",0,1)</f>
        <v/>
      </c>
    </row>
    <row r="106" spans="1:20" ht="31.5" hidden="1" x14ac:dyDescent="0.35">
      <c r="A106" s="159" t="s">
        <v>2024</v>
      </c>
      <c r="B106" s="164" t="s">
        <v>2614</v>
      </c>
      <c r="C106" s="163" t="s">
        <v>2615</v>
      </c>
      <c r="D106" s="196"/>
      <c r="E106" s="151" t="str">
        <f>+_xlfn.XLOOKUP(B106,'La Calera II - RFSU 31.1.28'!B:B,'La Calera II - RFSU 31.1.28'!G:G,"No se encuentra",0,1)</f>
        <v>No se encuentra</v>
      </c>
      <c r="F106" s="153" t="str">
        <f>+_xlfn.XLOOKUP(B106,'La Calera II - RFSU 31.1.28'!B:B,'La Calera II - RFSU 31.1.28'!G:G,"No se encuentra",0,1)</f>
        <v>No se encuentra</v>
      </c>
      <c r="G106" s="154" t="str">
        <f>IF(+_xlfn.XLOOKUP(B106,'La Calera II - RFSU 31.1.28'!B:B,'La Calera II - RFSU 31.1.28'!H:H,"No se encuentra",0,1)&gt;0,+_xlfn.XLOOKUP(B106,'La Calera II - RFSU 31.1.28'!B:B,'La Calera II - RFSU 31.1.28'!H:H,"No se encuentra",0,1),"")</f>
        <v>No se encuentra</v>
      </c>
      <c r="H106" s="152" t="str">
        <f>+_xlfn.XLOOKUP(B106,'La Calera II - RFSU 31.1.28'!B:B,'La Calera II - RFSU 31.1.28'!W:W,"No se encuentra",0,1)</f>
        <v>No se encuentra</v>
      </c>
      <c r="I106" s="153" t="str">
        <f>+_xlfn.XLOOKUP(B106,'La Calera II - RFSU 31.1.28'!B:B,'La Calera II - RFSU 31.1.28'!W:W,"No se encuentra",0,1)</f>
        <v>No se encuentra</v>
      </c>
      <c r="J106" s="155"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2" t="str">
        <f>+_xlfn.XLOOKUP(B106,'La Calera II - RFSU 31.1.28'!B:B,'La Calera II - RFSU 31.1.28'!AP:AP,"No se encuentra",0,1)</f>
        <v>No se encuentra</v>
      </c>
      <c r="M106" s="153"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1"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2" t="e">
        <f t="shared" si="1"/>
        <v>#VALUE!</v>
      </c>
      <c r="S106" s="197"/>
      <c r="T106" s="674"/>
    </row>
    <row r="107" spans="1:20" ht="31.5" hidden="1" x14ac:dyDescent="0.35">
      <c r="A107" s="159" t="s">
        <v>2024</v>
      </c>
      <c r="B107" s="164" t="s">
        <v>2617</v>
      </c>
      <c r="C107" s="163" t="s">
        <v>2618</v>
      </c>
      <c r="D107" s="196"/>
      <c r="E107" s="151" t="str">
        <f>+_xlfn.XLOOKUP(B107,'La Calera II - RFSU 31.1.28'!B:B,'La Calera II - RFSU 31.1.28'!G:G,"No se encuentra",0,1)</f>
        <v>No se encuentra</v>
      </c>
      <c r="F107" s="153" t="str">
        <f>+_xlfn.XLOOKUP(B107,'La Calera II - RFSU 31.1.28'!B:B,'La Calera II - RFSU 31.1.28'!G:G,"No se encuentra",0,1)</f>
        <v>No se encuentra</v>
      </c>
      <c r="G107" s="154" t="str">
        <f>IF(+_xlfn.XLOOKUP(B107,'La Calera II - RFSU 31.1.28'!B:B,'La Calera II - RFSU 31.1.28'!H:H,"No se encuentra",0,1)&gt;0,+_xlfn.XLOOKUP(B107,'La Calera II - RFSU 31.1.28'!B:B,'La Calera II - RFSU 31.1.28'!H:H,"No se encuentra",0,1),"")</f>
        <v>No se encuentra</v>
      </c>
      <c r="H107" s="152" t="str">
        <f>+_xlfn.XLOOKUP(B107,'La Calera II - RFSU 31.1.28'!B:B,'La Calera II - RFSU 31.1.28'!W:W,"No se encuentra",0,1)</f>
        <v>No se encuentra</v>
      </c>
      <c r="I107" s="153" t="str">
        <f>+_xlfn.XLOOKUP(B107,'La Calera II - RFSU 31.1.28'!B:B,'La Calera II - RFSU 31.1.28'!W:W,"No se encuentra",0,1)</f>
        <v>No se encuentra</v>
      </c>
      <c r="J107" s="155"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2" t="str">
        <f>+_xlfn.XLOOKUP(B107,'La Calera II - RFSU 31.1.28'!B:B,'La Calera II - RFSU 31.1.28'!AP:AP,"No se encuentra",0,1)</f>
        <v>No se encuentra</v>
      </c>
      <c r="M107" s="153"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1"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2" t="e">
        <f t="shared" si="1"/>
        <v>#VALUE!</v>
      </c>
      <c r="S107" s="197"/>
      <c r="T107" s="674"/>
    </row>
    <row r="108" spans="1:20" ht="31.5" hidden="1" x14ac:dyDescent="0.35">
      <c r="A108" s="159" t="s">
        <v>2024</v>
      </c>
      <c r="B108" s="164" t="s">
        <v>2620</v>
      </c>
      <c r="C108" s="163" t="s">
        <v>2621</v>
      </c>
      <c r="D108" s="196"/>
      <c r="E108" s="151" t="str">
        <f>+_xlfn.XLOOKUP(B108,'La Calera II - RFSU 31.1.28'!B:B,'La Calera II - RFSU 31.1.28'!G:G,"No se encuentra",0,1)</f>
        <v>No se encuentra</v>
      </c>
      <c r="F108" s="153" t="str">
        <f>+_xlfn.XLOOKUP(B108,'La Calera II - RFSU 31.1.28'!B:B,'La Calera II - RFSU 31.1.28'!G:G,"No se encuentra",0,1)</f>
        <v>No se encuentra</v>
      </c>
      <c r="G108" s="154" t="str">
        <f>IF(+_xlfn.XLOOKUP(B108,'La Calera II - RFSU 31.1.28'!B:B,'La Calera II - RFSU 31.1.28'!H:H,"No se encuentra",0,1)&gt;0,+_xlfn.XLOOKUP(B108,'La Calera II - RFSU 31.1.28'!B:B,'La Calera II - RFSU 31.1.28'!H:H,"No se encuentra",0,1),"")</f>
        <v>No se encuentra</v>
      </c>
      <c r="H108" s="152" t="str">
        <f>+_xlfn.XLOOKUP(B108,'La Calera II - RFSU 31.1.28'!B:B,'La Calera II - RFSU 31.1.28'!W:W,"No se encuentra",0,1)</f>
        <v>No se encuentra</v>
      </c>
      <c r="I108" s="153" t="str">
        <f>+_xlfn.XLOOKUP(B108,'La Calera II - RFSU 31.1.28'!B:B,'La Calera II - RFSU 31.1.28'!W:W,"No se encuentra",0,1)</f>
        <v>No se encuentra</v>
      </c>
      <c r="J108" s="155"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2" t="str">
        <f>+_xlfn.XLOOKUP(B108,'La Calera II - RFSU 31.1.28'!B:B,'La Calera II - RFSU 31.1.28'!AP:AP,"No se encuentra",0,1)</f>
        <v>No se encuentra</v>
      </c>
      <c r="M108" s="153"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1"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2" t="e">
        <f t="shared" si="1"/>
        <v>#VALUE!</v>
      </c>
      <c r="S108" s="197"/>
      <c r="T108" s="674"/>
    </row>
    <row r="109" spans="1:20" ht="21.5" hidden="1" x14ac:dyDescent="0.35">
      <c r="A109" s="159" t="s">
        <v>2024</v>
      </c>
      <c r="B109" s="164" t="s">
        <v>2924</v>
      </c>
      <c r="C109" s="163" t="s">
        <v>2423</v>
      </c>
      <c r="D109" s="196"/>
      <c r="E109" s="151">
        <f>+_xlfn.XLOOKUP(B109,'La Calera II - RFSU 31.1.28'!B:B,'La Calera II - RFSU 31.1.28'!G:G,"No se encuentra",0,1)</f>
        <v>46122</v>
      </c>
      <c r="F109" s="153">
        <f>+_xlfn.XLOOKUP(B109,'La Calera II - RFSU 31.1.28'!B:B,'La Calera II - RFSU 31.1.28'!G:G,"No se encuentra",0,1)</f>
        <v>46122</v>
      </c>
      <c r="G109" s="154">
        <f>IF(+_xlfn.XLOOKUP(B109,'La Calera II - RFSU 31.1.28'!B:B,'La Calera II - RFSU 31.1.28'!H:H,"No se encuentra",0,1)&gt;0,+_xlfn.XLOOKUP(B109,'La Calera II - RFSU 31.1.28'!B:B,'La Calera II - RFSU 31.1.28'!H:H,"No se encuentra",0,1),"")</f>
        <v>46122</v>
      </c>
      <c r="H109" s="152">
        <f>+_xlfn.XLOOKUP(B109,'La Calera II - RFSU 31.1.28'!B:B,'La Calera II - RFSU 31.1.28'!W:W,"No se encuentra",0,1)</f>
        <v>46233</v>
      </c>
      <c r="I109" s="153">
        <f>+_xlfn.XLOOKUP(B109,'La Calera II - RFSU 31.1.28'!B:B,'La Calera II - RFSU 31.1.28'!W:W,"No se encuentra",0,1)</f>
        <v>46233</v>
      </c>
      <c r="J109" s="155"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Sin iniciar</v>
      </c>
      <c r="L109" s="152">
        <f>+_xlfn.XLOOKUP(B109,'La Calera II - RFSU 31.1.28'!B:B,'La Calera II - RFSU 31.1.28'!AP:AP,"No se encuentra",0,1)</f>
        <v>46283</v>
      </c>
      <c r="M109" s="153">
        <f>+_xlfn.XLOOKUP(B109,'La Calera II - RFSU 31.1.28'!B:B,'La Calera II - RFSU 31.1.28'!AP:AP,"No se encuentra",0,1)</f>
        <v>46283</v>
      </c>
      <c r="N109" s="140" t="str">
        <f>IF(+_xlfn.XLOOKUP(B109,'La Calera II - RFSU 31.1.28'!B:B,'La Calera II - RFSU 31.1.28'!AQ:AQ,"No se encuentra",0,1)&gt;0,+_xlfn.XLOOKUP(B109,'La Calera II - RFSU 31.1.28'!B:B,'La Calera II - RFSU 31.1.28'!AQ:AQ,"No se encuentra",0,1),"")</f>
        <v/>
      </c>
      <c r="O109" s="201">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2" t="str">
        <f t="shared" si="1"/>
        <v/>
      </c>
      <c r="S109" s="197"/>
      <c r="T109" t="str">
        <f>+_xlfn.XLOOKUP(B109,'La Calera II - RFSU 31.1.28'!B:B,'La Calera II - RFSU 31.1.28'!E:E,"",0,1)</f>
        <v/>
      </c>
    </row>
    <row r="110" spans="1:20" ht="21.5" hidden="1" x14ac:dyDescent="0.35">
      <c r="A110" s="159" t="s">
        <v>2024</v>
      </c>
      <c r="B110" s="164" t="s">
        <v>2927</v>
      </c>
      <c r="C110" s="163" t="s">
        <v>2425</v>
      </c>
      <c r="D110" s="196"/>
      <c r="E110" s="151">
        <f>+_xlfn.XLOOKUP(B110,'La Calera II - RFSU 31.1.28'!B:B,'La Calera II - RFSU 31.1.28'!G:G,"No se encuentra",0,1)</f>
        <v>46172</v>
      </c>
      <c r="F110" s="153">
        <f>+_xlfn.XLOOKUP(B110,'La Calera II - RFSU 31.1.28'!B:B,'La Calera II - RFSU 31.1.28'!G:G,"No se encuentra",0,1)</f>
        <v>46172</v>
      </c>
      <c r="G110" s="154">
        <f>IF(+_xlfn.XLOOKUP(B110,'La Calera II - RFSU 31.1.28'!B:B,'La Calera II - RFSU 31.1.28'!H:H,"No se encuentra",0,1)&gt;0,+_xlfn.XLOOKUP(B110,'La Calera II - RFSU 31.1.28'!B:B,'La Calera II - RFSU 31.1.28'!H:H,"No se encuentra",0,1),"")</f>
        <v>46155</v>
      </c>
      <c r="H110" s="152">
        <f>+_xlfn.XLOOKUP(B110,'La Calera II - RFSU 31.1.28'!B:B,'La Calera II - RFSU 31.1.28'!W:W,"No se encuentra",0,1)</f>
        <v>46208</v>
      </c>
      <c r="I110" s="153">
        <f>+_xlfn.XLOOKUP(B110,'La Calera II - RFSU 31.1.28'!B:B,'La Calera II - RFSU 31.1.28'!W:W,"No se encuentra",0,1)</f>
        <v>46208</v>
      </c>
      <c r="J110" s="155">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2">
        <f>+_xlfn.XLOOKUP(B110,'La Calera II - RFSU 31.1.28'!B:B,'La Calera II - RFSU 31.1.28'!AP:AP,"No se encuentra",0,1)</f>
        <v>46288</v>
      </c>
      <c r="M110" s="153">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1">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2" t="str">
        <f t="shared" si="1"/>
        <v/>
      </c>
      <c r="S110" s="197"/>
      <c r="T110" t="str">
        <f>+_xlfn.XLOOKUP(B110,'La Calera II - RFSU 31.1.28'!B:B,'La Calera II - RFSU 31.1.28'!E:E,"",0,1)</f>
        <v/>
      </c>
    </row>
    <row r="111" spans="1:20" ht="31.5" hidden="1" x14ac:dyDescent="0.35">
      <c r="A111" s="159" t="s">
        <v>2024</v>
      </c>
      <c r="B111" s="164" t="s">
        <v>3370</v>
      </c>
      <c r="C111" s="163" t="s">
        <v>2932</v>
      </c>
      <c r="D111" s="196"/>
      <c r="E111" s="151" t="str">
        <f>+_xlfn.XLOOKUP(B111,'La Calera II - RFSU 31.1.28'!B:B,'La Calera II - RFSU 31.1.28'!G:G,"No se encuentra",0,1)</f>
        <v>No se encuentra</v>
      </c>
      <c r="F111" s="153" t="str">
        <f>+_xlfn.XLOOKUP(B111,'La Calera II - RFSU 31.1.28'!B:B,'La Calera II - RFSU 31.1.28'!G:G,"No se encuentra",0,1)</f>
        <v>No se encuentra</v>
      </c>
      <c r="G111" s="154" t="str">
        <f>IF(+_xlfn.XLOOKUP(B111,'La Calera II - RFSU 31.1.28'!B:B,'La Calera II - RFSU 31.1.28'!H:H,"No se encuentra",0,1)&gt;0,+_xlfn.XLOOKUP(B111,'La Calera II - RFSU 31.1.28'!B:B,'La Calera II - RFSU 31.1.28'!H:H,"No se encuentra",0,1),"")</f>
        <v>No se encuentra</v>
      </c>
      <c r="H111" s="152" t="str">
        <f>+_xlfn.XLOOKUP(B111,'La Calera II - RFSU 31.1.28'!B:B,'La Calera II - RFSU 31.1.28'!W:W,"No se encuentra",0,1)</f>
        <v>No se encuentra</v>
      </c>
      <c r="I111" s="153" t="str">
        <f>+_xlfn.XLOOKUP(B111,'La Calera II - RFSU 31.1.28'!B:B,'La Calera II - RFSU 31.1.28'!W:W,"No se encuentra",0,1)</f>
        <v>No se encuentra</v>
      </c>
      <c r="J111" s="155"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2" t="str">
        <f>+_xlfn.XLOOKUP(B111,'La Calera II - RFSU 31.1.28'!B:B,'La Calera II - RFSU 31.1.28'!AP:AP,"No se encuentra",0,1)</f>
        <v>No se encuentra</v>
      </c>
      <c r="M111" s="153"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1"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2" t="e">
        <f t="shared" si="1"/>
        <v>#VALUE!</v>
      </c>
      <c r="S111" s="197"/>
      <c r="T111" s="674" t="str">
        <f>+_xlfn.XLOOKUP(B111,'La Calera II - RFSU 31.1.28'!B:B,'La Calera II - RFSU 31.1.28'!E:E,"",0,1)</f>
        <v/>
      </c>
    </row>
    <row r="112" spans="1:20" ht="31.5" hidden="1" x14ac:dyDescent="0.35">
      <c r="A112" s="159" t="s">
        <v>2024</v>
      </c>
      <c r="B112" s="164" t="s">
        <v>3674</v>
      </c>
      <c r="C112" s="163" t="s">
        <v>3675</v>
      </c>
      <c r="D112" s="196"/>
      <c r="E112" s="151" t="str">
        <f>+_xlfn.XLOOKUP(B112,'La Calera II - RFSU 31.1.28'!B:B,'La Calera II - RFSU 31.1.28'!G:G,"No se encuentra",0,1)</f>
        <v>No se encuentra</v>
      </c>
      <c r="F112" s="153" t="str">
        <f>+_xlfn.XLOOKUP(B112,'La Calera II - RFSU 31.1.28'!B:B,'La Calera II - RFSU 31.1.28'!G:G,"No se encuentra",0,1)</f>
        <v>No se encuentra</v>
      </c>
      <c r="G112" s="154" t="str">
        <f>IF(+_xlfn.XLOOKUP(B112,'La Calera II - RFSU 31.1.28'!B:B,'La Calera II - RFSU 31.1.28'!H:H,"No se encuentra",0,1)&gt;0,+_xlfn.XLOOKUP(B112,'La Calera II - RFSU 31.1.28'!B:B,'La Calera II - RFSU 31.1.28'!H:H,"No se encuentra",0,1),"")</f>
        <v>No se encuentra</v>
      </c>
      <c r="H112" s="152" t="str">
        <f>+_xlfn.XLOOKUP(B112,'La Calera II - RFSU 31.1.28'!B:B,'La Calera II - RFSU 31.1.28'!W:W,"No se encuentra",0,1)</f>
        <v>No se encuentra</v>
      </c>
      <c r="I112" s="153" t="str">
        <f>+_xlfn.XLOOKUP(B112,'La Calera II - RFSU 31.1.28'!B:B,'La Calera II - RFSU 31.1.28'!W:W,"No se encuentra",0,1)</f>
        <v>No se encuentra</v>
      </c>
      <c r="J112" s="155"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2" t="str">
        <f>+_xlfn.XLOOKUP(B112,'La Calera II - RFSU 31.1.28'!B:B,'La Calera II - RFSU 31.1.28'!AP:AP,"No se encuentra",0,1)</f>
        <v>No se encuentra</v>
      </c>
      <c r="M112" s="153"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1"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2" t="e">
        <f t="shared" si="1"/>
        <v>#VALUE!</v>
      </c>
      <c r="S112" s="197" t="s">
        <v>2629</v>
      </c>
      <c r="T112" s="674"/>
    </row>
    <row r="113" spans="1:20" ht="32" hidden="1" thickBot="1" x14ac:dyDescent="0.4">
      <c r="A113" s="231" t="s">
        <v>2024</v>
      </c>
      <c r="B113" s="232" t="s">
        <v>3676</v>
      </c>
      <c r="C113" s="233" t="s">
        <v>3677</v>
      </c>
      <c r="D113" s="234"/>
      <c r="E113" s="235" t="str">
        <f>+_xlfn.XLOOKUP(B113,'La Calera II - RFSU 31.1.28'!B:B,'La Calera II - RFSU 31.1.28'!G:G,"No se encuentra",0,1)</f>
        <v>No se encuentra</v>
      </c>
      <c r="F113" s="236" t="str">
        <f>+_xlfn.XLOOKUP(B113,'La Calera II - RFSU 31.1.28'!B:B,'La Calera II - RFSU 31.1.28'!G:G,"No se encuentra",0,1)</f>
        <v>No se encuentra</v>
      </c>
      <c r="G113" s="237" t="str">
        <f>IF(+_xlfn.XLOOKUP(B113,'La Calera II - RFSU 31.1.28'!B:B,'La Calera II - RFSU 31.1.28'!H:H,"No se encuentra",0,1)&gt;0,+_xlfn.XLOOKUP(B113,'La Calera II - RFSU 31.1.28'!B:B,'La Calera II - RFSU 31.1.28'!H:H,"No se encuentra",0,1),"")</f>
        <v>No se encuentra</v>
      </c>
      <c r="H113" s="238" t="str">
        <f>+_xlfn.XLOOKUP(B113,'La Calera II - RFSU 31.1.28'!B:B,'La Calera II - RFSU 31.1.28'!W:W,"No se encuentra",0,1)</f>
        <v>No se encuentra</v>
      </c>
      <c r="I113" s="236" t="str">
        <f>+_xlfn.XLOOKUP(B113,'La Calera II - RFSU 31.1.28'!B:B,'La Calera II - RFSU 31.1.28'!W:W,"No se encuentra",0,1)</f>
        <v>No se encuentra</v>
      </c>
      <c r="J113" s="239" t="str">
        <f>IF(+_xlfn.XLOOKUP(B113,'La Calera II - RFSU 31.1.28'!B:B,'La Calera II - RFSU 31.1.28'!X:X,"No se encuentra",0,1)&gt;0,+_xlfn.XLOOKUP(B113,'La Calera II - RFSU 31.1.28'!B:B,'La Calera II - RFSU 31.1.28'!X:X,"No se encuentra",0,1),"")</f>
        <v>No se encuentra</v>
      </c>
      <c r="K113" s="240" t="str">
        <f>+IF(+_xlfn.XLOOKUP(B113,'La Calera II - RFSU 31.1.28'!B:B,'La Calera II - RFSU 31.1.28'!AG:AG,"No se encuentra",0,1)=0,"N/A","Sin iniciar")</f>
        <v>Sin iniciar</v>
      </c>
      <c r="L113" s="238" t="str">
        <f>+_xlfn.XLOOKUP(B113,'La Calera II - RFSU 31.1.28'!B:B,'La Calera II - RFSU 31.1.28'!AP:AP,"No se encuentra",0,1)</f>
        <v>No se encuentra</v>
      </c>
      <c r="M113" s="236" t="str">
        <f>+_xlfn.XLOOKUP(B113,'La Calera II - RFSU 31.1.28'!B:B,'La Calera II - RFSU 31.1.28'!AP:AP,"No se encuentra",0,1)</f>
        <v>No se encuentra</v>
      </c>
      <c r="N113" s="241" t="str">
        <f>IF(+_xlfn.XLOOKUP(B113,'La Calera II - RFSU 31.1.28'!B:B,'La Calera II - RFSU 31.1.28'!AQ:AQ,"No se encuentra",0,1)&gt;0,+_xlfn.XLOOKUP(B113,'La Calera II - RFSU 31.1.28'!B:B,'La Calera II - RFSU 31.1.28'!AQ:AQ,"No se encuentra",0,1),"")</f>
        <v>No se encuentra</v>
      </c>
      <c r="O113" s="203"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4" t="e">
        <f t="shared" si="1"/>
        <v>#VALUE!</v>
      </c>
      <c r="S113" s="242" t="s">
        <v>2632</v>
      </c>
      <c r="T113" s="674"/>
    </row>
    <row r="120" spans="1:20" ht="15" thickBot="1" x14ac:dyDescent="0.4">
      <c r="D120" t="s">
        <v>2980</v>
      </c>
      <c r="E120" s="151" t="str">
        <f>+_xlfn.XLOOKUP(B120,'La Calera II - RFSU 31.1.28'!B:B,'La Calera II - RFSU 31.1.28'!G:G,"No se encuentra",0,1)</f>
        <v>No se encuentra</v>
      </c>
      <c r="F120" s="153" t="str">
        <f t="shared" ref="F120" si="5">+E120</f>
        <v>No se encuentra</v>
      </c>
      <c r="G120" s="154" t="str">
        <f>IF(+_xlfn.XLOOKUP(B120,'La Calera II - RFSU 31.1.28'!B:B,'La Calera II - RFSU 31.1.28'!H:H,"No se encuentra",0,1)&gt;0,+_xlfn.XLOOKUP(B120,'La Calera II - RFSU 31.1.28'!B:B,'La Calera II - RFSU 31.1.28'!H:H,"No se encuentra",0,1),"")</f>
        <v>No se encuentra</v>
      </c>
      <c r="H120" s="152" t="str">
        <f>+_xlfn.XLOOKUP(B120,'La Calera II - RFSU 31.1.28'!B:B,'La Calera II - RFSU 31.1.28'!W:W,"No se encuentra",0,1)</f>
        <v>No se encuentra</v>
      </c>
      <c r="I120" s="153" t="str">
        <f t="shared" ref="I120" si="6">+H120</f>
        <v>No se encuentra</v>
      </c>
      <c r="J120" s="155"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2" t="str">
        <f>+_xlfn.XLOOKUP(B120,'La Calera II - RFSU 31.1.28'!B:B,'La Calera II - RFSU 31.1.28'!AP:AP,"No se encuentra",0,1)</f>
        <v>No se encuentra</v>
      </c>
      <c r="M120" s="153"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3"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4" t="e">
        <f t="shared" ref="R120" si="8">IF(N120="","",+IF(Q120="",+O120-P120,+O120-Q120))</f>
        <v>#VALUE!</v>
      </c>
      <c r="S120" s="197"/>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9" customWidth="1"/>
    <col min="6" max="9" width="18.26953125" style="2" customWidth="1"/>
  </cols>
  <sheetData>
    <row r="1" spans="1:9" ht="29" x14ac:dyDescent="0.35">
      <c r="A1" s="299" t="s">
        <v>3678</v>
      </c>
      <c r="B1" s="299" t="s">
        <v>3679</v>
      </c>
      <c r="C1" s="299" t="s">
        <v>3680</v>
      </c>
      <c r="D1" s="298" t="s">
        <v>3681</v>
      </c>
      <c r="E1" s="308" t="s">
        <v>3682</v>
      </c>
      <c r="F1" s="299" t="s">
        <v>3683</v>
      </c>
      <c r="G1" s="299" t="s">
        <v>3684</v>
      </c>
      <c r="H1" s="299" t="s">
        <v>3685</v>
      </c>
      <c r="I1" s="299" t="s">
        <v>3686</v>
      </c>
    </row>
    <row r="2" spans="1:9" x14ac:dyDescent="0.35">
      <c r="A2" t="s">
        <v>3687</v>
      </c>
      <c r="D2" s="2">
        <v>807</v>
      </c>
      <c r="E2" s="309" t="s">
        <v>3688</v>
      </c>
      <c r="F2" s="2" t="s">
        <v>3689</v>
      </c>
      <c r="G2" s="300">
        <v>45838</v>
      </c>
      <c r="H2" s="2" t="s">
        <v>3689</v>
      </c>
      <c r="I2" s="2">
        <v>0</v>
      </c>
    </row>
    <row r="3" spans="1:9" x14ac:dyDescent="0.35">
      <c r="A3" t="s">
        <v>3690</v>
      </c>
      <c r="D3" s="2">
        <v>730</v>
      </c>
      <c r="E3" s="309">
        <v>45838</v>
      </c>
      <c r="F3" s="300">
        <v>46688</v>
      </c>
      <c r="G3" s="300">
        <v>45838</v>
      </c>
      <c r="H3" s="300">
        <v>45838</v>
      </c>
      <c r="I3" s="2">
        <v>77</v>
      </c>
    </row>
    <row r="4" spans="1:9" x14ac:dyDescent="0.35">
      <c r="A4" t="s">
        <v>3691</v>
      </c>
      <c r="D4" s="2">
        <v>642</v>
      </c>
      <c r="E4" s="309">
        <v>45838</v>
      </c>
      <c r="F4" s="300">
        <v>46585</v>
      </c>
      <c r="G4" s="300">
        <v>45838</v>
      </c>
      <c r="H4" s="300">
        <v>45838</v>
      </c>
      <c r="I4" s="2">
        <v>165</v>
      </c>
    </row>
    <row r="5" spans="1:9" x14ac:dyDescent="0.35">
      <c r="A5" t="s">
        <v>3692</v>
      </c>
      <c r="B5" t="str">
        <f>+RIGHT(A5,7)</f>
        <v xml:space="preserve"> MG1000</v>
      </c>
      <c r="C5" t="s">
        <v>3693</v>
      </c>
      <c r="D5" s="2">
        <v>0</v>
      </c>
      <c r="E5" s="309">
        <v>45838</v>
      </c>
      <c r="I5" s="2">
        <v>0</v>
      </c>
    </row>
    <row r="6" spans="1:9" x14ac:dyDescent="0.35">
      <c r="A6" t="s">
        <v>3694</v>
      </c>
      <c r="B6" t="str">
        <f t="shared" ref="B6:B69" si="0">+RIGHT(A6,7)</f>
        <v xml:space="preserve"> MI1000</v>
      </c>
      <c r="C6" t="s">
        <v>3695</v>
      </c>
      <c r="D6" s="2">
        <v>0</v>
      </c>
      <c r="E6" s="309">
        <v>45838</v>
      </c>
      <c r="G6" s="300">
        <v>45838</v>
      </c>
      <c r="I6" s="2">
        <v>27</v>
      </c>
    </row>
    <row r="7" spans="1:9" x14ac:dyDescent="0.35">
      <c r="A7" t="s">
        <v>3696</v>
      </c>
      <c r="B7" t="str">
        <f t="shared" si="0"/>
        <v xml:space="preserve"> MI1005</v>
      </c>
      <c r="C7" t="s">
        <v>3697</v>
      </c>
      <c r="D7" s="2">
        <v>0</v>
      </c>
      <c r="E7" s="309">
        <v>45838</v>
      </c>
      <c r="G7" s="300">
        <v>45838</v>
      </c>
      <c r="I7" s="2">
        <v>27</v>
      </c>
    </row>
    <row r="8" spans="1:9" x14ac:dyDescent="0.35">
      <c r="A8" t="s">
        <v>3698</v>
      </c>
      <c r="B8" t="str">
        <f t="shared" si="0"/>
        <v xml:space="preserve"> MG1010</v>
      </c>
      <c r="C8" t="s">
        <v>3699</v>
      </c>
      <c r="D8" s="2">
        <v>0</v>
      </c>
      <c r="E8" s="309" t="s">
        <v>3700</v>
      </c>
      <c r="I8" s="2">
        <v>0</v>
      </c>
    </row>
    <row r="9" spans="1:9" x14ac:dyDescent="0.35">
      <c r="A9" t="s">
        <v>3701</v>
      </c>
      <c r="B9" t="str">
        <f t="shared" si="0"/>
        <v xml:space="preserve"> MG1030</v>
      </c>
      <c r="C9" t="s">
        <v>3702</v>
      </c>
      <c r="D9" s="2">
        <v>0</v>
      </c>
      <c r="F9" s="300">
        <v>45961</v>
      </c>
      <c r="I9" s="2">
        <v>701</v>
      </c>
    </row>
    <row r="10" spans="1:9" x14ac:dyDescent="0.35">
      <c r="A10" t="s">
        <v>3703</v>
      </c>
      <c r="B10" t="str">
        <f t="shared" si="0"/>
        <v xml:space="preserve"> MG1020</v>
      </c>
      <c r="C10" t="s">
        <v>3704</v>
      </c>
      <c r="D10" s="2">
        <v>0</v>
      </c>
      <c r="F10" s="300">
        <v>45988</v>
      </c>
      <c r="I10" s="2">
        <v>77</v>
      </c>
    </row>
    <row r="11" spans="1:9" x14ac:dyDescent="0.35">
      <c r="A11" t="s">
        <v>3705</v>
      </c>
      <c r="B11" t="str">
        <f t="shared" si="0"/>
        <v xml:space="preserve"> MG1040</v>
      </c>
      <c r="C11" t="s">
        <v>3706</v>
      </c>
      <c r="D11" s="2">
        <v>0</v>
      </c>
      <c r="F11" s="2" t="s">
        <v>3707</v>
      </c>
      <c r="I11" s="2">
        <v>350</v>
      </c>
    </row>
    <row r="12" spans="1:9" x14ac:dyDescent="0.35">
      <c r="A12" t="s">
        <v>3708</v>
      </c>
      <c r="B12" t="str">
        <f t="shared" si="0"/>
        <v>PARO001</v>
      </c>
      <c r="C12" t="s">
        <v>3709</v>
      </c>
      <c r="D12" s="2">
        <v>0</v>
      </c>
      <c r="E12" s="309">
        <v>46584</v>
      </c>
      <c r="I12" s="2">
        <v>56</v>
      </c>
    </row>
    <row r="13" spans="1:9" x14ac:dyDescent="0.35">
      <c r="A13" t="s">
        <v>3710</v>
      </c>
      <c r="B13" t="str">
        <f t="shared" si="0"/>
        <v>PARO002</v>
      </c>
      <c r="C13" t="s">
        <v>3711</v>
      </c>
      <c r="D13" s="2">
        <v>2</v>
      </c>
      <c r="E13" s="309">
        <v>46584</v>
      </c>
      <c r="F13" s="300">
        <v>46585</v>
      </c>
      <c r="I13" s="2">
        <v>56</v>
      </c>
    </row>
    <row r="14" spans="1:9" x14ac:dyDescent="0.35">
      <c r="A14" t="s">
        <v>3712</v>
      </c>
      <c r="B14" t="str">
        <f t="shared" si="0"/>
        <v>PARO003</v>
      </c>
      <c r="C14" t="s">
        <v>3713</v>
      </c>
      <c r="D14" s="2">
        <v>0</v>
      </c>
      <c r="F14" s="300">
        <v>46585</v>
      </c>
      <c r="I14" s="2">
        <v>56</v>
      </c>
    </row>
    <row r="15" spans="1:9" x14ac:dyDescent="0.35">
      <c r="A15" t="s">
        <v>3714</v>
      </c>
      <c r="B15" t="str">
        <f t="shared" si="0"/>
        <v>royecto</v>
      </c>
      <c r="D15" s="2">
        <v>759</v>
      </c>
      <c r="E15" s="309">
        <v>45929</v>
      </c>
      <c r="F15" s="300">
        <v>46688</v>
      </c>
      <c r="I15" s="2">
        <v>0</v>
      </c>
    </row>
    <row r="16" spans="1:9" x14ac:dyDescent="0.35">
      <c r="A16" t="s">
        <v>3715</v>
      </c>
      <c r="B16" t="str">
        <f t="shared" si="0"/>
        <v xml:space="preserve"> A10200</v>
      </c>
      <c r="C16" t="s">
        <v>3716</v>
      </c>
      <c r="D16" s="2">
        <v>0</v>
      </c>
      <c r="F16" s="2" t="s">
        <v>3717</v>
      </c>
      <c r="I16" s="2">
        <v>0</v>
      </c>
    </row>
    <row r="17" spans="1:9" x14ac:dyDescent="0.35">
      <c r="A17" t="s">
        <v>3718</v>
      </c>
      <c r="B17" t="str">
        <f t="shared" si="0"/>
        <v xml:space="preserve"> A10180</v>
      </c>
      <c r="C17" t="s">
        <v>3719</v>
      </c>
      <c r="D17" s="2">
        <v>0</v>
      </c>
      <c r="F17" s="2" t="s">
        <v>3720</v>
      </c>
      <c r="I17" s="2">
        <v>0</v>
      </c>
    </row>
    <row r="18" spans="1:9" x14ac:dyDescent="0.35">
      <c r="A18" t="s">
        <v>3721</v>
      </c>
      <c r="B18" t="str">
        <f t="shared" si="0"/>
        <v xml:space="preserve"> A10190</v>
      </c>
      <c r="C18" t="s">
        <v>3722</v>
      </c>
      <c r="D18" s="2">
        <v>0</v>
      </c>
      <c r="F18" s="2" t="s">
        <v>3723</v>
      </c>
      <c r="I18" s="2">
        <v>0</v>
      </c>
    </row>
    <row r="19" spans="1:9" x14ac:dyDescent="0.35">
      <c r="A19" t="s">
        <v>3724</v>
      </c>
      <c r="B19" t="str">
        <f t="shared" si="0"/>
        <v xml:space="preserve"> A10210</v>
      </c>
      <c r="C19" t="s">
        <v>3725</v>
      </c>
      <c r="D19" s="2">
        <v>0</v>
      </c>
      <c r="F19" s="2" t="s">
        <v>3726</v>
      </c>
      <c r="I19" s="2">
        <v>61</v>
      </c>
    </row>
    <row r="20" spans="1:9" x14ac:dyDescent="0.35">
      <c r="A20" t="s">
        <v>3727</v>
      </c>
      <c r="B20" t="str">
        <f t="shared" si="0"/>
        <v xml:space="preserve"> A10240</v>
      </c>
      <c r="C20" t="s">
        <v>3728</v>
      </c>
      <c r="D20" s="2">
        <v>0</v>
      </c>
      <c r="F20" s="2" t="s">
        <v>3729</v>
      </c>
      <c r="I20" s="2">
        <v>84</v>
      </c>
    </row>
    <row r="21" spans="1:9" x14ac:dyDescent="0.35">
      <c r="A21" t="s">
        <v>3730</v>
      </c>
      <c r="B21" t="str">
        <f t="shared" si="0"/>
        <v xml:space="preserve"> A10230</v>
      </c>
      <c r="C21" t="s">
        <v>3731</v>
      </c>
      <c r="D21" s="2">
        <v>0</v>
      </c>
      <c r="F21" s="2" t="s">
        <v>3732</v>
      </c>
      <c r="I21" s="2">
        <v>100</v>
      </c>
    </row>
    <row r="22" spans="1:9" x14ac:dyDescent="0.35">
      <c r="A22" t="s">
        <v>3733</v>
      </c>
      <c r="B22" t="str">
        <f t="shared" si="0"/>
        <v xml:space="preserve"> A10220</v>
      </c>
      <c r="C22" t="s">
        <v>3734</v>
      </c>
      <c r="D22" s="2">
        <v>0</v>
      </c>
      <c r="F22" s="2" t="s">
        <v>3735</v>
      </c>
      <c r="I22" s="2">
        <v>22</v>
      </c>
    </row>
    <row r="23" spans="1:9" x14ac:dyDescent="0.35">
      <c r="A23" t="s">
        <v>3736</v>
      </c>
      <c r="B23" t="str">
        <f t="shared" si="0"/>
        <v xml:space="preserve"> A10270</v>
      </c>
      <c r="C23" t="s">
        <v>3737</v>
      </c>
      <c r="D23" s="2">
        <v>0</v>
      </c>
      <c r="F23" s="2" t="s">
        <v>3738</v>
      </c>
      <c r="I23" s="2">
        <v>0</v>
      </c>
    </row>
    <row r="24" spans="1:9" x14ac:dyDescent="0.35">
      <c r="A24" t="s">
        <v>3739</v>
      </c>
      <c r="B24" t="str">
        <f t="shared" si="0"/>
        <v xml:space="preserve"> A10275</v>
      </c>
      <c r="C24" t="s">
        <v>3740</v>
      </c>
      <c r="D24" s="2">
        <v>0</v>
      </c>
      <c r="F24" s="2" t="s">
        <v>3741</v>
      </c>
      <c r="I24" s="2">
        <v>0</v>
      </c>
    </row>
    <row r="25" spans="1:9" x14ac:dyDescent="0.35">
      <c r="A25" t="s">
        <v>3742</v>
      </c>
      <c r="B25" t="str">
        <f t="shared" si="0"/>
        <v xml:space="preserve"> A10280</v>
      </c>
      <c r="C25" t="s">
        <v>3743</v>
      </c>
      <c r="D25" s="2">
        <v>0</v>
      </c>
      <c r="F25" s="2" t="s">
        <v>3744</v>
      </c>
      <c r="I25" s="2">
        <v>0</v>
      </c>
    </row>
    <row r="26" spans="1:9" x14ac:dyDescent="0.35">
      <c r="A26" t="s">
        <v>3745</v>
      </c>
      <c r="B26" t="str">
        <f t="shared" si="0"/>
        <v xml:space="preserve"> A10290</v>
      </c>
      <c r="C26" t="s">
        <v>3746</v>
      </c>
      <c r="D26" s="2">
        <v>0</v>
      </c>
      <c r="F26" s="2" t="s">
        <v>3747</v>
      </c>
      <c r="I26" s="2">
        <v>0</v>
      </c>
    </row>
    <row r="27" spans="1:9" x14ac:dyDescent="0.35">
      <c r="A27" t="s">
        <v>3748</v>
      </c>
      <c r="B27" t="str">
        <f t="shared" si="0"/>
        <v>Detalle</v>
      </c>
      <c r="D27" s="2">
        <v>697</v>
      </c>
      <c r="E27" s="309" t="s">
        <v>3700</v>
      </c>
      <c r="F27" s="300">
        <v>46688</v>
      </c>
      <c r="G27" s="2" t="s">
        <v>3749</v>
      </c>
      <c r="H27" s="300">
        <v>46175</v>
      </c>
      <c r="I27" s="2">
        <v>77</v>
      </c>
    </row>
    <row r="28" spans="1:9" x14ac:dyDescent="0.35">
      <c r="A28" t="s">
        <v>3750</v>
      </c>
      <c r="B28" t="str">
        <f t="shared" si="0"/>
        <v xml:space="preserve"> A10310</v>
      </c>
      <c r="C28" t="s">
        <v>3751</v>
      </c>
      <c r="D28" s="2">
        <v>4</v>
      </c>
      <c r="E28" s="309" t="s">
        <v>3752</v>
      </c>
      <c r="F28" s="300">
        <v>46178</v>
      </c>
      <c r="I28" s="2">
        <v>52</v>
      </c>
    </row>
    <row r="29" spans="1:9" x14ac:dyDescent="0.35">
      <c r="A29" t="s">
        <v>3753</v>
      </c>
      <c r="B29" t="str">
        <f t="shared" si="0"/>
        <v xml:space="preserve"> A10300</v>
      </c>
      <c r="C29" t="s">
        <v>3754</v>
      </c>
      <c r="D29" s="2">
        <v>135</v>
      </c>
      <c r="E29" s="309">
        <v>46554</v>
      </c>
      <c r="F29" s="300">
        <v>46688</v>
      </c>
      <c r="I29" s="2">
        <v>90</v>
      </c>
    </row>
    <row r="30" spans="1:9" x14ac:dyDescent="0.35">
      <c r="A30" t="s">
        <v>3755</v>
      </c>
      <c r="B30" t="str">
        <f t="shared" si="0"/>
        <v>ALLERES</v>
      </c>
      <c r="D30" s="2">
        <v>657</v>
      </c>
      <c r="E30" s="309">
        <v>45915</v>
      </c>
      <c r="F30" s="300">
        <v>46681</v>
      </c>
      <c r="I30" s="2">
        <v>84</v>
      </c>
    </row>
    <row r="31" spans="1:9" x14ac:dyDescent="0.35">
      <c r="A31" t="s">
        <v>3756</v>
      </c>
      <c r="B31" t="str">
        <f t="shared" si="0"/>
        <v xml:space="preserve"> TA1100</v>
      </c>
      <c r="C31" t="s">
        <v>3757</v>
      </c>
      <c r="D31" s="2">
        <v>4</v>
      </c>
      <c r="E31" s="309">
        <v>45915</v>
      </c>
      <c r="F31" s="2" t="s">
        <v>3758</v>
      </c>
      <c r="I31" s="2">
        <v>590</v>
      </c>
    </row>
    <row r="32" spans="1:9" x14ac:dyDescent="0.35">
      <c r="A32" t="s">
        <v>3759</v>
      </c>
      <c r="B32" t="str">
        <f t="shared" si="0"/>
        <v xml:space="preserve"> TA1090</v>
      </c>
      <c r="C32" t="s">
        <v>3760</v>
      </c>
      <c r="D32" s="2">
        <v>0</v>
      </c>
      <c r="F32" s="2" t="s">
        <v>3761</v>
      </c>
      <c r="I32" s="2">
        <v>560</v>
      </c>
    </row>
    <row r="33" spans="1:9" x14ac:dyDescent="0.35">
      <c r="A33" t="s">
        <v>3762</v>
      </c>
      <c r="B33" t="str">
        <f t="shared" si="0"/>
        <v xml:space="preserve"> TA1060</v>
      </c>
      <c r="C33" t="s">
        <v>3763</v>
      </c>
      <c r="D33" s="2">
        <v>4</v>
      </c>
      <c r="E33" s="309" t="s">
        <v>3764</v>
      </c>
      <c r="F33" s="2" t="s">
        <v>3765</v>
      </c>
      <c r="I33" s="2">
        <v>104</v>
      </c>
    </row>
    <row r="34" spans="1:9" x14ac:dyDescent="0.35">
      <c r="A34" t="s">
        <v>3766</v>
      </c>
      <c r="B34" t="str">
        <f t="shared" si="0"/>
        <v xml:space="preserve"> TA1110</v>
      </c>
      <c r="C34" t="s">
        <v>3767</v>
      </c>
      <c r="D34" s="2">
        <v>14</v>
      </c>
      <c r="E34" s="309" t="s">
        <v>3768</v>
      </c>
      <c r="F34" s="2" t="s">
        <v>3769</v>
      </c>
      <c r="I34" s="2">
        <v>523</v>
      </c>
    </row>
    <row r="35" spans="1:9" x14ac:dyDescent="0.35">
      <c r="A35" t="s">
        <v>3770</v>
      </c>
      <c r="B35" t="str">
        <f t="shared" si="0"/>
        <v xml:space="preserve"> TA1120</v>
      </c>
      <c r="C35" t="s">
        <v>3771</v>
      </c>
      <c r="D35" s="2">
        <v>9</v>
      </c>
      <c r="E35" s="309" t="s">
        <v>3772</v>
      </c>
      <c r="F35" s="2" t="s">
        <v>3773</v>
      </c>
      <c r="I35" s="2">
        <v>524</v>
      </c>
    </row>
    <row r="36" spans="1:9" x14ac:dyDescent="0.35">
      <c r="A36" t="s">
        <v>3774</v>
      </c>
      <c r="B36" t="str">
        <f t="shared" si="0"/>
        <v xml:space="preserve"> TA1010</v>
      </c>
      <c r="C36" t="s">
        <v>3775</v>
      </c>
      <c r="D36" s="2">
        <v>0</v>
      </c>
      <c r="F36" s="2" t="s">
        <v>3776</v>
      </c>
      <c r="I36" s="2">
        <v>11</v>
      </c>
    </row>
    <row r="37" spans="1:9" x14ac:dyDescent="0.35">
      <c r="A37" t="s">
        <v>3777</v>
      </c>
      <c r="B37" t="str">
        <f t="shared" si="0"/>
        <v xml:space="preserve"> TA1130</v>
      </c>
      <c r="C37" t="s">
        <v>3778</v>
      </c>
      <c r="D37" s="2">
        <v>0</v>
      </c>
      <c r="F37" s="300">
        <v>46157</v>
      </c>
      <c r="I37" s="2">
        <v>430</v>
      </c>
    </row>
    <row r="38" spans="1:9" x14ac:dyDescent="0.35">
      <c r="A38" t="s">
        <v>3779</v>
      </c>
      <c r="B38" t="str">
        <f t="shared" si="0"/>
        <v xml:space="preserve"> TA1020</v>
      </c>
      <c r="C38" t="s">
        <v>3780</v>
      </c>
      <c r="D38" s="2">
        <v>0</v>
      </c>
      <c r="F38" s="300">
        <v>46160</v>
      </c>
      <c r="I38" s="2">
        <v>12</v>
      </c>
    </row>
    <row r="39" spans="1:9" x14ac:dyDescent="0.35">
      <c r="A39" t="s">
        <v>3781</v>
      </c>
      <c r="B39" t="str">
        <f t="shared" si="0"/>
        <v xml:space="preserve"> TA1070</v>
      </c>
      <c r="C39" t="s">
        <v>3782</v>
      </c>
      <c r="D39" s="2">
        <v>5</v>
      </c>
      <c r="E39" s="309">
        <v>46227</v>
      </c>
      <c r="F39" s="300">
        <v>46233</v>
      </c>
      <c r="I39" s="2">
        <v>378</v>
      </c>
    </row>
    <row r="40" spans="1:9" x14ac:dyDescent="0.35">
      <c r="A40" t="s">
        <v>3783</v>
      </c>
      <c r="B40" t="str">
        <f t="shared" si="0"/>
        <v xml:space="preserve"> TA1040</v>
      </c>
      <c r="C40" t="s">
        <v>3784</v>
      </c>
      <c r="D40" s="2">
        <v>5</v>
      </c>
      <c r="E40" s="309" t="s">
        <v>3785</v>
      </c>
      <c r="F40" s="2" t="s">
        <v>3786</v>
      </c>
      <c r="I40" s="2">
        <v>358</v>
      </c>
    </row>
    <row r="41" spans="1:9" x14ac:dyDescent="0.35">
      <c r="A41" t="s">
        <v>3787</v>
      </c>
      <c r="B41" t="str">
        <f t="shared" si="0"/>
        <v xml:space="preserve"> TA1030</v>
      </c>
      <c r="C41" t="s">
        <v>3788</v>
      </c>
      <c r="D41" s="2">
        <v>0</v>
      </c>
      <c r="F41" s="300">
        <v>46280</v>
      </c>
      <c r="I41" s="2">
        <v>12</v>
      </c>
    </row>
    <row r="42" spans="1:9" x14ac:dyDescent="0.35">
      <c r="A42" t="s">
        <v>3789</v>
      </c>
      <c r="B42" t="str">
        <f t="shared" si="0"/>
        <v xml:space="preserve"> TA1080</v>
      </c>
      <c r="C42" t="s">
        <v>3790</v>
      </c>
      <c r="D42" s="2">
        <v>5</v>
      </c>
      <c r="E42" s="309">
        <v>46322</v>
      </c>
      <c r="F42" s="300">
        <v>46328</v>
      </c>
      <c r="I42" s="2">
        <v>313</v>
      </c>
    </row>
    <row r="43" spans="1:9" x14ac:dyDescent="0.35">
      <c r="A43" t="s">
        <v>3791</v>
      </c>
      <c r="B43" t="str">
        <f t="shared" si="0"/>
        <v xml:space="preserve"> TA1041</v>
      </c>
      <c r="C43" t="s">
        <v>3792</v>
      </c>
      <c r="D43" s="2">
        <v>0</v>
      </c>
      <c r="E43" s="309" t="s">
        <v>3793</v>
      </c>
      <c r="I43" s="2">
        <v>283</v>
      </c>
    </row>
    <row r="44" spans="1:9" x14ac:dyDescent="0.35">
      <c r="A44" t="s">
        <v>3794</v>
      </c>
      <c r="B44" t="str">
        <f t="shared" si="0"/>
        <v xml:space="preserve"> TA1124</v>
      </c>
      <c r="C44" t="s">
        <v>3795</v>
      </c>
      <c r="D44" s="2">
        <v>0</v>
      </c>
      <c r="F44" s="300">
        <v>46429</v>
      </c>
      <c r="I44" s="2">
        <v>7</v>
      </c>
    </row>
    <row r="45" spans="1:9" x14ac:dyDescent="0.35">
      <c r="A45" t="s">
        <v>3796</v>
      </c>
      <c r="B45" t="str">
        <f t="shared" si="0"/>
        <v xml:space="preserve"> TA1050</v>
      </c>
      <c r="C45" t="s">
        <v>3797</v>
      </c>
      <c r="D45" s="2">
        <v>20</v>
      </c>
      <c r="E45" s="309">
        <v>46435</v>
      </c>
      <c r="F45" s="300">
        <v>46454</v>
      </c>
      <c r="I45" s="2">
        <v>15</v>
      </c>
    </row>
    <row r="46" spans="1:9" x14ac:dyDescent="0.35">
      <c r="A46" t="s">
        <v>3798</v>
      </c>
      <c r="B46" t="str">
        <f t="shared" si="0"/>
        <v xml:space="preserve"> TA1000</v>
      </c>
      <c r="C46" t="s">
        <v>3799</v>
      </c>
      <c r="D46" s="2">
        <v>0</v>
      </c>
      <c r="F46" s="300">
        <v>46681</v>
      </c>
      <c r="I46" s="2">
        <v>70</v>
      </c>
    </row>
    <row r="47" spans="1:9" x14ac:dyDescent="0.35">
      <c r="A47" t="s">
        <v>3800</v>
      </c>
      <c r="B47" t="str">
        <f t="shared" si="0"/>
        <v>rocesos</v>
      </c>
      <c r="D47" s="2">
        <v>191</v>
      </c>
      <c r="E47" s="309" t="s">
        <v>3700</v>
      </c>
      <c r="F47" s="300">
        <v>46157</v>
      </c>
      <c r="I47" s="2">
        <v>430</v>
      </c>
    </row>
    <row r="48" spans="1:9" x14ac:dyDescent="0.35">
      <c r="A48" t="s">
        <v>3801</v>
      </c>
      <c r="B48" t="str">
        <f t="shared" si="0"/>
        <v>QPRLY20</v>
      </c>
      <c r="C48" t="s">
        <v>3802</v>
      </c>
      <c r="D48" s="2">
        <v>30</v>
      </c>
      <c r="E48" s="309" t="s">
        <v>3700</v>
      </c>
      <c r="F48" s="300">
        <v>45917</v>
      </c>
      <c r="I48" s="2">
        <v>12</v>
      </c>
    </row>
    <row r="49" spans="1:9" x14ac:dyDescent="0.35">
      <c r="A49" t="s">
        <v>3803</v>
      </c>
      <c r="B49" t="str">
        <f t="shared" si="0"/>
        <v>NPROC01</v>
      </c>
      <c r="C49" t="s">
        <v>3804</v>
      </c>
      <c r="D49" s="2">
        <v>20</v>
      </c>
      <c r="E49" s="309" t="s">
        <v>3700</v>
      </c>
      <c r="F49" s="300">
        <v>45903</v>
      </c>
      <c r="I49" s="2">
        <v>11</v>
      </c>
    </row>
    <row r="50" spans="1:9" x14ac:dyDescent="0.35">
      <c r="A50" t="s">
        <v>3805</v>
      </c>
      <c r="B50" t="str">
        <f t="shared" si="0"/>
        <v>QPRLY60</v>
      </c>
      <c r="C50" t="s">
        <v>3806</v>
      </c>
      <c r="D50" s="2">
        <v>96</v>
      </c>
      <c r="E50" s="309">
        <v>45905</v>
      </c>
      <c r="F50" s="2" t="s">
        <v>3807</v>
      </c>
      <c r="I50" s="2">
        <v>50</v>
      </c>
    </row>
    <row r="51" spans="1:9" x14ac:dyDescent="0.35">
      <c r="A51" t="s">
        <v>3808</v>
      </c>
      <c r="B51" t="str">
        <f t="shared" si="0"/>
        <v>QPRLY30</v>
      </c>
      <c r="C51" t="s">
        <v>3809</v>
      </c>
      <c r="D51" s="2">
        <v>62</v>
      </c>
      <c r="E51" s="309">
        <v>45905</v>
      </c>
      <c r="F51" s="2" t="s">
        <v>3810</v>
      </c>
      <c r="I51" s="2">
        <v>11</v>
      </c>
    </row>
    <row r="52" spans="1:9" x14ac:dyDescent="0.35">
      <c r="A52" t="s">
        <v>3811</v>
      </c>
      <c r="B52" t="str">
        <f t="shared" si="0"/>
        <v>QPRLY40</v>
      </c>
      <c r="C52" t="s">
        <v>3812</v>
      </c>
      <c r="D52" s="2">
        <v>57</v>
      </c>
      <c r="E52" s="309">
        <v>45909</v>
      </c>
      <c r="F52" s="300">
        <v>45988</v>
      </c>
      <c r="I52" s="2">
        <v>19</v>
      </c>
    </row>
    <row r="53" spans="1:9" x14ac:dyDescent="0.35">
      <c r="A53" t="s">
        <v>3813</v>
      </c>
      <c r="B53" t="str">
        <f t="shared" si="0"/>
        <v>QPRLY00</v>
      </c>
      <c r="C53" t="s">
        <v>3814</v>
      </c>
      <c r="D53" s="2">
        <v>31</v>
      </c>
      <c r="E53" s="309">
        <v>45918</v>
      </c>
      <c r="F53" s="300">
        <v>45960</v>
      </c>
      <c r="I53" s="2">
        <v>12</v>
      </c>
    </row>
    <row r="54" spans="1:9" x14ac:dyDescent="0.35">
      <c r="A54" t="s">
        <v>3815</v>
      </c>
      <c r="B54" t="str">
        <f t="shared" si="0"/>
        <v>QPRLY10</v>
      </c>
      <c r="C54" t="s">
        <v>3816</v>
      </c>
      <c r="D54" s="2">
        <v>125</v>
      </c>
      <c r="E54" s="309">
        <v>45961</v>
      </c>
      <c r="F54" s="300">
        <v>46150</v>
      </c>
      <c r="I54" s="2">
        <v>12</v>
      </c>
    </row>
    <row r="55" spans="1:9" x14ac:dyDescent="0.35">
      <c r="A55" t="s">
        <v>3817</v>
      </c>
      <c r="B55" t="str">
        <f t="shared" si="0"/>
        <v>QPRLY50</v>
      </c>
      <c r="C55" t="s">
        <v>3818</v>
      </c>
      <c r="D55" s="2">
        <v>116</v>
      </c>
      <c r="E55" s="309">
        <v>45982</v>
      </c>
      <c r="F55" s="300">
        <v>46157</v>
      </c>
      <c r="I55" s="2">
        <v>430</v>
      </c>
    </row>
    <row r="56" spans="1:9" x14ac:dyDescent="0.35">
      <c r="A56" t="s">
        <v>3819</v>
      </c>
      <c r="B56" t="str">
        <f t="shared" si="0"/>
        <v xml:space="preserve"> diseño</v>
      </c>
      <c r="D56" s="2">
        <v>126</v>
      </c>
      <c r="E56" s="309" t="s">
        <v>3700</v>
      </c>
      <c r="F56" s="300">
        <v>46058</v>
      </c>
      <c r="I56" s="2">
        <v>51</v>
      </c>
    </row>
    <row r="57" spans="1:9" x14ac:dyDescent="0.35">
      <c r="A57" t="s">
        <v>3820</v>
      </c>
      <c r="B57" t="str">
        <f t="shared" si="0"/>
        <v>ONSDD01</v>
      </c>
      <c r="C57" t="s">
        <v>3804</v>
      </c>
      <c r="D57" s="2">
        <v>20</v>
      </c>
      <c r="E57" s="309" t="s">
        <v>3700</v>
      </c>
      <c r="F57" s="300">
        <v>45903</v>
      </c>
      <c r="I57" s="2">
        <v>46</v>
      </c>
    </row>
    <row r="58" spans="1:9" x14ac:dyDescent="0.35">
      <c r="A58" t="s">
        <v>3821</v>
      </c>
      <c r="B58" t="str">
        <f t="shared" si="0"/>
        <v>QSDLY70</v>
      </c>
      <c r="C58" t="s">
        <v>3822</v>
      </c>
      <c r="D58" s="2">
        <v>100</v>
      </c>
      <c r="E58" s="309">
        <v>45905</v>
      </c>
      <c r="F58" s="2" t="s">
        <v>3823</v>
      </c>
      <c r="I58" s="2">
        <v>46</v>
      </c>
    </row>
    <row r="59" spans="1:9" x14ac:dyDescent="0.35">
      <c r="A59" t="s">
        <v>3824</v>
      </c>
      <c r="B59" t="str">
        <f t="shared" si="0"/>
        <v>QSDLY30</v>
      </c>
      <c r="C59" t="s">
        <v>3825</v>
      </c>
      <c r="D59" s="2">
        <v>54</v>
      </c>
      <c r="E59" s="309">
        <v>45918</v>
      </c>
      <c r="F59" s="2" t="s">
        <v>3764</v>
      </c>
      <c r="I59" s="2">
        <v>52</v>
      </c>
    </row>
    <row r="60" spans="1:9" x14ac:dyDescent="0.35">
      <c r="A60" t="s">
        <v>3826</v>
      </c>
      <c r="B60" t="str">
        <f t="shared" si="0"/>
        <v>QSDLY10</v>
      </c>
      <c r="C60" t="s">
        <v>3827</v>
      </c>
      <c r="D60" s="2">
        <v>69</v>
      </c>
      <c r="E60" s="309">
        <v>45933</v>
      </c>
      <c r="F60" s="2" t="s">
        <v>3828</v>
      </c>
      <c r="I60" s="2">
        <v>63</v>
      </c>
    </row>
    <row r="61" spans="1:9" x14ac:dyDescent="0.35">
      <c r="A61" t="s">
        <v>3829</v>
      </c>
      <c r="B61" t="str">
        <f t="shared" si="0"/>
        <v>QSDLY60</v>
      </c>
      <c r="C61" t="s">
        <v>3830</v>
      </c>
      <c r="D61" s="2">
        <v>85</v>
      </c>
      <c r="E61" s="309">
        <v>45933</v>
      </c>
      <c r="F61" s="300">
        <v>46058</v>
      </c>
      <c r="I61" s="2">
        <v>51</v>
      </c>
    </row>
    <row r="62" spans="1:9" x14ac:dyDescent="0.35">
      <c r="A62" t="s">
        <v>3831</v>
      </c>
      <c r="B62" t="str">
        <f t="shared" si="0"/>
        <v>QSDLY50</v>
      </c>
      <c r="C62" t="s">
        <v>3832</v>
      </c>
      <c r="D62" s="2">
        <v>75</v>
      </c>
      <c r="E62" s="309">
        <v>45940</v>
      </c>
      <c r="F62" s="2" t="s">
        <v>3823</v>
      </c>
      <c r="I62" s="2">
        <v>46</v>
      </c>
    </row>
    <row r="63" spans="1:9" x14ac:dyDescent="0.35">
      <c r="A63" t="s">
        <v>3833</v>
      </c>
      <c r="B63" t="str">
        <f t="shared" si="0"/>
        <v>QSDLY40</v>
      </c>
      <c r="C63" t="s">
        <v>3834</v>
      </c>
      <c r="D63" s="2">
        <v>31</v>
      </c>
      <c r="E63" s="309" t="s">
        <v>3835</v>
      </c>
      <c r="F63" s="2" t="s">
        <v>3823</v>
      </c>
      <c r="I63" s="2">
        <v>46</v>
      </c>
    </row>
    <row r="64" spans="1:9" x14ac:dyDescent="0.35">
      <c r="A64" t="s">
        <v>3836</v>
      </c>
      <c r="B64" t="str">
        <f t="shared" si="0"/>
        <v>ecánica</v>
      </c>
      <c r="D64" s="2">
        <v>192</v>
      </c>
      <c r="E64" s="309" t="s">
        <v>3700</v>
      </c>
      <c r="F64" s="300">
        <v>46160</v>
      </c>
      <c r="G64" s="300">
        <v>45904</v>
      </c>
      <c r="H64" s="300">
        <v>46160</v>
      </c>
      <c r="I64" s="2">
        <v>11</v>
      </c>
    </row>
    <row r="65" spans="1:9" x14ac:dyDescent="0.35">
      <c r="A65" t="s">
        <v>3837</v>
      </c>
      <c r="B65" t="str">
        <f t="shared" si="0"/>
        <v>ONMEC01</v>
      </c>
      <c r="C65" t="s">
        <v>3804</v>
      </c>
      <c r="D65" s="2">
        <v>21</v>
      </c>
      <c r="E65" s="309" t="s">
        <v>3700</v>
      </c>
      <c r="F65" s="300">
        <v>45904</v>
      </c>
      <c r="I65" s="2">
        <v>7</v>
      </c>
    </row>
    <row r="66" spans="1:9" x14ac:dyDescent="0.35">
      <c r="A66" t="s">
        <v>3838</v>
      </c>
      <c r="B66" t="str">
        <f t="shared" si="0"/>
        <v>RIM1050</v>
      </c>
      <c r="C66" t="s">
        <v>3839</v>
      </c>
      <c r="D66" s="2">
        <v>0</v>
      </c>
      <c r="E66" s="309">
        <v>45905</v>
      </c>
      <c r="G66" s="300">
        <v>45904</v>
      </c>
      <c r="I66" s="2">
        <v>16</v>
      </c>
    </row>
    <row r="67" spans="1:9" x14ac:dyDescent="0.35">
      <c r="A67" t="s">
        <v>3840</v>
      </c>
      <c r="B67" t="str">
        <f t="shared" si="0"/>
        <v>RIM1090</v>
      </c>
      <c r="C67" t="s">
        <v>3841</v>
      </c>
      <c r="D67" s="2">
        <v>71</v>
      </c>
      <c r="E67" s="309">
        <v>45905</v>
      </c>
      <c r="F67" s="2" t="s">
        <v>3842</v>
      </c>
      <c r="I67" s="2">
        <v>12</v>
      </c>
    </row>
    <row r="68" spans="1:9" x14ac:dyDescent="0.35">
      <c r="A68" t="s">
        <v>3843</v>
      </c>
      <c r="B68" t="str">
        <f t="shared" si="0"/>
        <v>RIM1070</v>
      </c>
      <c r="C68" t="s">
        <v>3844</v>
      </c>
      <c r="D68" s="2">
        <v>0</v>
      </c>
      <c r="F68" s="300">
        <v>45916</v>
      </c>
      <c r="I68" s="2">
        <v>15</v>
      </c>
    </row>
    <row r="69" spans="1:9" x14ac:dyDescent="0.35">
      <c r="A69" t="s">
        <v>3845</v>
      </c>
      <c r="B69" t="str">
        <f t="shared" si="0"/>
        <v>RIM1010</v>
      </c>
      <c r="C69" t="s">
        <v>3846</v>
      </c>
      <c r="D69" s="2">
        <v>121</v>
      </c>
      <c r="E69" s="309">
        <v>45975</v>
      </c>
      <c r="F69" s="300">
        <v>46160</v>
      </c>
      <c r="G69" s="300">
        <v>45978</v>
      </c>
      <c r="H69" s="300">
        <v>46160</v>
      </c>
      <c r="I69" s="2">
        <v>7</v>
      </c>
    </row>
    <row r="70" spans="1:9" x14ac:dyDescent="0.35">
      <c r="A70" t="s">
        <v>3847</v>
      </c>
      <c r="B70" t="str">
        <f t="shared" ref="B70:B133" si="1">+RIGHT(A70,7)</f>
        <v>RIM1020</v>
      </c>
      <c r="C70" t="s">
        <v>3848</v>
      </c>
      <c r="D70" s="2">
        <v>91</v>
      </c>
      <c r="E70" s="309" t="s">
        <v>3842</v>
      </c>
      <c r="F70" s="300">
        <v>46146</v>
      </c>
      <c r="G70" s="2" t="s">
        <v>3849</v>
      </c>
      <c r="H70" s="300">
        <v>46146</v>
      </c>
      <c r="I70" s="2">
        <v>21</v>
      </c>
    </row>
    <row r="71" spans="1:9" x14ac:dyDescent="0.35">
      <c r="A71" t="s">
        <v>3850</v>
      </c>
      <c r="B71" t="str">
        <f t="shared" si="1"/>
        <v>RIM1060</v>
      </c>
      <c r="C71" t="s">
        <v>3851</v>
      </c>
      <c r="D71" s="2">
        <v>0</v>
      </c>
      <c r="F71" s="2" t="s">
        <v>3842</v>
      </c>
      <c r="H71" s="2" t="s">
        <v>3842</v>
      </c>
      <c r="I71" s="2">
        <v>12</v>
      </c>
    </row>
    <row r="72" spans="1:9" x14ac:dyDescent="0.35">
      <c r="A72" t="s">
        <v>3852</v>
      </c>
      <c r="B72" t="str">
        <f t="shared" si="1"/>
        <v>RIM1100</v>
      </c>
      <c r="C72" t="s">
        <v>3853</v>
      </c>
      <c r="D72" s="2">
        <v>79</v>
      </c>
      <c r="E72" s="309" t="s">
        <v>3849</v>
      </c>
      <c r="F72" s="2" t="s">
        <v>3854</v>
      </c>
      <c r="I72" s="2">
        <v>25</v>
      </c>
    </row>
    <row r="73" spans="1:9" x14ac:dyDescent="0.35">
      <c r="A73" t="s">
        <v>3855</v>
      </c>
      <c r="B73" t="str">
        <f t="shared" si="1"/>
        <v>RIM1030</v>
      </c>
      <c r="C73" t="s">
        <v>3856</v>
      </c>
      <c r="D73" s="2">
        <v>0</v>
      </c>
      <c r="F73" s="2" t="s">
        <v>3854</v>
      </c>
      <c r="H73" s="2" t="s">
        <v>3857</v>
      </c>
      <c r="I73" s="2">
        <v>25</v>
      </c>
    </row>
    <row r="74" spans="1:9" x14ac:dyDescent="0.35">
      <c r="A74" t="s">
        <v>3858</v>
      </c>
      <c r="B74" t="str">
        <f t="shared" si="1"/>
        <v xml:space="preserve"> Piping</v>
      </c>
      <c r="D74" s="2">
        <v>295</v>
      </c>
      <c r="E74" s="309" t="s">
        <v>3700</v>
      </c>
      <c r="F74" s="300">
        <v>46309</v>
      </c>
      <c r="G74" s="300">
        <v>45961</v>
      </c>
      <c r="H74" s="300">
        <v>46066</v>
      </c>
      <c r="I74" s="2">
        <v>50</v>
      </c>
    </row>
    <row r="75" spans="1:9" x14ac:dyDescent="0.35">
      <c r="A75" t="s">
        <v>3859</v>
      </c>
      <c r="B75" t="str">
        <f t="shared" si="1"/>
        <v>ONPIP01</v>
      </c>
      <c r="C75" t="s">
        <v>3804</v>
      </c>
      <c r="D75" s="2">
        <v>20</v>
      </c>
      <c r="E75" s="309" t="s">
        <v>3700</v>
      </c>
      <c r="F75" s="300">
        <v>45903</v>
      </c>
      <c r="I75" s="2">
        <v>0</v>
      </c>
    </row>
    <row r="76" spans="1:9" x14ac:dyDescent="0.35">
      <c r="A76" t="s">
        <v>3860</v>
      </c>
      <c r="B76" t="str">
        <f t="shared" si="1"/>
        <v>QPILY95</v>
      </c>
      <c r="C76" t="s">
        <v>3861</v>
      </c>
      <c r="D76" s="2">
        <v>157</v>
      </c>
      <c r="E76" s="309" t="s">
        <v>3862</v>
      </c>
      <c r="F76" s="2" t="s">
        <v>3863</v>
      </c>
      <c r="I76" s="2">
        <v>93</v>
      </c>
    </row>
    <row r="77" spans="1:9" x14ac:dyDescent="0.35">
      <c r="A77" t="s">
        <v>3864</v>
      </c>
      <c r="B77" t="str">
        <f t="shared" si="1"/>
        <v>RIP1000</v>
      </c>
      <c r="C77" t="s">
        <v>3865</v>
      </c>
      <c r="D77" s="2">
        <v>0</v>
      </c>
      <c r="F77" s="2" t="s">
        <v>3866</v>
      </c>
      <c r="H77" s="300">
        <v>45961</v>
      </c>
      <c r="I77" s="2">
        <v>0</v>
      </c>
    </row>
    <row r="78" spans="1:9" x14ac:dyDescent="0.35">
      <c r="A78" t="s">
        <v>3867</v>
      </c>
      <c r="B78" t="str">
        <f t="shared" si="1"/>
        <v>PILY120</v>
      </c>
      <c r="C78" t="s">
        <v>3868</v>
      </c>
      <c r="D78" s="2">
        <v>242</v>
      </c>
      <c r="E78" s="309">
        <v>45904</v>
      </c>
      <c r="F78" s="2" t="s">
        <v>3869</v>
      </c>
      <c r="I78" s="2">
        <v>83</v>
      </c>
    </row>
    <row r="79" spans="1:9" x14ac:dyDescent="0.35">
      <c r="A79" t="s">
        <v>3870</v>
      </c>
      <c r="B79" t="str">
        <f t="shared" si="1"/>
        <v>PILY130</v>
      </c>
      <c r="C79" t="s">
        <v>3871</v>
      </c>
      <c r="D79" s="2">
        <v>57</v>
      </c>
      <c r="E79" s="309">
        <v>45904</v>
      </c>
      <c r="F79" s="300">
        <v>45985</v>
      </c>
      <c r="I79" s="2">
        <v>36</v>
      </c>
    </row>
    <row r="80" spans="1:9" x14ac:dyDescent="0.35">
      <c r="A80" t="s">
        <v>3872</v>
      </c>
      <c r="B80" t="str">
        <f t="shared" si="1"/>
        <v>PILY100</v>
      </c>
      <c r="C80" t="s">
        <v>3873</v>
      </c>
      <c r="D80" s="2">
        <v>44</v>
      </c>
      <c r="E80" s="309">
        <v>45905</v>
      </c>
      <c r="F80" s="300">
        <v>45966</v>
      </c>
      <c r="I80" s="2">
        <v>11</v>
      </c>
    </row>
    <row r="81" spans="1:9" x14ac:dyDescent="0.35">
      <c r="A81" t="s">
        <v>3874</v>
      </c>
      <c r="B81" t="str">
        <f t="shared" si="1"/>
        <v>RIP1030</v>
      </c>
      <c r="C81" t="s">
        <v>3875</v>
      </c>
      <c r="D81" s="2">
        <v>0</v>
      </c>
      <c r="F81" s="2" t="s">
        <v>3876</v>
      </c>
      <c r="H81" s="2" t="s">
        <v>3842</v>
      </c>
      <c r="I81" s="2">
        <v>30</v>
      </c>
    </row>
    <row r="82" spans="1:9" x14ac:dyDescent="0.35">
      <c r="A82" t="s">
        <v>3877</v>
      </c>
      <c r="B82" t="str">
        <f t="shared" si="1"/>
        <v>PILY105</v>
      </c>
      <c r="C82" t="s">
        <v>3878</v>
      </c>
      <c r="D82" s="2">
        <v>20</v>
      </c>
      <c r="E82" s="309">
        <v>45967</v>
      </c>
      <c r="F82" s="2" t="s">
        <v>3768</v>
      </c>
      <c r="I82" s="2">
        <v>11</v>
      </c>
    </row>
    <row r="83" spans="1:9" x14ac:dyDescent="0.35">
      <c r="A83" t="s">
        <v>3879</v>
      </c>
      <c r="B83" t="str">
        <f t="shared" si="1"/>
        <v>PILY106</v>
      </c>
      <c r="C83" t="s">
        <v>3880</v>
      </c>
      <c r="D83" s="2">
        <v>35</v>
      </c>
      <c r="E83" s="309" t="s">
        <v>3835</v>
      </c>
      <c r="F83" s="300">
        <v>46057</v>
      </c>
      <c r="I83" s="2">
        <v>11</v>
      </c>
    </row>
    <row r="84" spans="1:9" x14ac:dyDescent="0.35">
      <c r="A84" t="s">
        <v>3881</v>
      </c>
      <c r="B84" t="str">
        <f t="shared" si="1"/>
        <v>RIP1005</v>
      </c>
      <c r="C84" t="s">
        <v>3882</v>
      </c>
      <c r="D84" s="2">
        <v>0</v>
      </c>
      <c r="F84" s="2" t="s">
        <v>3883</v>
      </c>
      <c r="H84" s="300">
        <v>46066</v>
      </c>
      <c r="I84" s="2">
        <v>12</v>
      </c>
    </row>
    <row r="85" spans="1:9" x14ac:dyDescent="0.35">
      <c r="A85" t="s">
        <v>3884</v>
      </c>
      <c r="B85" t="str">
        <f t="shared" si="1"/>
        <v>QPILY00</v>
      </c>
      <c r="C85" t="s">
        <v>3885</v>
      </c>
      <c r="D85" s="2">
        <v>84</v>
      </c>
      <c r="E85" s="309" t="s">
        <v>3849</v>
      </c>
      <c r="F85" s="2" t="s">
        <v>3886</v>
      </c>
      <c r="I85" s="2">
        <v>12</v>
      </c>
    </row>
    <row r="86" spans="1:9" x14ac:dyDescent="0.35">
      <c r="A86" t="s">
        <v>3887</v>
      </c>
      <c r="B86" t="str">
        <f t="shared" si="1"/>
        <v>QPILY10</v>
      </c>
      <c r="C86" t="s">
        <v>3888</v>
      </c>
      <c r="D86" s="2">
        <v>141</v>
      </c>
      <c r="E86" s="309" t="s">
        <v>3849</v>
      </c>
      <c r="F86" s="300">
        <v>46219</v>
      </c>
      <c r="I86" s="2">
        <v>12</v>
      </c>
    </row>
    <row r="87" spans="1:9" x14ac:dyDescent="0.35">
      <c r="A87" t="s">
        <v>3889</v>
      </c>
      <c r="B87" t="str">
        <f t="shared" si="1"/>
        <v>QPILY20</v>
      </c>
      <c r="C87" t="s">
        <v>3890</v>
      </c>
      <c r="D87" s="2">
        <v>56</v>
      </c>
      <c r="E87" s="309" t="s">
        <v>3849</v>
      </c>
      <c r="F87" s="300">
        <v>46092</v>
      </c>
      <c r="I87" s="2">
        <v>12</v>
      </c>
    </row>
    <row r="88" spans="1:9" x14ac:dyDescent="0.35">
      <c r="A88" t="s">
        <v>3891</v>
      </c>
      <c r="B88" t="str">
        <f t="shared" si="1"/>
        <v>QPILY30</v>
      </c>
      <c r="C88" t="s">
        <v>3892</v>
      </c>
      <c r="D88" s="2">
        <v>103</v>
      </c>
      <c r="E88" s="309" t="s">
        <v>3849</v>
      </c>
      <c r="F88" s="300">
        <v>46163</v>
      </c>
      <c r="I88" s="2">
        <v>12</v>
      </c>
    </row>
    <row r="89" spans="1:9" x14ac:dyDescent="0.35">
      <c r="A89" t="s">
        <v>3893</v>
      </c>
      <c r="B89" t="str">
        <f t="shared" si="1"/>
        <v>QPILY40</v>
      </c>
      <c r="C89" t="s">
        <v>3894</v>
      </c>
      <c r="D89" s="2">
        <v>97</v>
      </c>
      <c r="E89" s="309" t="s">
        <v>3849</v>
      </c>
      <c r="F89" s="300">
        <v>46155</v>
      </c>
      <c r="I89" s="2">
        <v>12</v>
      </c>
    </row>
    <row r="90" spans="1:9" x14ac:dyDescent="0.35">
      <c r="A90" t="s">
        <v>3895</v>
      </c>
      <c r="B90" t="str">
        <f t="shared" si="1"/>
        <v>QPILY50</v>
      </c>
      <c r="C90" t="s">
        <v>3896</v>
      </c>
      <c r="D90" s="2">
        <v>52</v>
      </c>
      <c r="E90" s="309" t="s">
        <v>3849</v>
      </c>
      <c r="F90" s="300">
        <v>46086</v>
      </c>
      <c r="I90" s="2">
        <v>12</v>
      </c>
    </row>
    <row r="91" spans="1:9" x14ac:dyDescent="0.35">
      <c r="A91" t="s">
        <v>3897</v>
      </c>
      <c r="B91" t="str">
        <f t="shared" si="1"/>
        <v>QPILY60</v>
      </c>
      <c r="C91" t="s">
        <v>3898</v>
      </c>
      <c r="D91" s="2">
        <v>136</v>
      </c>
      <c r="E91" s="309" t="s">
        <v>3849</v>
      </c>
      <c r="F91" s="300">
        <v>46211</v>
      </c>
      <c r="I91" s="2">
        <v>12</v>
      </c>
    </row>
    <row r="92" spans="1:9" x14ac:dyDescent="0.35">
      <c r="A92" t="s">
        <v>3899</v>
      </c>
      <c r="B92" t="str">
        <f t="shared" si="1"/>
        <v>QPILY70</v>
      </c>
      <c r="C92" t="s">
        <v>3900</v>
      </c>
      <c r="D92" s="2">
        <v>132</v>
      </c>
      <c r="E92" s="309" t="s">
        <v>3849</v>
      </c>
      <c r="F92" s="300">
        <v>46205</v>
      </c>
      <c r="I92" s="2">
        <v>12</v>
      </c>
    </row>
    <row r="93" spans="1:9" x14ac:dyDescent="0.35">
      <c r="A93" t="s">
        <v>3901</v>
      </c>
      <c r="B93" t="str">
        <f t="shared" si="1"/>
        <v>QPILY90</v>
      </c>
      <c r="C93" t="s">
        <v>3902</v>
      </c>
      <c r="D93" s="2">
        <v>186</v>
      </c>
      <c r="E93" s="309" t="s">
        <v>3849</v>
      </c>
      <c r="F93" s="300">
        <v>46283</v>
      </c>
      <c r="I93" s="2">
        <v>12</v>
      </c>
    </row>
    <row r="94" spans="1:9" x14ac:dyDescent="0.35">
      <c r="A94" t="s">
        <v>3903</v>
      </c>
      <c r="B94" t="str">
        <f t="shared" si="1"/>
        <v>QPILY80</v>
      </c>
      <c r="C94" t="s">
        <v>3904</v>
      </c>
      <c r="D94" s="2">
        <v>34</v>
      </c>
      <c r="E94" s="309" t="s">
        <v>3849</v>
      </c>
      <c r="F94" s="300">
        <v>46058</v>
      </c>
      <c r="I94" s="2">
        <v>12</v>
      </c>
    </row>
    <row r="95" spans="1:9" x14ac:dyDescent="0.35">
      <c r="A95" t="s">
        <v>3905</v>
      </c>
      <c r="B95" t="str">
        <f t="shared" si="1"/>
        <v>PILY125</v>
      </c>
      <c r="C95" t="s">
        <v>3906</v>
      </c>
      <c r="D95" s="2">
        <v>41</v>
      </c>
      <c r="E95" s="309" t="s">
        <v>3907</v>
      </c>
      <c r="F95" s="300">
        <v>46091</v>
      </c>
      <c r="I95" s="2">
        <v>58</v>
      </c>
    </row>
    <row r="96" spans="1:9" x14ac:dyDescent="0.35">
      <c r="A96" t="s">
        <v>3908</v>
      </c>
      <c r="B96" t="str">
        <f t="shared" si="1"/>
        <v>PILY110</v>
      </c>
      <c r="C96" t="s">
        <v>3909</v>
      </c>
      <c r="D96" s="2">
        <v>62</v>
      </c>
      <c r="E96" s="309">
        <v>46058</v>
      </c>
      <c r="F96" s="300">
        <v>46153</v>
      </c>
      <c r="I96" s="2">
        <v>11</v>
      </c>
    </row>
    <row r="97" spans="1:9" x14ac:dyDescent="0.35">
      <c r="A97" t="s">
        <v>3910</v>
      </c>
      <c r="B97" t="str">
        <f t="shared" si="1"/>
        <v>RIP1015</v>
      </c>
      <c r="C97" t="s">
        <v>3911</v>
      </c>
      <c r="D97" s="2">
        <v>0</v>
      </c>
      <c r="F97" s="2" t="s">
        <v>3912</v>
      </c>
      <c r="I97" s="2">
        <v>11</v>
      </c>
    </row>
    <row r="98" spans="1:9" x14ac:dyDescent="0.35">
      <c r="A98" t="s">
        <v>3913</v>
      </c>
      <c r="B98" t="str">
        <f t="shared" si="1"/>
        <v>PILY111</v>
      </c>
      <c r="C98" t="s">
        <v>3914</v>
      </c>
      <c r="D98" s="2">
        <v>37</v>
      </c>
      <c r="E98" s="309">
        <v>46161</v>
      </c>
      <c r="F98" s="300">
        <v>46213</v>
      </c>
      <c r="I98" s="2">
        <v>12</v>
      </c>
    </row>
    <row r="99" spans="1:9" x14ac:dyDescent="0.35">
      <c r="A99" t="s">
        <v>3915</v>
      </c>
      <c r="B99" t="str">
        <f t="shared" si="1"/>
        <v>PILY115</v>
      </c>
      <c r="C99" t="s">
        <v>3916</v>
      </c>
      <c r="D99" s="2">
        <v>41</v>
      </c>
      <c r="E99" s="309">
        <v>46216</v>
      </c>
      <c r="F99" s="300">
        <v>46273</v>
      </c>
      <c r="I99" s="2">
        <v>12</v>
      </c>
    </row>
    <row r="100" spans="1:9" x14ac:dyDescent="0.35">
      <c r="A100" t="s">
        <v>3917</v>
      </c>
      <c r="B100" t="str">
        <f t="shared" si="1"/>
        <v>RIP1025</v>
      </c>
      <c r="C100" t="s">
        <v>3918</v>
      </c>
      <c r="D100" s="2">
        <v>0</v>
      </c>
      <c r="F100" s="2" t="s">
        <v>3919</v>
      </c>
      <c r="I100" s="2">
        <v>12</v>
      </c>
    </row>
    <row r="101" spans="1:9" x14ac:dyDescent="0.35">
      <c r="A101" t="s">
        <v>3920</v>
      </c>
      <c r="B101" t="str">
        <f t="shared" si="1"/>
        <v>PILY116</v>
      </c>
      <c r="C101" t="s">
        <v>3921</v>
      </c>
      <c r="D101" s="2">
        <v>20</v>
      </c>
      <c r="E101" s="309">
        <v>46281</v>
      </c>
      <c r="F101" s="300">
        <v>46309</v>
      </c>
      <c r="I101" s="2">
        <v>12</v>
      </c>
    </row>
    <row r="102" spans="1:9" x14ac:dyDescent="0.35">
      <c r="A102" t="s">
        <v>3922</v>
      </c>
      <c r="B102" t="str">
        <f t="shared" si="1"/>
        <v xml:space="preserve">  Civil</v>
      </c>
      <c r="D102" s="2">
        <v>288</v>
      </c>
      <c r="E102" s="309" t="s">
        <v>3700</v>
      </c>
      <c r="F102" s="300">
        <v>46297</v>
      </c>
      <c r="G102" s="2" t="s">
        <v>3749</v>
      </c>
      <c r="H102" s="300">
        <v>46175</v>
      </c>
      <c r="I102" s="2">
        <v>227</v>
      </c>
    </row>
    <row r="103" spans="1:9" x14ac:dyDescent="0.35">
      <c r="A103" t="s">
        <v>3923</v>
      </c>
      <c r="B103" t="str">
        <f t="shared" si="1"/>
        <v>ONCIV01</v>
      </c>
      <c r="C103" t="s">
        <v>3804</v>
      </c>
      <c r="D103" s="2">
        <v>20</v>
      </c>
      <c r="E103" s="309" t="s">
        <v>3700</v>
      </c>
      <c r="F103" s="300">
        <v>45903</v>
      </c>
      <c r="I103" s="2">
        <v>0</v>
      </c>
    </row>
    <row r="104" spans="1:9" x14ac:dyDescent="0.35">
      <c r="A104" t="s">
        <v>3924</v>
      </c>
      <c r="B104" t="str">
        <f t="shared" si="1"/>
        <v>DC10110</v>
      </c>
      <c r="C104" t="s">
        <v>3925</v>
      </c>
      <c r="D104" s="2">
        <v>0</v>
      </c>
      <c r="F104" s="2" t="s">
        <v>3926</v>
      </c>
      <c r="H104" s="2" t="s">
        <v>3749</v>
      </c>
      <c r="I104" s="2">
        <v>0</v>
      </c>
    </row>
    <row r="105" spans="1:9" x14ac:dyDescent="0.35">
      <c r="A105" t="s">
        <v>3927</v>
      </c>
      <c r="B105" t="str">
        <f t="shared" si="1"/>
        <v>QCILY20</v>
      </c>
      <c r="C105" t="s">
        <v>3928</v>
      </c>
      <c r="D105" s="2">
        <v>54</v>
      </c>
      <c r="E105" s="309">
        <v>45904</v>
      </c>
      <c r="F105" s="300">
        <v>45979</v>
      </c>
      <c r="I105" s="2">
        <v>30</v>
      </c>
    </row>
    <row r="106" spans="1:9" x14ac:dyDescent="0.35">
      <c r="A106" t="s">
        <v>3929</v>
      </c>
      <c r="B106" t="str">
        <f t="shared" si="1"/>
        <v>QCILY30</v>
      </c>
      <c r="C106" t="s">
        <v>3930</v>
      </c>
      <c r="D106" s="2">
        <v>37</v>
      </c>
      <c r="E106" s="309">
        <v>45904</v>
      </c>
      <c r="F106" s="300">
        <v>45954</v>
      </c>
      <c r="I106" s="2">
        <v>111</v>
      </c>
    </row>
    <row r="107" spans="1:9" x14ac:dyDescent="0.35">
      <c r="A107" t="s">
        <v>3931</v>
      </c>
      <c r="B107" t="str">
        <f t="shared" si="1"/>
        <v>QCILY82</v>
      </c>
      <c r="C107" t="s">
        <v>3932</v>
      </c>
      <c r="D107" s="2">
        <v>256</v>
      </c>
      <c r="E107" s="309">
        <v>45904</v>
      </c>
      <c r="F107" s="300">
        <v>46281</v>
      </c>
      <c r="I107" s="2">
        <v>53</v>
      </c>
    </row>
    <row r="108" spans="1:9" x14ac:dyDescent="0.35">
      <c r="A108" t="s">
        <v>3933</v>
      </c>
      <c r="B108" t="str">
        <f t="shared" si="1"/>
        <v>QCILY31</v>
      </c>
      <c r="C108" t="s">
        <v>3934</v>
      </c>
      <c r="D108" s="2">
        <v>134</v>
      </c>
      <c r="E108" s="309">
        <v>45908</v>
      </c>
      <c r="F108" s="300">
        <v>46104</v>
      </c>
      <c r="I108" s="2">
        <v>116</v>
      </c>
    </row>
    <row r="109" spans="1:9" x14ac:dyDescent="0.35">
      <c r="A109" t="s">
        <v>3935</v>
      </c>
      <c r="B109" t="str">
        <f t="shared" si="1"/>
        <v>QCILY11</v>
      </c>
      <c r="C109" t="s">
        <v>3936</v>
      </c>
      <c r="D109" s="2">
        <v>149</v>
      </c>
      <c r="E109" s="309">
        <v>45916</v>
      </c>
      <c r="F109" s="2" t="s">
        <v>3937</v>
      </c>
      <c r="I109" s="2">
        <v>174</v>
      </c>
    </row>
    <row r="110" spans="1:9" x14ac:dyDescent="0.35">
      <c r="A110" t="s">
        <v>3938</v>
      </c>
      <c r="B110" t="str">
        <f t="shared" si="1"/>
        <v>QCILY21</v>
      </c>
      <c r="C110" t="s">
        <v>3939</v>
      </c>
      <c r="D110" s="2">
        <v>155</v>
      </c>
      <c r="E110" s="309">
        <v>45918</v>
      </c>
      <c r="F110" s="300">
        <v>46149</v>
      </c>
      <c r="I110" s="2">
        <v>111</v>
      </c>
    </row>
    <row r="111" spans="1:9" x14ac:dyDescent="0.35">
      <c r="A111" t="s">
        <v>3940</v>
      </c>
      <c r="B111" t="str">
        <f t="shared" si="1"/>
        <v>DC10100</v>
      </c>
      <c r="C111" t="s">
        <v>3941</v>
      </c>
      <c r="D111" s="2">
        <v>0</v>
      </c>
      <c r="F111" s="300">
        <v>45919</v>
      </c>
      <c r="H111" s="300">
        <v>45975</v>
      </c>
      <c r="I111" s="2">
        <v>5</v>
      </c>
    </row>
    <row r="112" spans="1:9" x14ac:dyDescent="0.35">
      <c r="A112" t="s">
        <v>3942</v>
      </c>
      <c r="B112" t="str">
        <f t="shared" si="1"/>
        <v>QCILY70</v>
      </c>
      <c r="C112" t="s">
        <v>3943</v>
      </c>
      <c r="D112" s="2">
        <v>216</v>
      </c>
      <c r="E112" s="309">
        <v>45929</v>
      </c>
      <c r="F112" s="2" t="s">
        <v>3944</v>
      </c>
      <c r="I112" s="2">
        <v>59</v>
      </c>
    </row>
    <row r="113" spans="1:9" x14ac:dyDescent="0.35">
      <c r="A113" t="s">
        <v>3945</v>
      </c>
      <c r="B113" t="str">
        <f t="shared" si="1"/>
        <v>QCILY50</v>
      </c>
      <c r="C113" t="s">
        <v>3946</v>
      </c>
      <c r="D113" s="2">
        <v>239</v>
      </c>
      <c r="E113" s="309">
        <v>45932</v>
      </c>
      <c r="F113" s="300">
        <v>46286</v>
      </c>
      <c r="I113" s="2">
        <v>48</v>
      </c>
    </row>
    <row r="114" spans="1:9" x14ac:dyDescent="0.35">
      <c r="A114" t="s">
        <v>3947</v>
      </c>
      <c r="B114" t="str">
        <f t="shared" si="1"/>
        <v>QCILY90</v>
      </c>
      <c r="C114" t="s">
        <v>3948</v>
      </c>
      <c r="D114" s="2">
        <v>58</v>
      </c>
      <c r="E114" s="309">
        <v>45932</v>
      </c>
      <c r="F114" s="2" t="s">
        <v>3769</v>
      </c>
      <c r="I114" s="2">
        <v>12</v>
      </c>
    </row>
    <row r="115" spans="1:9" x14ac:dyDescent="0.35">
      <c r="A115" t="s">
        <v>3949</v>
      </c>
      <c r="B115" t="str">
        <f t="shared" si="1"/>
        <v>QCILY15</v>
      </c>
      <c r="C115" t="s">
        <v>3950</v>
      </c>
      <c r="D115" s="2">
        <v>144</v>
      </c>
      <c r="E115" s="309">
        <v>45933</v>
      </c>
      <c r="F115" s="300">
        <v>46149</v>
      </c>
      <c r="I115" s="2">
        <v>56</v>
      </c>
    </row>
    <row r="116" spans="1:9" x14ac:dyDescent="0.35">
      <c r="A116" t="s">
        <v>3951</v>
      </c>
      <c r="B116" t="str">
        <f t="shared" si="1"/>
        <v>RIC1020</v>
      </c>
      <c r="C116" t="s">
        <v>3952</v>
      </c>
      <c r="D116" s="2">
        <v>0</v>
      </c>
      <c r="F116" s="300">
        <v>45933</v>
      </c>
      <c r="H116" s="300">
        <v>45975</v>
      </c>
      <c r="I116" s="2">
        <v>15</v>
      </c>
    </row>
    <row r="117" spans="1:9" x14ac:dyDescent="0.35">
      <c r="A117" t="s">
        <v>3953</v>
      </c>
      <c r="B117" t="str">
        <f t="shared" si="1"/>
        <v>QCILY00</v>
      </c>
      <c r="C117" t="s">
        <v>3954</v>
      </c>
      <c r="D117" s="2">
        <v>67</v>
      </c>
      <c r="E117" s="309">
        <v>45936</v>
      </c>
      <c r="F117" s="2" t="s">
        <v>3955</v>
      </c>
      <c r="I117" s="2">
        <v>406</v>
      </c>
    </row>
    <row r="118" spans="1:9" x14ac:dyDescent="0.35">
      <c r="A118" t="s">
        <v>3956</v>
      </c>
      <c r="B118" t="str">
        <f t="shared" si="1"/>
        <v>QCILY60</v>
      </c>
      <c r="C118" t="s">
        <v>3957</v>
      </c>
      <c r="D118" s="2">
        <v>112</v>
      </c>
      <c r="E118" s="309">
        <v>45939</v>
      </c>
      <c r="F118" s="300">
        <v>46106</v>
      </c>
      <c r="I118" s="2">
        <v>89</v>
      </c>
    </row>
    <row r="119" spans="1:9" x14ac:dyDescent="0.35">
      <c r="A119" t="s">
        <v>3958</v>
      </c>
      <c r="B119" t="str">
        <f t="shared" si="1"/>
        <v>QCILY10</v>
      </c>
      <c r="C119" t="s">
        <v>3959</v>
      </c>
      <c r="D119" s="2">
        <v>131</v>
      </c>
      <c r="E119" s="309">
        <v>45940</v>
      </c>
      <c r="F119" s="2" t="s">
        <v>3937</v>
      </c>
      <c r="I119" s="2">
        <v>84</v>
      </c>
    </row>
    <row r="120" spans="1:9" x14ac:dyDescent="0.35">
      <c r="A120" t="s">
        <v>3960</v>
      </c>
      <c r="B120" t="str">
        <f t="shared" si="1"/>
        <v>QCILY80</v>
      </c>
      <c r="C120" t="s">
        <v>3961</v>
      </c>
      <c r="D120" s="2">
        <v>234</v>
      </c>
      <c r="E120" s="309">
        <v>45940</v>
      </c>
      <c r="F120" s="300">
        <v>46287</v>
      </c>
      <c r="I120" s="2">
        <v>72</v>
      </c>
    </row>
    <row r="121" spans="1:9" x14ac:dyDescent="0.35">
      <c r="A121" t="s">
        <v>3962</v>
      </c>
      <c r="B121" t="str">
        <f t="shared" si="1"/>
        <v>DC10150</v>
      </c>
      <c r="C121" t="s">
        <v>3963</v>
      </c>
      <c r="D121" s="2">
        <v>110</v>
      </c>
      <c r="E121" s="309">
        <v>45964</v>
      </c>
      <c r="F121" s="2" t="s">
        <v>3857</v>
      </c>
      <c r="G121" s="2" t="s">
        <v>3849</v>
      </c>
      <c r="H121" s="300">
        <v>46175</v>
      </c>
      <c r="I121" s="2">
        <v>45</v>
      </c>
    </row>
    <row r="122" spans="1:9" x14ac:dyDescent="0.35">
      <c r="A122" t="s">
        <v>3964</v>
      </c>
      <c r="B122" t="str">
        <f t="shared" si="1"/>
        <v>QCILY62</v>
      </c>
      <c r="C122" t="s">
        <v>3965</v>
      </c>
      <c r="D122" s="2">
        <v>198</v>
      </c>
      <c r="E122" s="309">
        <v>45974</v>
      </c>
      <c r="F122" s="300">
        <v>46269</v>
      </c>
      <c r="I122" s="2">
        <v>48</v>
      </c>
    </row>
    <row r="123" spans="1:9" x14ac:dyDescent="0.35">
      <c r="A123" t="s">
        <v>3966</v>
      </c>
      <c r="B123" t="str">
        <f t="shared" si="1"/>
        <v>RIC1060</v>
      </c>
      <c r="C123" t="s">
        <v>3967</v>
      </c>
      <c r="D123" s="2">
        <v>0</v>
      </c>
      <c r="F123" s="2" t="s">
        <v>3968</v>
      </c>
      <c r="H123" s="300">
        <v>46077</v>
      </c>
      <c r="I123" s="2">
        <v>115</v>
      </c>
    </row>
    <row r="124" spans="1:9" x14ac:dyDescent="0.35">
      <c r="A124" t="s">
        <v>3969</v>
      </c>
      <c r="B124" t="str">
        <f t="shared" si="1"/>
        <v>DC10010</v>
      </c>
      <c r="C124" t="s">
        <v>3970</v>
      </c>
      <c r="D124" s="2">
        <v>0</v>
      </c>
      <c r="F124" s="2" t="s">
        <v>3842</v>
      </c>
      <c r="H124" s="2" t="s">
        <v>3842</v>
      </c>
      <c r="I124" s="2">
        <v>10</v>
      </c>
    </row>
    <row r="125" spans="1:9" x14ac:dyDescent="0.35">
      <c r="A125" t="s">
        <v>3971</v>
      </c>
      <c r="B125" t="str">
        <f t="shared" si="1"/>
        <v>DC10050</v>
      </c>
      <c r="C125" t="s">
        <v>3972</v>
      </c>
      <c r="D125" s="2">
        <v>0</v>
      </c>
      <c r="F125" s="2" t="s">
        <v>3842</v>
      </c>
      <c r="H125" s="2" t="s">
        <v>3842</v>
      </c>
      <c r="I125" s="2">
        <v>21</v>
      </c>
    </row>
    <row r="126" spans="1:9" x14ac:dyDescent="0.35">
      <c r="A126" t="s">
        <v>3973</v>
      </c>
      <c r="B126" t="str">
        <f t="shared" si="1"/>
        <v>DC10020</v>
      </c>
      <c r="C126" t="s">
        <v>3974</v>
      </c>
      <c r="D126" s="2">
        <v>0</v>
      </c>
      <c r="F126" s="2" t="s">
        <v>3842</v>
      </c>
      <c r="H126" s="2" t="s">
        <v>3842</v>
      </c>
      <c r="I126" s="2">
        <v>10</v>
      </c>
    </row>
    <row r="127" spans="1:9" x14ac:dyDescent="0.35">
      <c r="A127" t="s">
        <v>3975</v>
      </c>
      <c r="B127" t="str">
        <f t="shared" si="1"/>
        <v>DC10030</v>
      </c>
      <c r="C127" t="s">
        <v>3976</v>
      </c>
      <c r="D127" s="2">
        <v>0</v>
      </c>
      <c r="F127" s="2" t="s">
        <v>3977</v>
      </c>
      <c r="H127" s="300">
        <v>46098</v>
      </c>
      <c r="I127" s="2">
        <v>29</v>
      </c>
    </row>
    <row r="128" spans="1:9" x14ac:dyDescent="0.35">
      <c r="A128" t="s">
        <v>3978</v>
      </c>
      <c r="B128" t="str">
        <f t="shared" si="1"/>
        <v>DC10040</v>
      </c>
      <c r="C128" t="s">
        <v>3979</v>
      </c>
      <c r="D128" s="2">
        <v>0</v>
      </c>
      <c r="F128" s="2" t="s">
        <v>3977</v>
      </c>
      <c r="H128" s="300">
        <v>46098</v>
      </c>
      <c r="I128" s="2">
        <v>29</v>
      </c>
    </row>
    <row r="129" spans="1:9" x14ac:dyDescent="0.35">
      <c r="A129" t="s">
        <v>3980</v>
      </c>
      <c r="B129" t="str">
        <f t="shared" si="1"/>
        <v>QCILY81</v>
      </c>
      <c r="C129" t="s">
        <v>3981</v>
      </c>
      <c r="D129" s="2">
        <v>160</v>
      </c>
      <c r="E129" s="309" t="s">
        <v>3982</v>
      </c>
      <c r="F129" s="2" t="s">
        <v>3786</v>
      </c>
      <c r="I129" s="2">
        <v>35</v>
      </c>
    </row>
    <row r="130" spans="1:9" x14ac:dyDescent="0.35">
      <c r="A130" t="s">
        <v>3983</v>
      </c>
      <c r="B130" t="str">
        <f t="shared" si="1"/>
        <v>QCILY32</v>
      </c>
      <c r="C130" t="s">
        <v>3984</v>
      </c>
      <c r="D130" s="2">
        <v>108</v>
      </c>
      <c r="E130" s="309" t="s">
        <v>3985</v>
      </c>
      <c r="F130" s="300">
        <v>46206</v>
      </c>
      <c r="I130" s="2">
        <v>139</v>
      </c>
    </row>
    <row r="131" spans="1:9" x14ac:dyDescent="0.35">
      <c r="A131" t="s">
        <v>3986</v>
      </c>
      <c r="B131" t="str">
        <f t="shared" si="1"/>
        <v>QCILY22</v>
      </c>
      <c r="C131" t="s">
        <v>3987</v>
      </c>
      <c r="D131" s="2">
        <v>154</v>
      </c>
      <c r="E131" s="309">
        <v>46057</v>
      </c>
      <c r="F131" s="300">
        <v>46283</v>
      </c>
      <c r="I131" s="2">
        <v>30</v>
      </c>
    </row>
    <row r="132" spans="1:9" x14ac:dyDescent="0.35">
      <c r="A132" t="s">
        <v>3988</v>
      </c>
      <c r="B132" t="str">
        <f t="shared" si="1"/>
        <v>QCILY45</v>
      </c>
      <c r="C132" t="s">
        <v>3989</v>
      </c>
      <c r="D132" s="2">
        <v>29</v>
      </c>
      <c r="E132" s="309">
        <v>46062</v>
      </c>
      <c r="F132" s="300">
        <v>46104</v>
      </c>
      <c r="I132" s="2">
        <v>66</v>
      </c>
    </row>
    <row r="133" spans="1:9" x14ac:dyDescent="0.35">
      <c r="A133" t="s">
        <v>3990</v>
      </c>
      <c r="B133" t="str">
        <f t="shared" si="1"/>
        <v>QCILY61</v>
      </c>
      <c r="C133" t="s">
        <v>3991</v>
      </c>
      <c r="D133" s="2">
        <v>137</v>
      </c>
      <c r="E133" s="309">
        <v>46066</v>
      </c>
      <c r="F133" s="300">
        <v>46269</v>
      </c>
      <c r="I133" s="2">
        <v>108</v>
      </c>
    </row>
    <row r="134" spans="1:9" x14ac:dyDescent="0.35">
      <c r="A134" t="s">
        <v>3992</v>
      </c>
      <c r="B134" t="str">
        <f t="shared" ref="B134:B197" si="2">+RIGHT(A134,7)</f>
        <v>QCILY41</v>
      </c>
      <c r="C134" t="s">
        <v>3993</v>
      </c>
      <c r="D134" s="2">
        <v>7</v>
      </c>
      <c r="E134" s="309" t="s">
        <v>3994</v>
      </c>
      <c r="F134" s="2" t="s">
        <v>3995</v>
      </c>
      <c r="I134" s="2">
        <v>106</v>
      </c>
    </row>
    <row r="135" spans="1:9" x14ac:dyDescent="0.35">
      <c r="A135" t="s">
        <v>3996</v>
      </c>
      <c r="B135" t="str">
        <f t="shared" si="2"/>
        <v>QCILY40</v>
      </c>
      <c r="C135" t="s">
        <v>3997</v>
      </c>
      <c r="D135" s="2">
        <v>66</v>
      </c>
      <c r="E135" s="309" t="s">
        <v>3995</v>
      </c>
      <c r="F135" s="300">
        <v>46230</v>
      </c>
      <c r="I135" s="2">
        <v>47</v>
      </c>
    </row>
    <row r="136" spans="1:9" x14ac:dyDescent="0.35">
      <c r="A136" t="s">
        <v>3998</v>
      </c>
      <c r="B136" t="str">
        <f t="shared" si="2"/>
        <v>QCILY16</v>
      </c>
      <c r="C136" t="s">
        <v>3999</v>
      </c>
      <c r="D136" s="2">
        <v>92</v>
      </c>
      <c r="E136" s="309">
        <v>46150</v>
      </c>
      <c r="F136" s="300">
        <v>46282</v>
      </c>
      <c r="I136" s="2">
        <v>56</v>
      </c>
    </row>
    <row r="137" spans="1:9" x14ac:dyDescent="0.35">
      <c r="A137" t="s">
        <v>4000</v>
      </c>
      <c r="B137" t="str">
        <f t="shared" si="2"/>
        <v>QCILY71</v>
      </c>
      <c r="C137" t="s">
        <v>4001</v>
      </c>
      <c r="D137" s="2">
        <v>12</v>
      </c>
      <c r="E137" s="309">
        <v>46183</v>
      </c>
      <c r="F137" s="300">
        <v>46198</v>
      </c>
      <c r="I137" s="2">
        <v>92</v>
      </c>
    </row>
    <row r="138" spans="1:9" x14ac:dyDescent="0.35">
      <c r="A138" t="s">
        <v>4002</v>
      </c>
      <c r="B138" t="str">
        <f t="shared" si="2"/>
        <v>QCILY23</v>
      </c>
      <c r="C138" t="s">
        <v>4003</v>
      </c>
      <c r="D138" s="2">
        <v>44</v>
      </c>
      <c r="E138" s="309" t="s">
        <v>4004</v>
      </c>
      <c r="F138" s="300">
        <v>46297</v>
      </c>
      <c r="I138" s="2">
        <v>30</v>
      </c>
    </row>
    <row r="139" spans="1:9" x14ac:dyDescent="0.35">
      <c r="A139" t="s">
        <v>4005</v>
      </c>
      <c r="B139" t="str">
        <f t="shared" si="2"/>
        <v>ricidad</v>
      </c>
      <c r="D139" s="2">
        <v>341</v>
      </c>
      <c r="E139" s="309" t="s">
        <v>3700</v>
      </c>
      <c r="F139" s="2" t="s">
        <v>4006</v>
      </c>
      <c r="G139" s="2" t="s">
        <v>3749</v>
      </c>
      <c r="H139" s="300">
        <v>46160</v>
      </c>
      <c r="I139" s="2">
        <v>94</v>
      </c>
    </row>
    <row r="140" spans="1:9" x14ac:dyDescent="0.35">
      <c r="A140" t="s">
        <v>4007</v>
      </c>
      <c r="B140" t="str">
        <f t="shared" si="2"/>
        <v>ONELE01</v>
      </c>
      <c r="C140" t="s">
        <v>3804</v>
      </c>
      <c r="D140" s="2">
        <v>20</v>
      </c>
      <c r="E140" s="309" t="s">
        <v>3700</v>
      </c>
      <c r="F140" s="300">
        <v>45903</v>
      </c>
      <c r="I140" s="2">
        <v>0</v>
      </c>
    </row>
    <row r="141" spans="1:9" x14ac:dyDescent="0.35">
      <c r="A141" t="s">
        <v>4008</v>
      </c>
      <c r="B141" t="str">
        <f t="shared" si="2"/>
        <v>QELLY03</v>
      </c>
      <c r="C141" t="s">
        <v>4009</v>
      </c>
      <c r="D141" s="2">
        <v>258</v>
      </c>
      <c r="E141" s="309" t="s">
        <v>4010</v>
      </c>
      <c r="F141" s="300">
        <v>46279</v>
      </c>
      <c r="I141" s="2">
        <v>147</v>
      </c>
    </row>
    <row r="142" spans="1:9" x14ac:dyDescent="0.35">
      <c r="A142" t="s">
        <v>4011</v>
      </c>
      <c r="B142" t="str">
        <f t="shared" si="2"/>
        <v>RIE1042</v>
      </c>
      <c r="C142" t="s">
        <v>4012</v>
      </c>
      <c r="D142" s="2">
        <v>0</v>
      </c>
      <c r="F142" s="2" t="s">
        <v>4010</v>
      </c>
      <c r="H142" s="2" t="s">
        <v>3749</v>
      </c>
      <c r="I142" s="2">
        <v>0</v>
      </c>
    </row>
    <row r="143" spans="1:9" x14ac:dyDescent="0.35">
      <c r="A143" t="s">
        <v>4013</v>
      </c>
      <c r="B143" t="str">
        <f t="shared" si="2"/>
        <v>QELLY01</v>
      </c>
      <c r="C143" t="s">
        <v>4014</v>
      </c>
      <c r="D143" s="2">
        <v>245</v>
      </c>
      <c r="E143" s="309">
        <v>45904</v>
      </c>
      <c r="F143" s="300">
        <v>46266</v>
      </c>
      <c r="I143" s="2">
        <v>95</v>
      </c>
    </row>
    <row r="144" spans="1:9" x14ac:dyDescent="0.35">
      <c r="A144" t="s">
        <v>4015</v>
      </c>
      <c r="B144" t="str">
        <f t="shared" si="2"/>
        <v>QELLY04</v>
      </c>
      <c r="C144" t="s">
        <v>4016</v>
      </c>
      <c r="D144" s="2">
        <v>87</v>
      </c>
      <c r="E144" s="309">
        <v>45904</v>
      </c>
      <c r="F144" s="2" t="s">
        <v>3907</v>
      </c>
      <c r="I144" s="2">
        <v>143</v>
      </c>
    </row>
    <row r="145" spans="1:9" x14ac:dyDescent="0.35">
      <c r="A145" t="s">
        <v>4017</v>
      </c>
      <c r="B145" t="str">
        <f t="shared" si="2"/>
        <v>QELLY95</v>
      </c>
      <c r="C145" t="s">
        <v>4018</v>
      </c>
      <c r="D145" s="2">
        <v>29</v>
      </c>
      <c r="E145" s="309">
        <v>45905</v>
      </c>
      <c r="F145" s="300">
        <v>45945</v>
      </c>
      <c r="I145" s="2">
        <v>197</v>
      </c>
    </row>
    <row r="146" spans="1:9" x14ac:dyDescent="0.35">
      <c r="A146" t="s">
        <v>4019</v>
      </c>
      <c r="B146" t="str">
        <f t="shared" si="2"/>
        <v>QELLY11</v>
      </c>
      <c r="C146" t="s">
        <v>4020</v>
      </c>
      <c r="D146" s="2">
        <v>28</v>
      </c>
      <c r="E146" s="309">
        <v>45905</v>
      </c>
      <c r="F146" s="300">
        <v>45944</v>
      </c>
      <c r="I146" s="2">
        <v>105</v>
      </c>
    </row>
    <row r="147" spans="1:9" x14ac:dyDescent="0.35">
      <c r="A147" t="s">
        <v>4021</v>
      </c>
      <c r="B147" t="str">
        <f t="shared" si="2"/>
        <v>QELLY21</v>
      </c>
      <c r="C147" t="s">
        <v>4022</v>
      </c>
      <c r="D147" s="2">
        <v>28</v>
      </c>
      <c r="E147" s="309">
        <v>45905</v>
      </c>
      <c r="F147" s="300">
        <v>45944</v>
      </c>
      <c r="I147" s="2">
        <v>113</v>
      </c>
    </row>
    <row r="148" spans="1:9" x14ac:dyDescent="0.35">
      <c r="A148" t="s">
        <v>4023</v>
      </c>
      <c r="B148" t="str">
        <f t="shared" si="2"/>
        <v>QELLY31</v>
      </c>
      <c r="C148" t="s">
        <v>4024</v>
      </c>
      <c r="D148" s="2">
        <v>28</v>
      </c>
      <c r="E148" s="309">
        <v>45905</v>
      </c>
      <c r="F148" s="300">
        <v>45944</v>
      </c>
      <c r="I148" s="2">
        <v>115</v>
      </c>
    </row>
    <row r="149" spans="1:9" x14ac:dyDescent="0.35">
      <c r="A149" t="s">
        <v>4025</v>
      </c>
      <c r="B149" t="str">
        <f t="shared" si="2"/>
        <v>QELLY41</v>
      </c>
      <c r="C149" t="s">
        <v>4026</v>
      </c>
      <c r="D149" s="2">
        <v>28</v>
      </c>
      <c r="E149" s="309">
        <v>45905</v>
      </c>
      <c r="F149" s="300">
        <v>45944</v>
      </c>
      <c r="I149" s="2">
        <v>119</v>
      </c>
    </row>
    <row r="150" spans="1:9" x14ac:dyDescent="0.35">
      <c r="A150" t="s">
        <v>4027</v>
      </c>
      <c r="B150" t="str">
        <f t="shared" si="2"/>
        <v>QELLY51</v>
      </c>
      <c r="C150" t="s">
        <v>4028</v>
      </c>
      <c r="D150" s="2">
        <v>31</v>
      </c>
      <c r="E150" s="309">
        <v>45905</v>
      </c>
      <c r="F150" s="300">
        <v>45947</v>
      </c>
      <c r="I150" s="2">
        <v>82</v>
      </c>
    </row>
    <row r="151" spans="1:9" x14ac:dyDescent="0.35">
      <c r="A151" t="s">
        <v>4029</v>
      </c>
      <c r="B151" t="str">
        <f t="shared" si="2"/>
        <v>QELLY61</v>
      </c>
      <c r="C151" t="s">
        <v>4030</v>
      </c>
      <c r="D151" s="2">
        <v>31</v>
      </c>
      <c r="E151" s="309">
        <v>45905</v>
      </c>
      <c r="F151" s="300">
        <v>45947</v>
      </c>
      <c r="I151" s="2">
        <v>72</v>
      </c>
    </row>
    <row r="152" spans="1:9" x14ac:dyDescent="0.35">
      <c r="A152" t="s">
        <v>4031</v>
      </c>
      <c r="B152" t="str">
        <f t="shared" si="2"/>
        <v>QELLY71</v>
      </c>
      <c r="C152" t="s">
        <v>4032</v>
      </c>
      <c r="D152" s="2">
        <v>31</v>
      </c>
      <c r="E152" s="309">
        <v>45905</v>
      </c>
      <c r="F152" s="300">
        <v>45947</v>
      </c>
      <c r="I152" s="2">
        <v>121</v>
      </c>
    </row>
    <row r="153" spans="1:9" x14ac:dyDescent="0.35">
      <c r="A153" t="s">
        <v>4033</v>
      </c>
      <c r="B153" t="str">
        <f t="shared" si="2"/>
        <v>QELLY81</v>
      </c>
      <c r="C153" t="s">
        <v>4034</v>
      </c>
      <c r="D153" s="2">
        <v>31</v>
      </c>
      <c r="E153" s="309">
        <v>45905</v>
      </c>
      <c r="F153" s="300">
        <v>45947</v>
      </c>
      <c r="I153" s="2">
        <v>83</v>
      </c>
    </row>
    <row r="154" spans="1:9" x14ac:dyDescent="0.35">
      <c r="A154" t="s">
        <v>4035</v>
      </c>
      <c r="B154" t="str">
        <f t="shared" si="2"/>
        <v>QELLY86</v>
      </c>
      <c r="C154" t="s">
        <v>4036</v>
      </c>
      <c r="D154" s="2">
        <v>31</v>
      </c>
      <c r="E154" s="309">
        <v>45905</v>
      </c>
      <c r="F154" s="300">
        <v>45947</v>
      </c>
      <c r="I154" s="2">
        <v>139</v>
      </c>
    </row>
    <row r="155" spans="1:9" x14ac:dyDescent="0.35">
      <c r="A155" t="s">
        <v>4037</v>
      </c>
      <c r="B155" t="str">
        <f t="shared" si="2"/>
        <v>QELLY91</v>
      </c>
      <c r="C155" t="s">
        <v>4038</v>
      </c>
      <c r="D155" s="2">
        <v>31</v>
      </c>
      <c r="E155" s="309">
        <v>45905</v>
      </c>
      <c r="F155" s="300">
        <v>45947</v>
      </c>
      <c r="I155" s="2">
        <v>113</v>
      </c>
    </row>
    <row r="156" spans="1:9" x14ac:dyDescent="0.35">
      <c r="A156" t="s">
        <v>4039</v>
      </c>
      <c r="B156" t="str">
        <f t="shared" si="2"/>
        <v>QELLY12</v>
      </c>
      <c r="C156" t="s">
        <v>4040</v>
      </c>
      <c r="D156" s="2">
        <v>135</v>
      </c>
      <c r="E156" s="309">
        <v>45905</v>
      </c>
      <c r="F156" s="300">
        <v>46104</v>
      </c>
      <c r="I156" s="2">
        <v>93</v>
      </c>
    </row>
    <row r="157" spans="1:9" x14ac:dyDescent="0.35">
      <c r="A157" t="s">
        <v>4041</v>
      </c>
      <c r="B157" t="str">
        <f t="shared" si="2"/>
        <v>RIE1040</v>
      </c>
      <c r="C157" t="s">
        <v>4042</v>
      </c>
      <c r="D157" s="2">
        <v>0</v>
      </c>
      <c r="F157" s="300">
        <v>45925</v>
      </c>
      <c r="H157" s="300">
        <v>45919</v>
      </c>
      <c r="I157" s="2">
        <v>28</v>
      </c>
    </row>
    <row r="158" spans="1:9" x14ac:dyDescent="0.35">
      <c r="A158" t="s">
        <v>4043</v>
      </c>
      <c r="B158" t="str">
        <f t="shared" si="2"/>
        <v>RIE1060</v>
      </c>
      <c r="C158" t="s">
        <v>4044</v>
      </c>
      <c r="D158" s="2">
        <v>0</v>
      </c>
      <c r="F158" s="300">
        <v>45925</v>
      </c>
      <c r="I158" s="2">
        <v>29</v>
      </c>
    </row>
    <row r="159" spans="1:9" x14ac:dyDescent="0.35">
      <c r="A159" t="s">
        <v>4045</v>
      </c>
      <c r="B159" t="str">
        <f t="shared" si="2"/>
        <v>RIE1041</v>
      </c>
      <c r="C159" t="s">
        <v>4046</v>
      </c>
      <c r="D159" s="2">
        <v>0</v>
      </c>
      <c r="F159" s="300">
        <v>45925</v>
      </c>
      <c r="I159" s="2">
        <v>20</v>
      </c>
    </row>
    <row r="160" spans="1:9" x14ac:dyDescent="0.35">
      <c r="A160" t="s">
        <v>4047</v>
      </c>
      <c r="B160" t="str">
        <f t="shared" si="2"/>
        <v>RIE1050</v>
      </c>
      <c r="C160" t="s">
        <v>4048</v>
      </c>
      <c r="D160" s="2">
        <v>0</v>
      </c>
      <c r="F160" s="300">
        <v>45929</v>
      </c>
      <c r="H160" s="300">
        <v>45947</v>
      </c>
      <c r="I160" s="2">
        <v>43</v>
      </c>
    </row>
    <row r="161" spans="1:9" x14ac:dyDescent="0.35">
      <c r="A161" t="s">
        <v>4049</v>
      </c>
      <c r="B161" t="str">
        <f t="shared" si="2"/>
        <v>QELLY00</v>
      </c>
      <c r="C161" t="s">
        <v>4050</v>
      </c>
      <c r="D161" s="2">
        <v>197</v>
      </c>
      <c r="E161" s="309">
        <v>46058</v>
      </c>
      <c r="F161" s="300">
        <v>46346</v>
      </c>
      <c r="I161" s="2">
        <v>113</v>
      </c>
    </row>
    <row r="162" spans="1:9" x14ac:dyDescent="0.35">
      <c r="A162" t="s">
        <v>4051</v>
      </c>
      <c r="B162" t="str">
        <f t="shared" si="2"/>
        <v>RIE1000</v>
      </c>
      <c r="C162" t="s">
        <v>4052</v>
      </c>
      <c r="D162" s="2">
        <v>0</v>
      </c>
      <c r="F162" s="300">
        <v>46058</v>
      </c>
      <c r="H162" s="300">
        <v>46084</v>
      </c>
      <c r="I162" s="2">
        <v>23</v>
      </c>
    </row>
    <row r="163" spans="1:9" x14ac:dyDescent="0.35">
      <c r="A163" t="s">
        <v>4053</v>
      </c>
      <c r="B163" t="str">
        <f t="shared" si="2"/>
        <v>RIE1090</v>
      </c>
      <c r="C163" t="s">
        <v>4054</v>
      </c>
      <c r="D163" s="2">
        <v>0</v>
      </c>
      <c r="F163" s="300">
        <v>46059</v>
      </c>
      <c r="H163" s="300">
        <v>46084</v>
      </c>
      <c r="I163" s="2">
        <v>12</v>
      </c>
    </row>
    <row r="164" spans="1:9" x14ac:dyDescent="0.35">
      <c r="A164" t="s">
        <v>4055</v>
      </c>
      <c r="B164" t="str">
        <f t="shared" si="2"/>
        <v>RIE1080</v>
      </c>
      <c r="C164" t="s">
        <v>4056</v>
      </c>
      <c r="D164" s="2">
        <v>0</v>
      </c>
      <c r="F164" s="300">
        <v>46101</v>
      </c>
      <c r="H164" s="300">
        <v>46160</v>
      </c>
      <c r="I164" s="2">
        <v>22</v>
      </c>
    </row>
    <row r="165" spans="1:9" x14ac:dyDescent="0.35">
      <c r="A165" t="s">
        <v>4057</v>
      </c>
      <c r="B165" t="str">
        <f t="shared" si="2"/>
        <v>RIE1020</v>
      </c>
      <c r="C165" t="s">
        <v>4058</v>
      </c>
      <c r="D165" s="2">
        <v>0</v>
      </c>
      <c r="F165" s="300">
        <v>46104</v>
      </c>
      <c r="H165" s="2" t="s">
        <v>3857</v>
      </c>
      <c r="I165" s="2">
        <v>23</v>
      </c>
    </row>
    <row r="166" spans="1:9" x14ac:dyDescent="0.35">
      <c r="A166" t="s">
        <v>4059</v>
      </c>
      <c r="B166" t="str">
        <f t="shared" si="2"/>
        <v>QELLY02</v>
      </c>
      <c r="C166" t="s">
        <v>4060</v>
      </c>
      <c r="D166" s="2">
        <v>184</v>
      </c>
      <c r="E166" s="309">
        <v>46107</v>
      </c>
      <c r="F166" s="2" t="s">
        <v>4006</v>
      </c>
      <c r="I166" s="2">
        <v>93</v>
      </c>
    </row>
    <row r="167" spans="1:9" x14ac:dyDescent="0.35">
      <c r="A167" t="s">
        <v>4061</v>
      </c>
      <c r="B167" t="str">
        <f t="shared" si="2"/>
        <v>QELLY10</v>
      </c>
      <c r="C167" t="s">
        <v>4062</v>
      </c>
      <c r="D167" s="2">
        <v>16</v>
      </c>
      <c r="E167" s="309">
        <v>46213</v>
      </c>
      <c r="F167" s="300">
        <v>46234</v>
      </c>
      <c r="I167" s="2">
        <v>105</v>
      </c>
    </row>
    <row r="168" spans="1:9" x14ac:dyDescent="0.35">
      <c r="A168" t="s">
        <v>4063</v>
      </c>
      <c r="B168" t="str">
        <f t="shared" si="2"/>
        <v>QELLY20</v>
      </c>
      <c r="C168" t="s">
        <v>4064</v>
      </c>
      <c r="D168" s="2">
        <v>20</v>
      </c>
      <c r="E168" s="309">
        <v>46213</v>
      </c>
      <c r="F168" s="2" t="s">
        <v>4065</v>
      </c>
      <c r="I168" s="2">
        <v>113</v>
      </c>
    </row>
    <row r="169" spans="1:9" x14ac:dyDescent="0.35">
      <c r="A169" t="s">
        <v>4066</v>
      </c>
      <c r="B169" t="str">
        <f t="shared" si="2"/>
        <v>QELLY30</v>
      </c>
      <c r="C169" t="s">
        <v>4067</v>
      </c>
      <c r="D169" s="2">
        <v>17</v>
      </c>
      <c r="E169" s="309">
        <v>46213</v>
      </c>
      <c r="F169" s="2" t="s">
        <v>4004</v>
      </c>
      <c r="I169" s="2">
        <v>115</v>
      </c>
    </row>
    <row r="170" spans="1:9" x14ac:dyDescent="0.35">
      <c r="A170" t="s">
        <v>4068</v>
      </c>
      <c r="B170" t="str">
        <f t="shared" si="2"/>
        <v>QELLY40</v>
      </c>
      <c r="C170" t="s">
        <v>4069</v>
      </c>
      <c r="D170" s="2">
        <v>17</v>
      </c>
      <c r="E170" s="309">
        <v>46213</v>
      </c>
      <c r="F170" s="2" t="s">
        <v>4004</v>
      </c>
      <c r="I170" s="2">
        <v>119</v>
      </c>
    </row>
    <row r="171" spans="1:9" x14ac:dyDescent="0.35">
      <c r="A171" t="s">
        <v>4070</v>
      </c>
      <c r="B171" t="str">
        <f t="shared" si="2"/>
        <v>QELLY50</v>
      </c>
      <c r="C171" t="s">
        <v>4071</v>
      </c>
      <c r="D171" s="2">
        <v>17</v>
      </c>
      <c r="E171" s="309">
        <v>46213</v>
      </c>
      <c r="F171" s="2" t="s">
        <v>4004</v>
      </c>
      <c r="I171" s="2">
        <v>82</v>
      </c>
    </row>
    <row r="172" spans="1:9" x14ac:dyDescent="0.35">
      <c r="A172" t="s">
        <v>4072</v>
      </c>
      <c r="B172" t="str">
        <f t="shared" si="2"/>
        <v>QELLY60</v>
      </c>
      <c r="C172" t="s">
        <v>4073</v>
      </c>
      <c r="D172" s="2">
        <v>17</v>
      </c>
      <c r="E172" s="309">
        <v>46213</v>
      </c>
      <c r="F172" s="2" t="s">
        <v>4004</v>
      </c>
      <c r="I172" s="2">
        <v>72</v>
      </c>
    </row>
    <row r="173" spans="1:9" x14ac:dyDescent="0.35">
      <c r="A173" t="s">
        <v>4074</v>
      </c>
      <c r="B173" t="str">
        <f t="shared" si="2"/>
        <v>QELLY70</v>
      </c>
      <c r="C173" t="s">
        <v>4075</v>
      </c>
      <c r="D173" s="2">
        <v>17</v>
      </c>
      <c r="E173" s="309">
        <v>46213</v>
      </c>
      <c r="F173" s="2" t="s">
        <v>4004</v>
      </c>
      <c r="I173" s="2">
        <v>121</v>
      </c>
    </row>
    <row r="174" spans="1:9" x14ac:dyDescent="0.35">
      <c r="A174" t="s">
        <v>4076</v>
      </c>
      <c r="B174" t="str">
        <f t="shared" si="2"/>
        <v>QELLY80</v>
      </c>
      <c r="C174" t="s">
        <v>4077</v>
      </c>
      <c r="D174" s="2">
        <v>16</v>
      </c>
      <c r="E174" s="309">
        <v>46213</v>
      </c>
      <c r="F174" s="300">
        <v>46234</v>
      </c>
      <c r="I174" s="2">
        <v>83</v>
      </c>
    </row>
    <row r="175" spans="1:9" x14ac:dyDescent="0.35">
      <c r="A175" t="s">
        <v>4078</v>
      </c>
      <c r="B175" t="str">
        <f t="shared" si="2"/>
        <v>QELLY85</v>
      </c>
      <c r="C175" t="s">
        <v>4079</v>
      </c>
      <c r="D175" s="2">
        <v>16</v>
      </c>
      <c r="E175" s="309">
        <v>46213</v>
      </c>
      <c r="F175" s="300">
        <v>46234</v>
      </c>
      <c r="I175" s="2">
        <v>145</v>
      </c>
    </row>
    <row r="176" spans="1:9" x14ac:dyDescent="0.35">
      <c r="A176" t="s">
        <v>4080</v>
      </c>
      <c r="B176" t="str">
        <f t="shared" si="2"/>
        <v>QELLY90</v>
      </c>
      <c r="C176" t="s">
        <v>4081</v>
      </c>
      <c r="D176" s="2">
        <v>16</v>
      </c>
      <c r="E176" s="309">
        <v>46213</v>
      </c>
      <c r="F176" s="300">
        <v>46234</v>
      </c>
      <c r="I176" s="2">
        <v>113</v>
      </c>
    </row>
    <row r="177" spans="1:9" x14ac:dyDescent="0.35">
      <c r="A177" t="s">
        <v>4082</v>
      </c>
      <c r="B177" t="str">
        <f t="shared" si="2"/>
        <v>control</v>
      </c>
      <c r="D177" s="2">
        <v>308</v>
      </c>
      <c r="E177" s="309" t="s">
        <v>3700</v>
      </c>
      <c r="F177" s="300">
        <v>46328</v>
      </c>
      <c r="G177" s="2" t="s">
        <v>3842</v>
      </c>
      <c r="H177" s="2" t="s">
        <v>4083</v>
      </c>
      <c r="I177" s="2">
        <v>93</v>
      </c>
    </row>
    <row r="178" spans="1:9" x14ac:dyDescent="0.35">
      <c r="A178" t="s">
        <v>4084</v>
      </c>
      <c r="B178" t="str">
        <f t="shared" si="2"/>
        <v>ONINS01</v>
      </c>
      <c r="C178" t="s">
        <v>3804</v>
      </c>
      <c r="D178" s="2">
        <v>20</v>
      </c>
      <c r="E178" s="309" t="s">
        <v>3700</v>
      </c>
      <c r="F178" s="300">
        <v>45903</v>
      </c>
      <c r="I178" s="2">
        <v>8</v>
      </c>
    </row>
    <row r="179" spans="1:9" x14ac:dyDescent="0.35">
      <c r="A179" t="s">
        <v>4085</v>
      </c>
      <c r="B179" t="str">
        <f t="shared" si="2"/>
        <v>INLY110</v>
      </c>
      <c r="C179" t="s">
        <v>4086</v>
      </c>
      <c r="D179" s="2">
        <v>190</v>
      </c>
      <c r="E179" s="309">
        <v>45904</v>
      </c>
      <c r="F179" s="300">
        <v>46185</v>
      </c>
      <c r="I179" s="2">
        <v>10</v>
      </c>
    </row>
    <row r="180" spans="1:9" x14ac:dyDescent="0.35">
      <c r="A180" t="s">
        <v>4087</v>
      </c>
      <c r="B180" t="str">
        <f t="shared" si="2"/>
        <v>INLY100</v>
      </c>
      <c r="C180" t="s">
        <v>4088</v>
      </c>
      <c r="D180" s="2">
        <v>189</v>
      </c>
      <c r="E180" s="309">
        <v>45905</v>
      </c>
      <c r="F180" s="300">
        <v>46185</v>
      </c>
      <c r="I180" s="2">
        <v>10</v>
      </c>
    </row>
    <row r="181" spans="1:9" x14ac:dyDescent="0.35">
      <c r="A181" t="s">
        <v>4089</v>
      </c>
      <c r="B181" t="str">
        <f t="shared" si="2"/>
        <v>RII1050</v>
      </c>
      <c r="C181" t="s">
        <v>4090</v>
      </c>
      <c r="D181" s="2">
        <v>0</v>
      </c>
      <c r="F181" s="300">
        <v>45930</v>
      </c>
      <c r="I181" s="2">
        <v>54</v>
      </c>
    </row>
    <row r="182" spans="1:9" x14ac:dyDescent="0.35">
      <c r="A182" t="s">
        <v>4091</v>
      </c>
      <c r="B182" t="str">
        <f t="shared" si="2"/>
        <v>RII1060</v>
      </c>
      <c r="C182" t="s">
        <v>4092</v>
      </c>
      <c r="D182" s="2">
        <v>0</v>
      </c>
      <c r="F182" s="300">
        <v>45930</v>
      </c>
      <c r="I182" s="2">
        <v>8</v>
      </c>
    </row>
    <row r="183" spans="1:9" x14ac:dyDescent="0.35">
      <c r="A183" t="s">
        <v>4093</v>
      </c>
      <c r="B183" t="str">
        <f t="shared" si="2"/>
        <v>RII1030</v>
      </c>
      <c r="C183" t="s">
        <v>4094</v>
      </c>
      <c r="D183" s="2">
        <v>0</v>
      </c>
      <c r="F183" s="2" t="s">
        <v>3835</v>
      </c>
      <c r="H183" s="2" t="s">
        <v>3842</v>
      </c>
      <c r="I183" s="2">
        <v>14</v>
      </c>
    </row>
    <row r="184" spans="1:9" x14ac:dyDescent="0.35">
      <c r="A184" t="s">
        <v>4095</v>
      </c>
      <c r="B184" t="str">
        <f t="shared" si="2"/>
        <v>RII1040</v>
      </c>
      <c r="C184" t="s">
        <v>4096</v>
      </c>
      <c r="D184" s="2">
        <v>0</v>
      </c>
      <c r="F184" s="300">
        <v>46071</v>
      </c>
      <c r="H184" s="2" t="s">
        <v>4083</v>
      </c>
      <c r="I184" s="2">
        <v>28</v>
      </c>
    </row>
    <row r="185" spans="1:9" x14ac:dyDescent="0.35">
      <c r="A185" t="s">
        <v>4097</v>
      </c>
      <c r="B185" t="str">
        <f t="shared" si="2"/>
        <v>RII1010</v>
      </c>
      <c r="C185" t="s">
        <v>4098</v>
      </c>
      <c r="D185" s="2">
        <v>0</v>
      </c>
      <c r="F185" s="300">
        <v>46073</v>
      </c>
      <c r="H185" s="2" t="s">
        <v>4083</v>
      </c>
      <c r="I185" s="2">
        <v>18</v>
      </c>
    </row>
    <row r="186" spans="1:9" x14ac:dyDescent="0.35">
      <c r="A186" t="s">
        <v>4099</v>
      </c>
      <c r="B186" t="str">
        <f t="shared" si="2"/>
        <v>QINLY00</v>
      </c>
      <c r="C186" t="s">
        <v>4060</v>
      </c>
      <c r="D186" s="2">
        <v>33</v>
      </c>
      <c r="E186" s="309">
        <v>46188</v>
      </c>
      <c r="F186" s="300">
        <v>46233</v>
      </c>
      <c r="I186" s="2">
        <v>10</v>
      </c>
    </row>
    <row r="187" spans="1:9" x14ac:dyDescent="0.35">
      <c r="A187" t="s">
        <v>4100</v>
      </c>
      <c r="B187" t="str">
        <f t="shared" si="2"/>
        <v>QINLY01</v>
      </c>
      <c r="C187" t="s">
        <v>4101</v>
      </c>
      <c r="D187" s="2">
        <v>65</v>
      </c>
      <c r="E187" s="309">
        <v>46234</v>
      </c>
      <c r="F187" s="300">
        <v>46328</v>
      </c>
      <c r="I187" s="2">
        <v>93</v>
      </c>
    </row>
    <row r="188" spans="1:9" x14ac:dyDescent="0.35">
      <c r="A188" t="s">
        <v>4102</v>
      </c>
      <c r="B188" t="str">
        <f t="shared" si="2"/>
        <v>QINLY40</v>
      </c>
      <c r="C188" t="s">
        <v>4069</v>
      </c>
      <c r="D188" s="2">
        <v>57</v>
      </c>
      <c r="E188" s="309" t="s">
        <v>4103</v>
      </c>
      <c r="F188" s="300">
        <v>46325</v>
      </c>
      <c r="I188" s="2">
        <v>86</v>
      </c>
    </row>
    <row r="189" spans="1:9" x14ac:dyDescent="0.35">
      <c r="A189" t="s">
        <v>4104</v>
      </c>
      <c r="B189" t="str">
        <f t="shared" si="2"/>
        <v>QINLY50</v>
      </c>
      <c r="C189" t="s">
        <v>4071</v>
      </c>
      <c r="D189" s="2">
        <v>53</v>
      </c>
      <c r="E189" s="309" t="s">
        <v>4105</v>
      </c>
      <c r="F189" s="300">
        <v>46325</v>
      </c>
      <c r="I189" s="2">
        <v>53</v>
      </c>
    </row>
    <row r="190" spans="1:9" x14ac:dyDescent="0.35">
      <c r="A190" t="s">
        <v>4106</v>
      </c>
      <c r="B190" t="str">
        <f t="shared" si="2"/>
        <v>QINLY90</v>
      </c>
      <c r="C190" t="s">
        <v>4081</v>
      </c>
      <c r="D190" s="2">
        <v>9</v>
      </c>
      <c r="E190" s="309">
        <v>46269</v>
      </c>
      <c r="F190" s="300">
        <v>46281</v>
      </c>
      <c r="I190" s="2">
        <v>98</v>
      </c>
    </row>
    <row r="191" spans="1:9" x14ac:dyDescent="0.35">
      <c r="A191" t="s">
        <v>4107</v>
      </c>
      <c r="B191" t="str">
        <f t="shared" si="2"/>
        <v>QINLY20</v>
      </c>
      <c r="C191" t="s">
        <v>4064</v>
      </c>
      <c r="D191" s="2">
        <v>36</v>
      </c>
      <c r="E191" s="309">
        <v>46275</v>
      </c>
      <c r="F191" s="300">
        <v>46325</v>
      </c>
      <c r="I191" s="2">
        <v>42</v>
      </c>
    </row>
    <row r="192" spans="1:9" x14ac:dyDescent="0.35">
      <c r="A192" t="s">
        <v>4108</v>
      </c>
      <c r="B192" t="str">
        <f t="shared" si="2"/>
        <v>QINLY85</v>
      </c>
      <c r="C192" t="s">
        <v>4079</v>
      </c>
      <c r="D192" s="2">
        <v>36</v>
      </c>
      <c r="E192" s="309">
        <v>46275</v>
      </c>
      <c r="F192" s="300">
        <v>46325</v>
      </c>
      <c r="I192" s="2">
        <v>63</v>
      </c>
    </row>
    <row r="193" spans="1:9" x14ac:dyDescent="0.35">
      <c r="A193" t="s">
        <v>4109</v>
      </c>
      <c r="B193" t="str">
        <f t="shared" si="2"/>
        <v>QINLY30</v>
      </c>
      <c r="C193" t="s">
        <v>4067</v>
      </c>
      <c r="D193" s="2">
        <v>27</v>
      </c>
      <c r="E193" s="309">
        <v>46288</v>
      </c>
      <c r="F193" s="300">
        <v>46325</v>
      </c>
      <c r="I193" s="2">
        <v>59</v>
      </c>
    </row>
    <row r="194" spans="1:9" x14ac:dyDescent="0.35">
      <c r="A194" t="s">
        <v>4110</v>
      </c>
      <c r="B194" t="str">
        <f t="shared" si="2"/>
        <v>QINLY60</v>
      </c>
      <c r="C194" t="s">
        <v>4073</v>
      </c>
      <c r="D194" s="2">
        <v>19</v>
      </c>
      <c r="E194" s="309">
        <v>46300</v>
      </c>
      <c r="F194" s="300">
        <v>46325</v>
      </c>
      <c r="I194" s="2">
        <v>10</v>
      </c>
    </row>
    <row r="195" spans="1:9" x14ac:dyDescent="0.35">
      <c r="A195" t="s">
        <v>4111</v>
      </c>
      <c r="B195" t="str">
        <f t="shared" si="2"/>
        <v>QINLY70</v>
      </c>
      <c r="C195" t="s">
        <v>4077</v>
      </c>
      <c r="D195" s="2">
        <v>19</v>
      </c>
      <c r="E195" s="309">
        <v>46300</v>
      </c>
      <c r="F195" s="300">
        <v>46325</v>
      </c>
      <c r="I195" s="2">
        <v>50</v>
      </c>
    </row>
    <row r="196" spans="1:9" x14ac:dyDescent="0.35">
      <c r="A196" t="s">
        <v>4112</v>
      </c>
      <c r="B196" t="str">
        <f t="shared" si="2"/>
        <v>QINLY10</v>
      </c>
      <c r="C196" t="s">
        <v>4062</v>
      </c>
      <c r="D196" s="2">
        <v>11</v>
      </c>
      <c r="E196" s="309">
        <v>46311</v>
      </c>
      <c r="F196" s="300">
        <v>46325</v>
      </c>
      <c r="I196" s="2">
        <v>50</v>
      </c>
    </row>
    <row r="197" spans="1:9" x14ac:dyDescent="0.35">
      <c r="A197" t="s">
        <v>4113</v>
      </c>
      <c r="B197" t="str">
        <f t="shared" si="2"/>
        <v>QINLY80</v>
      </c>
      <c r="C197" t="s">
        <v>4075</v>
      </c>
      <c r="D197" s="2">
        <v>11</v>
      </c>
      <c r="E197" s="309">
        <v>46311</v>
      </c>
      <c r="F197" s="300">
        <v>46325</v>
      </c>
      <c r="I197" s="2">
        <v>59</v>
      </c>
    </row>
    <row r="198" spans="1:9" x14ac:dyDescent="0.35">
      <c r="A198" t="s">
        <v>4114</v>
      </c>
      <c r="B198" t="str">
        <f t="shared" ref="B198:B261" si="3">+RIGHT(A198,7)</f>
        <v>nistros</v>
      </c>
      <c r="D198" s="2">
        <v>515</v>
      </c>
      <c r="E198" s="309">
        <v>45869</v>
      </c>
      <c r="F198" s="300">
        <v>46469</v>
      </c>
      <c r="G198" s="300">
        <v>45869</v>
      </c>
      <c r="H198" s="300">
        <v>46474</v>
      </c>
      <c r="I198" s="2">
        <v>265</v>
      </c>
    </row>
    <row r="199" spans="1:9" x14ac:dyDescent="0.35">
      <c r="A199" t="s">
        <v>4115</v>
      </c>
      <c r="B199" t="str">
        <f t="shared" si="3"/>
        <v>spetrol</v>
      </c>
      <c r="D199" s="2">
        <v>427</v>
      </c>
      <c r="E199" s="309">
        <v>45869</v>
      </c>
      <c r="F199" s="300">
        <v>46295</v>
      </c>
      <c r="G199" s="300">
        <v>45869</v>
      </c>
      <c r="H199" s="300">
        <v>46295</v>
      </c>
      <c r="I199" s="2">
        <v>0</v>
      </c>
    </row>
    <row r="200" spans="1:9" x14ac:dyDescent="0.35">
      <c r="A200" t="s">
        <v>4116</v>
      </c>
      <c r="B200" t="str">
        <f t="shared" si="3"/>
        <v xml:space="preserve">  Civil</v>
      </c>
      <c r="D200" s="2">
        <v>0</v>
      </c>
      <c r="E200" s="309">
        <v>45869</v>
      </c>
      <c r="F200" s="300">
        <v>45869</v>
      </c>
      <c r="G200" s="2" t="s">
        <v>4117</v>
      </c>
      <c r="H200" s="2" t="s">
        <v>4117</v>
      </c>
      <c r="I200" s="2">
        <v>0</v>
      </c>
    </row>
    <row r="201" spans="1:9" x14ac:dyDescent="0.35">
      <c r="A201" t="s">
        <v>4118</v>
      </c>
      <c r="B201" t="str">
        <f t="shared" si="3"/>
        <v>C012001</v>
      </c>
      <c r="C201" t="s">
        <v>4119</v>
      </c>
      <c r="D201" s="2">
        <v>0</v>
      </c>
      <c r="F201" s="2" t="s">
        <v>4120</v>
      </c>
      <c r="H201" s="2" t="s">
        <v>4117</v>
      </c>
      <c r="I201" s="2">
        <v>0</v>
      </c>
    </row>
    <row r="202" spans="1:9" x14ac:dyDescent="0.35">
      <c r="A202" t="s">
        <v>4121</v>
      </c>
      <c r="B202" t="str">
        <f t="shared" si="3"/>
        <v>C013001</v>
      </c>
      <c r="C202" t="s">
        <v>4122</v>
      </c>
      <c r="D202" s="2">
        <v>0</v>
      </c>
      <c r="F202" s="2" t="s">
        <v>4120</v>
      </c>
      <c r="H202" s="2" t="s">
        <v>4117</v>
      </c>
      <c r="I202" s="2">
        <v>0</v>
      </c>
    </row>
    <row r="203" spans="1:9" x14ac:dyDescent="0.35">
      <c r="A203" t="s">
        <v>4123</v>
      </c>
      <c r="B203" t="str">
        <f t="shared" si="3"/>
        <v>C013002</v>
      </c>
      <c r="C203" t="s">
        <v>4124</v>
      </c>
      <c r="D203" s="2">
        <v>0</v>
      </c>
      <c r="F203" s="2" t="s">
        <v>4120</v>
      </c>
      <c r="H203" s="2" t="s">
        <v>4117</v>
      </c>
      <c r="I203" s="2">
        <v>0</v>
      </c>
    </row>
    <row r="204" spans="1:9" x14ac:dyDescent="0.35">
      <c r="A204" t="s">
        <v>4125</v>
      </c>
      <c r="B204" t="str">
        <f t="shared" si="3"/>
        <v>ecánica</v>
      </c>
      <c r="D204" s="2">
        <v>427</v>
      </c>
      <c r="E204" s="309">
        <v>45869</v>
      </c>
      <c r="F204" s="300">
        <v>46295</v>
      </c>
      <c r="G204" s="300">
        <v>45869</v>
      </c>
      <c r="H204" s="300">
        <v>46295</v>
      </c>
      <c r="I204" s="2">
        <v>0</v>
      </c>
    </row>
    <row r="205" spans="1:9" x14ac:dyDescent="0.35">
      <c r="A205" t="s">
        <v>4126</v>
      </c>
      <c r="B205" t="str">
        <f t="shared" si="3"/>
        <v xml:space="preserve"> SP1020</v>
      </c>
      <c r="C205" t="s">
        <v>4127</v>
      </c>
      <c r="D205" s="2">
        <v>0</v>
      </c>
      <c r="F205" s="2" t="s">
        <v>4120</v>
      </c>
      <c r="H205" s="300">
        <v>45869</v>
      </c>
      <c r="I205" s="2">
        <v>0</v>
      </c>
    </row>
    <row r="206" spans="1:9" x14ac:dyDescent="0.35">
      <c r="A206" t="s">
        <v>4128</v>
      </c>
      <c r="B206" t="str">
        <f t="shared" si="3"/>
        <v xml:space="preserve"> SP1030</v>
      </c>
      <c r="C206" t="s">
        <v>4129</v>
      </c>
      <c r="D206" s="2">
        <v>0</v>
      </c>
      <c r="F206" s="2" t="s">
        <v>4120</v>
      </c>
      <c r="H206" s="300">
        <v>45869</v>
      </c>
      <c r="I206" s="2">
        <v>0</v>
      </c>
    </row>
    <row r="207" spans="1:9" x14ac:dyDescent="0.35">
      <c r="A207" t="s">
        <v>4130</v>
      </c>
      <c r="B207" t="str">
        <f t="shared" si="3"/>
        <v xml:space="preserve"> SP1040</v>
      </c>
      <c r="C207" t="s">
        <v>4131</v>
      </c>
      <c r="D207" s="2">
        <v>0</v>
      </c>
      <c r="F207" s="2" t="s">
        <v>4120</v>
      </c>
      <c r="H207" s="300">
        <v>45869</v>
      </c>
      <c r="I207" s="2">
        <v>0</v>
      </c>
    </row>
    <row r="208" spans="1:9" x14ac:dyDescent="0.35">
      <c r="A208" t="s">
        <v>4132</v>
      </c>
      <c r="B208" t="str">
        <f t="shared" si="3"/>
        <v xml:space="preserve"> SP1050</v>
      </c>
      <c r="C208" t="s">
        <v>4133</v>
      </c>
      <c r="D208" s="2">
        <v>0</v>
      </c>
      <c r="F208" s="2" t="s">
        <v>4120</v>
      </c>
      <c r="H208" s="300">
        <v>45869</v>
      </c>
      <c r="I208" s="2">
        <v>0</v>
      </c>
    </row>
    <row r="209" spans="1:9" x14ac:dyDescent="0.35">
      <c r="A209" t="s">
        <v>4134</v>
      </c>
      <c r="B209" t="str">
        <f t="shared" si="3"/>
        <v xml:space="preserve"> SP1060</v>
      </c>
      <c r="C209" t="s">
        <v>4135</v>
      </c>
      <c r="D209" s="2">
        <v>0</v>
      </c>
      <c r="F209" s="2" t="s">
        <v>4120</v>
      </c>
      <c r="H209" s="300">
        <v>45869</v>
      </c>
      <c r="I209" s="2">
        <v>0</v>
      </c>
    </row>
    <row r="210" spans="1:9" x14ac:dyDescent="0.35">
      <c r="A210" t="s">
        <v>4136</v>
      </c>
      <c r="B210" t="str">
        <f t="shared" si="3"/>
        <v xml:space="preserve"> SP1090</v>
      </c>
      <c r="C210" t="s">
        <v>4137</v>
      </c>
      <c r="D210" s="2">
        <v>0</v>
      </c>
      <c r="F210" s="2" t="s">
        <v>4120</v>
      </c>
      <c r="H210" s="300">
        <v>45869</v>
      </c>
      <c r="I210" s="2">
        <v>0</v>
      </c>
    </row>
    <row r="211" spans="1:9" x14ac:dyDescent="0.35">
      <c r="A211" t="s">
        <v>4138</v>
      </c>
      <c r="B211" t="str">
        <f t="shared" si="3"/>
        <v xml:space="preserve"> SP1070</v>
      </c>
      <c r="C211" t="s">
        <v>4139</v>
      </c>
      <c r="D211" s="2">
        <v>0</v>
      </c>
      <c r="F211" s="2" t="s">
        <v>4120</v>
      </c>
      <c r="H211" s="300">
        <v>45869</v>
      </c>
      <c r="I211" s="2">
        <v>0</v>
      </c>
    </row>
    <row r="212" spans="1:9" x14ac:dyDescent="0.35">
      <c r="A212" t="s">
        <v>4140</v>
      </c>
      <c r="B212" t="str">
        <f t="shared" si="3"/>
        <v xml:space="preserve"> SP1100</v>
      </c>
      <c r="C212" t="s">
        <v>4141</v>
      </c>
      <c r="D212" s="2">
        <v>0</v>
      </c>
      <c r="F212" s="2" t="s">
        <v>4142</v>
      </c>
      <c r="H212" s="2" t="s">
        <v>4143</v>
      </c>
      <c r="I212" s="2">
        <v>0</v>
      </c>
    </row>
    <row r="213" spans="1:9" x14ac:dyDescent="0.35">
      <c r="A213" t="s">
        <v>4144</v>
      </c>
      <c r="B213" t="str">
        <f t="shared" si="3"/>
        <v xml:space="preserve"> SP1110</v>
      </c>
      <c r="C213" t="s">
        <v>4145</v>
      </c>
      <c r="D213" s="2">
        <v>0</v>
      </c>
      <c r="F213" s="2" t="s">
        <v>3761</v>
      </c>
      <c r="H213" s="2" t="s">
        <v>4143</v>
      </c>
      <c r="I213" s="2">
        <v>0</v>
      </c>
    </row>
    <row r="214" spans="1:9" x14ac:dyDescent="0.35">
      <c r="A214" t="s">
        <v>4146</v>
      </c>
      <c r="B214" t="str">
        <f t="shared" si="3"/>
        <v xml:space="preserve"> SP1000</v>
      </c>
      <c r="C214" t="s">
        <v>4147</v>
      </c>
      <c r="D214" s="2">
        <v>0</v>
      </c>
      <c r="F214" s="2" t="s">
        <v>4148</v>
      </c>
      <c r="H214" s="2" t="s">
        <v>4149</v>
      </c>
      <c r="I214" s="2">
        <v>0</v>
      </c>
    </row>
    <row r="215" spans="1:9" x14ac:dyDescent="0.35">
      <c r="A215" t="s">
        <v>4150</v>
      </c>
      <c r="B215" t="str">
        <f t="shared" si="3"/>
        <v xml:space="preserve"> SP1130</v>
      </c>
      <c r="C215" t="s">
        <v>4151</v>
      </c>
      <c r="D215" s="2">
        <v>0</v>
      </c>
      <c r="F215" s="2" t="s">
        <v>4152</v>
      </c>
      <c r="H215" s="300">
        <v>46112</v>
      </c>
      <c r="I215" s="2">
        <v>0</v>
      </c>
    </row>
    <row r="216" spans="1:9" x14ac:dyDescent="0.35">
      <c r="A216" t="s">
        <v>4153</v>
      </c>
      <c r="B216" t="str">
        <f t="shared" si="3"/>
        <v xml:space="preserve"> SP1140</v>
      </c>
      <c r="C216" t="s">
        <v>4154</v>
      </c>
      <c r="D216" s="2">
        <v>0</v>
      </c>
      <c r="F216" s="2" t="s">
        <v>4152</v>
      </c>
      <c r="H216" s="300">
        <v>46112</v>
      </c>
      <c r="I216" s="2">
        <v>0</v>
      </c>
    </row>
    <row r="217" spans="1:9" x14ac:dyDescent="0.35">
      <c r="A217" t="s">
        <v>4155</v>
      </c>
      <c r="B217" t="str">
        <f t="shared" si="3"/>
        <v xml:space="preserve"> SP1120</v>
      </c>
      <c r="C217" t="s">
        <v>4156</v>
      </c>
      <c r="D217" s="2">
        <v>0</v>
      </c>
      <c r="F217" s="2" t="s">
        <v>4157</v>
      </c>
      <c r="H217" s="300">
        <v>46173</v>
      </c>
      <c r="I217" s="2">
        <v>0</v>
      </c>
    </row>
    <row r="218" spans="1:9" x14ac:dyDescent="0.35">
      <c r="A218" t="s">
        <v>4158</v>
      </c>
      <c r="B218" t="str">
        <f t="shared" si="3"/>
        <v xml:space="preserve"> SP1150</v>
      </c>
      <c r="C218" t="s">
        <v>4159</v>
      </c>
      <c r="D218" s="2">
        <v>0</v>
      </c>
      <c r="F218" s="2" t="s">
        <v>4160</v>
      </c>
      <c r="H218" s="300">
        <v>46173</v>
      </c>
      <c r="I218" s="2">
        <v>0</v>
      </c>
    </row>
    <row r="219" spans="1:9" x14ac:dyDescent="0.35">
      <c r="A219" t="s">
        <v>4161</v>
      </c>
      <c r="B219" t="str">
        <f t="shared" si="3"/>
        <v xml:space="preserve"> SP1160</v>
      </c>
      <c r="C219" t="s">
        <v>4162</v>
      </c>
      <c r="D219" s="2">
        <v>0</v>
      </c>
      <c r="F219" s="2" t="s">
        <v>4163</v>
      </c>
      <c r="H219" s="300">
        <v>46295</v>
      </c>
      <c r="I219" s="2">
        <v>0</v>
      </c>
    </row>
    <row r="220" spans="1:9" x14ac:dyDescent="0.35">
      <c r="A220" t="s">
        <v>4164</v>
      </c>
      <c r="B220" t="str">
        <f t="shared" si="3"/>
        <v xml:space="preserve"> SP1170</v>
      </c>
      <c r="C220" t="s">
        <v>4165</v>
      </c>
      <c r="D220" s="2">
        <v>0</v>
      </c>
      <c r="F220" s="2" t="s">
        <v>4163</v>
      </c>
      <c r="H220" s="300">
        <v>46295</v>
      </c>
      <c r="I220" s="2">
        <v>0</v>
      </c>
    </row>
    <row r="221" spans="1:9" x14ac:dyDescent="0.35">
      <c r="A221" t="s">
        <v>4166</v>
      </c>
      <c r="B221" t="str">
        <f t="shared" si="3"/>
        <v>or AESA</v>
      </c>
      <c r="D221" s="2">
        <v>500</v>
      </c>
      <c r="E221" s="309" t="s">
        <v>4167</v>
      </c>
      <c r="F221" s="300">
        <v>46469</v>
      </c>
      <c r="G221" s="2" t="s">
        <v>4168</v>
      </c>
      <c r="H221" s="300">
        <v>46474</v>
      </c>
      <c r="I221" s="2">
        <v>265</v>
      </c>
    </row>
    <row r="222" spans="1:9" x14ac:dyDescent="0.35">
      <c r="A222" t="s">
        <v>4169</v>
      </c>
      <c r="B222" t="str">
        <f t="shared" si="3"/>
        <v xml:space="preserve"> compra</v>
      </c>
      <c r="D222" s="2">
        <v>375</v>
      </c>
      <c r="E222" s="309" t="s">
        <v>4167</v>
      </c>
      <c r="F222" s="300">
        <v>46323</v>
      </c>
      <c r="G222" s="2" t="s">
        <v>4168</v>
      </c>
      <c r="H222" s="2" t="s">
        <v>4170</v>
      </c>
      <c r="I222" s="2">
        <v>14</v>
      </c>
    </row>
    <row r="223" spans="1:9" x14ac:dyDescent="0.35">
      <c r="A223" t="s">
        <v>4171</v>
      </c>
      <c r="B223" t="str">
        <f t="shared" si="3"/>
        <v xml:space="preserve">  Civil</v>
      </c>
      <c r="D223" s="2">
        <v>141</v>
      </c>
      <c r="E223" s="309" t="s">
        <v>4167</v>
      </c>
      <c r="F223" s="300">
        <v>46092</v>
      </c>
      <c r="G223" s="2" t="s">
        <v>4168</v>
      </c>
      <c r="H223" s="300">
        <v>46168</v>
      </c>
      <c r="I223" s="2">
        <v>115</v>
      </c>
    </row>
    <row r="224" spans="1:9" x14ac:dyDescent="0.35">
      <c r="A224" t="s">
        <v>4172</v>
      </c>
      <c r="B224" t="str">
        <f t="shared" si="3"/>
        <v>GCC1000</v>
      </c>
      <c r="C224" t="s">
        <v>4173</v>
      </c>
      <c r="D224" s="2">
        <v>74</v>
      </c>
      <c r="E224" s="309" t="s">
        <v>4174</v>
      </c>
      <c r="F224" s="300">
        <v>45989</v>
      </c>
      <c r="G224" s="2" t="s">
        <v>4168</v>
      </c>
      <c r="H224" s="300">
        <v>45985</v>
      </c>
      <c r="I224" s="2">
        <v>0</v>
      </c>
    </row>
    <row r="225" spans="1:9" x14ac:dyDescent="0.35">
      <c r="A225" t="s">
        <v>4175</v>
      </c>
      <c r="B225" t="str">
        <f t="shared" si="3"/>
        <v>GCC1020</v>
      </c>
      <c r="C225" t="s">
        <v>4176</v>
      </c>
      <c r="D225" s="2">
        <v>49</v>
      </c>
      <c r="E225" s="309">
        <v>45936</v>
      </c>
      <c r="F225" s="2" t="s">
        <v>3835</v>
      </c>
      <c r="G225" s="300">
        <v>45978</v>
      </c>
      <c r="H225" s="300">
        <v>46059</v>
      </c>
      <c r="I225" s="2">
        <v>15</v>
      </c>
    </row>
    <row r="226" spans="1:9" x14ac:dyDescent="0.35">
      <c r="A226" t="s">
        <v>4177</v>
      </c>
      <c r="B226" t="str">
        <f t="shared" si="3"/>
        <v>GCC1050</v>
      </c>
      <c r="C226" t="s">
        <v>4178</v>
      </c>
      <c r="D226" s="2">
        <v>66</v>
      </c>
      <c r="E226" s="309" t="s">
        <v>3810</v>
      </c>
      <c r="F226" s="300">
        <v>46092</v>
      </c>
      <c r="G226" s="300">
        <v>46078</v>
      </c>
      <c r="H226" s="300">
        <v>46168</v>
      </c>
      <c r="I226" s="2">
        <v>115</v>
      </c>
    </row>
    <row r="227" spans="1:9" x14ac:dyDescent="0.35">
      <c r="A227" t="s">
        <v>4179</v>
      </c>
      <c r="B227" t="str">
        <f t="shared" si="3"/>
        <v>etálica</v>
      </c>
      <c r="D227" s="2">
        <v>43</v>
      </c>
      <c r="E227" s="309">
        <v>45922</v>
      </c>
      <c r="F227" s="300">
        <v>45980</v>
      </c>
      <c r="G227" s="300">
        <v>45978</v>
      </c>
      <c r="H227" s="300">
        <v>46059</v>
      </c>
      <c r="I227" s="2">
        <v>5</v>
      </c>
    </row>
    <row r="228" spans="1:9" x14ac:dyDescent="0.35">
      <c r="A228" t="s">
        <v>4180</v>
      </c>
      <c r="B228" t="str">
        <f t="shared" si="3"/>
        <v>GCS1000</v>
      </c>
      <c r="C228" t="s">
        <v>4181</v>
      </c>
      <c r="D228" s="2">
        <v>43</v>
      </c>
      <c r="E228" s="309">
        <v>45922</v>
      </c>
      <c r="F228" s="300">
        <v>45980</v>
      </c>
      <c r="G228" s="300">
        <v>45978</v>
      </c>
      <c r="H228" s="300">
        <v>46059</v>
      </c>
      <c r="I228" s="2">
        <v>5</v>
      </c>
    </row>
    <row r="229" spans="1:9" x14ac:dyDescent="0.35">
      <c r="A229" t="s">
        <v>4182</v>
      </c>
      <c r="B229" t="str">
        <f t="shared" si="3"/>
        <v>ecánica</v>
      </c>
      <c r="D229" s="2">
        <v>225</v>
      </c>
      <c r="E229" s="309">
        <v>45905</v>
      </c>
      <c r="F229" s="2" t="s">
        <v>4183</v>
      </c>
      <c r="G229" s="300">
        <v>45904</v>
      </c>
      <c r="H229" s="2" t="s">
        <v>4170</v>
      </c>
      <c r="I229" s="2">
        <v>42</v>
      </c>
    </row>
    <row r="230" spans="1:9" x14ac:dyDescent="0.35">
      <c r="A230" t="s">
        <v>4184</v>
      </c>
      <c r="B230" t="str">
        <f t="shared" si="3"/>
        <v>GCM1100</v>
      </c>
      <c r="C230" t="s">
        <v>4185</v>
      </c>
      <c r="D230" s="2">
        <v>75</v>
      </c>
      <c r="E230" s="309">
        <v>45905</v>
      </c>
      <c r="F230" s="2" t="s">
        <v>4186</v>
      </c>
      <c r="G230" s="300">
        <v>45904</v>
      </c>
      <c r="H230" s="2" t="s">
        <v>4186</v>
      </c>
      <c r="I230" s="2">
        <v>16</v>
      </c>
    </row>
    <row r="231" spans="1:9" x14ac:dyDescent="0.35">
      <c r="A231" t="s">
        <v>4187</v>
      </c>
      <c r="B231" t="str">
        <f t="shared" si="3"/>
        <v>GCM1110</v>
      </c>
      <c r="C231" t="s">
        <v>4188</v>
      </c>
      <c r="D231" s="2">
        <v>68</v>
      </c>
      <c r="E231" s="309">
        <v>45917</v>
      </c>
      <c r="F231" s="2" t="s">
        <v>3773</v>
      </c>
      <c r="I231" s="2">
        <v>15</v>
      </c>
    </row>
    <row r="232" spans="1:9" x14ac:dyDescent="0.35">
      <c r="A232" t="s">
        <v>4189</v>
      </c>
      <c r="B232" t="str">
        <f t="shared" si="3"/>
        <v>GCM1270</v>
      </c>
      <c r="C232" t="s">
        <v>4190</v>
      </c>
      <c r="D232" s="2">
        <v>65</v>
      </c>
      <c r="E232" s="309">
        <v>45975</v>
      </c>
      <c r="F232" s="300">
        <v>46076</v>
      </c>
      <c r="G232" s="300">
        <v>45978</v>
      </c>
      <c r="H232" s="300">
        <v>46077</v>
      </c>
      <c r="I232" s="2">
        <v>24</v>
      </c>
    </row>
    <row r="233" spans="1:9" x14ac:dyDescent="0.35">
      <c r="A233" t="s">
        <v>4191</v>
      </c>
      <c r="B233" t="str">
        <f t="shared" si="3"/>
        <v>GCM1280</v>
      </c>
      <c r="C233" t="s">
        <v>4192</v>
      </c>
      <c r="D233" s="2">
        <v>65</v>
      </c>
      <c r="E233" s="309">
        <v>45975</v>
      </c>
      <c r="F233" s="300">
        <v>46076</v>
      </c>
      <c r="G233" s="300">
        <v>45978</v>
      </c>
      <c r="H233" s="300">
        <v>46077</v>
      </c>
      <c r="I233" s="2">
        <v>21</v>
      </c>
    </row>
    <row r="234" spans="1:9" x14ac:dyDescent="0.35">
      <c r="A234" t="s">
        <v>4193</v>
      </c>
      <c r="B234" t="str">
        <f t="shared" si="3"/>
        <v>GCM1190</v>
      </c>
      <c r="C234" t="s">
        <v>4194</v>
      </c>
      <c r="D234" s="2">
        <v>65</v>
      </c>
      <c r="E234" s="309" t="s">
        <v>3842</v>
      </c>
      <c r="F234" s="300">
        <v>46104</v>
      </c>
      <c r="G234" s="2" t="s">
        <v>4195</v>
      </c>
      <c r="H234" s="300">
        <v>46225</v>
      </c>
      <c r="I234" s="2">
        <v>81</v>
      </c>
    </row>
    <row r="235" spans="1:9" x14ac:dyDescent="0.35">
      <c r="A235" t="s">
        <v>4196</v>
      </c>
      <c r="B235" t="str">
        <f t="shared" si="3"/>
        <v>GCM1490</v>
      </c>
      <c r="C235" t="s">
        <v>4197</v>
      </c>
      <c r="D235" s="2">
        <v>65</v>
      </c>
      <c r="E235" s="309" t="s">
        <v>3842</v>
      </c>
      <c r="F235" s="300">
        <v>46104</v>
      </c>
      <c r="G235" s="2" t="s">
        <v>3849</v>
      </c>
      <c r="H235" s="300">
        <v>46106</v>
      </c>
      <c r="I235" s="2">
        <v>67</v>
      </c>
    </row>
    <row r="236" spans="1:9" x14ac:dyDescent="0.35">
      <c r="A236" t="s">
        <v>4198</v>
      </c>
      <c r="B236" t="str">
        <f t="shared" si="3"/>
        <v>GCM1040</v>
      </c>
      <c r="C236" t="s">
        <v>4199</v>
      </c>
      <c r="D236" s="2">
        <v>75</v>
      </c>
      <c r="E236" s="309" t="s">
        <v>3849</v>
      </c>
      <c r="F236" s="2" t="s">
        <v>4200</v>
      </c>
      <c r="G236" s="2" t="s">
        <v>3849</v>
      </c>
      <c r="H236" s="2" t="s">
        <v>4200</v>
      </c>
      <c r="I236" s="2">
        <v>12</v>
      </c>
    </row>
    <row r="237" spans="1:9" x14ac:dyDescent="0.35">
      <c r="A237" t="s">
        <v>4201</v>
      </c>
      <c r="B237" t="str">
        <f t="shared" si="3"/>
        <v>GCM1230</v>
      </c>
      <c r="C237" t="s">
        <v>4202</v>
      </c>
      <c r="D237" s="2">
        <v>65</v>
      </c>
      <c r="E237" s="309" t="s">
        <v>3773</v>
      </c>
      <c r="F237" s="300">
        <v>46112</v>
      </c>
      <c r="G237" s="2" t="s">
        <v>3849</v>
      </c>
      <c r="H237" s="300">
        <v>46106</v>
      </c>
      <c r="I237" s="2">
        <v>32</v>
      </c>
    </row>
    <row r="238" spans="1:9" x14ac:dyDescent="0.35">
      <c r="A238" t="s">
        <v>4203</v>
      </c>
      <c r="B238" t="str">
        <f t="shared" si="3"/>
        <v>GCM1400</v>
      </c>
      <c r="C238" t="s">
        <v>4204</v>
      </c>
      <c r="D238" s="2">
        <v>65</v>
      </c>
      <c r="E238" s="309" t="s">
        <v>3977</v>
      </c>
      <c r="F238" s="2" t="s">
        <v>4205</v>
      </c>
      <c r="G238" s="2" t="s">
        <v>3863</v>
      </c>
      <c r="H238" s="300">
        <v>46218</v>
      </c>
      <c r="I238" s="2">
        <v>21</v>
      </c>
    </row>
    <row r="239" spans="1:9" x14ac:dyDescent="0.35">
      <c r="A239" t="s">
        <v>4206</v>
      </c>
      <c r="B239" t="str">
        <f t="shared" si="3"/>
        <v>GCM1450</v>
      </c>
      <c r="C239" t="s">
        <v>4207</v>
      </c>
      <c r="D239" s="2">
        <v>65</v>
      </c>
      <c r="E239" s="309" t="s">
        <v>3977</v>
      </c>
      <c r="F239" s="2" t="s">
        <v>4205</v>
      </c>
      <c r="G239" s="2" t="s">
        <v>3849</v>
      </c>
      <c r="H239" s="300">
        <v>46106</v>
      </c>
      <c r="I239" s="2">
        <v>73</v>
      </c>
    </row>
    <row r="240" spans="1:9" x14ac:dyDescent="0.35">
      <c r="A240" t="s">
        <v>4208</v>
      </c>
      <c r="B240" t="str">
        <f t="shared" si="3"/>
        <v>GCM1460</v>
      </c>
      <c r="C240" t="s">
        <v>4209</v>
      </c>
      <c r="D240" s="2">
        <v>65</v>
      </c>
      <c r="E240" s="309" t="s">
        <v>3977</v>
      </c>
      <c r="F240" s="2" t="s">
        <v>4205</v>
      </c>
      <c r="G240" s="2" t="s">
        <v>3849</v>
      </c>
      <c r="H240" s="300">
        <v>46106</v>
      </c>
      <c r="I240" s="2">
        <v>104</v>
      </c>
    </row>
    <row r="241" spans="1:9" x14ac:dyDescent="0.35">
      <c r="A241" t="s">
        <v>4210</v>
      </c>
      <c r="B241" t="str">
        <f t="shared" si="3"/>
        <v>GCM1470</v>
      </c>
      <c r="C241" t="s">
        <v>4211</v>
      </c>
      <c r="D241" s="2">
        <v>65</v>
      </c>
      <c r="E241" s="309" t="s">
        <v>3977</v>
      </c>
      <c r="F241" s="2" t="s">
        <v>4205</v>
      </c>
      <c r="G241" s="2" t="s">
        <v>3849</v>
      </c>
      <c r="H241" s="300">
        <v>46106</v>
      </c>
      <c r="I241" s="2">
        <v>69</v>
      </c>
    </row>
    <row r="242" spans="1:9" x14ac:dyDescent="0.35">
      <c r="A242" t="s">
        <v>4212</v>
      </c>
      <c r="B242" t="str">
        <f t="shared" si="3"/>
        <v>GCM1250</v>
      </c>
      <c r="C242" t="s">
        <v>4213</v>
      </c>
      <c r="D242" s="2">
        <v>65</v>
      </c>
      <c r="E242" s="309" t="s">
        <v>4214</v>
      </c>
      <c r="F242" s="2" t="s">
        <v>3886</v>
      </c>
      <c r="G242" s="300">
        <v>46055</v>
      </c>
      <c r="H242" s="300">
        <v>46153</v>
      </c>
      <c r="I242" s="2">
        <v>10</v>
      </c>
    </row>
    <row r="243" spans="1:9" x14ac:dyDescent="0.35">
      <c r="A243" t="s">
        <v>4215</v>
      </c>
      <c r="B243" t="str">
        <f t="shared" si="3"/>
        <v>GCM1480</v>
      </c>
      <c r="C243" t="s">
        <v>4216</v>
      </c>
      <c r="D243" s="2">
        <v>65</v>
      </c>
      <c r="E243" s="309" t="s">
        <v>4214</v>
      </c>
      <c r="F243" s="2" t="s">
        <v>3886</v>
      </c>
      <c r="G243" s="300">
        <v>46092</v>
      </c>
      <c r="H243" s="300">
        <v>46189</v>
      </c>
      <c r="I243" s="2">
        <v>84</v>
      </c>
    </row>
    <row r="244" spans="1:9" x14ac:dyDescent="0.35">
      <c r="A244" t="s">
        <v>4217</v>
      </c>
      <c r="B244" t="str">
        <f t="shared" si="3"/>
        <v>GCM1320</v>
      </c>
      <c r="C244" t="s">
        <v>4218</v>
      </c>
      <c r="D244" s="2">
        <v>65</v>
      </c>
      <c r="E244" s="309" t="s">
        <v>4214</v>
      </c>
      <c r="F244" s="2" t="s">
        <v>3886</v>
      </c>
      <c r="G244" s="2" t="s">
        <v>4219</v>
      </c>
      <c r="H244" s="300">
        <v>46210</v>
      </c>
      <c r="I244" s="2">
        <v>97</v>
      </c>
    </row>
    <row r="245" spans="1:9" x14ac:dyDescent="0.35">
      <c r="A245" t="s">
        <v>4220</v>
      </c>
      <c r="B245" t="str">
        <f t="shared" si="3"/>
        <v>GCM1330</v>
      </c>
      <c r="C245" t="s">
        <v>4221</v>
      </c>
      <c r="D245" s="2">
        <v>65</v>
      </c>
      <c r="E245" s="309" t="s">
        <v>4214</v>
      </c>
      <c r="F245" s="2" t="s">
        <v>3886</v>
      </c>
      <c r="G245" s="300">
        <v>46055</v>
      </c>
      <c r="H245" s="300">
        <v>46153</v>
      </c>
      <c r="I245" s="2">
        <v>10</v>
      </c>
    </row>
    <row r="246" spans="1:9" x14ac:dyDescent="0.35">
      <c r="A246" t="s">
        <v>4222</v>
      </c>
      <c r="B246" t="str">
        <f t="shared" si="3"/>
        <v>GCM1370</v>
      </c>
      <c r="C246" t="s">
        <v>4223</v>
      </c>
      <c r="D246" s="2">
        <v>65</v>
      </c>
      <c r="E246" s="309" t="s">
        <v>4214</v>
      </c>
      <c r="F246" s="2" t="s">
        <v>3886</v>
      </c>
      <c r="G246" s="300">
        <v>46071</v>
      </c>
      <c r="H246" s="300">
        <v>46168</v>
      </c>
      <c r="I246" s="2">
        <v>7</v>
      </c>
    </row>
    <row r="247" spans="1:9" x14ac:dyDescent="0.35">
      <c r="A247" t="s">
        <v>4224</v>
      </c>
      <c r="B247" t="str">
        <f t="shared" si="3"/>
        <v>GCM1380</v>
      </c>
      <c r="C247" t="s">
        <v>4225</v>
      </c>
      <c r="D247" s="2">
        <v>65</v>
      </c>
      <c r="E247" s="309" t="s">
        <v>4214</v>
      </c>
      <c r="F247" s="2" t="s">
        <v>3886</v>
      </c>
      <c r="G247" s="300">
        <v>46161</v>
      </c>
      <c r="H247" s="2" t="s">
        <v>4170</v>
      </c>
      <c r="I247" s="2">
        <v>84</v>
      </c>
    </row>
    <row r="248" spans="1:9" x14ac:dyDescent="0.35">
      <c r="A248" t="s">
        <v>4226</v>
      </c>
      <c r="B248" t="str">
        <f t="shared" si="3"/>
        <v>GCM1510</v>
      </c>
      <c r="C248" t="s">
        <v>4227</v>
      </c>
      <c r="D248" s="2">
        <v>65</v>
      </c>
      <c r="E248" s="309" t="s">
        <v>4214</v>
      </c>
      <c r="F248" s="2" t="s">
        <v>3886</v>
      </c>
      <c r="G248" s="300">
        <v>46071</v>
      </c>
      <c r="H248" s="300">
        <v>46168</v>
      </c>
      <c r="I248" s="2">
        <v>30</v>
      </c>
    </row>
    <row r="249" spans="1:9" x14ac:dyDescent="0.35">
      <c r="A249" t="s">
        <v>4228</v>
      </c>
      <c r="B249" t="str">
        <f t="shared" si="3"/>
        <v>GCM1390</v>
      </c>
      <c r="C249" t="s">
        <v>4229</v>
      </c>
      <c r="D249" s="2">
        <v>65</v>
      </c>
      <c r="E249" s="309" t="s">
        <v>3807</v>
      </c>
      <c r="F249" s="2" t="s">
        <v>4230</v>
      </c>
      <c r="G249" s="300">
        <v>46055</v>
      </c>
      <c r="H249" s="300">
        <v>46153</v>
      </c>
      <c r="I249" s="2">
        <v>15</v>
      </c>
    </row>
    <row r="250" spans="1:9" x14ac:dyDescent="0.35">
      <c r="A250" t="s">
        <v>4231</v>
      </c>
      <c r="B250" t="str">
        <f t="shared" si="3"/>
        <v>GCM1090</v>
      </c>
      <c r="C250" t="s">
        <v>4232</v>
      </c>
      <c r="D250" s="2">
        <v>60</v>
      </c>
      <c r="E250" s="309" t="s">
        <v>4233</v>
      </c>
      <c r="F250" s="2" t="s">
        <v>4230</v>
      </c>
      <c r="G250" s="300">
        <v>46055</v>
      </c>
      <c r="H250" s="300">
        <v>46146</v>
      </c>
      <c r="I250" s="2">
        <v>66</v>
      </c>
    </row>
    <row r="251" spans="1:9" x14ac:dyDescent="0.35">
      <c r="A251" t="s">
        <v>4234</v>
      </c>
      <c r="B251" t="str">
        <f t="shared" si="3"/>
        <v>GCM1440</v>
      </c>
      <c r="C251" t="s">
        <v>4235</v>
      </c>
      <c r="D251" s="2">
        <v>65</v>
      </c>
      <c r="E251" s="309">
        <v>46098</v>
      </c>
      <c r="F251" s="300">
        <v>46195</v>
      </c>
      <c r="G251" s="300">
        <v>46099</v>
      </c>
      <c r="H251" s="300">
        <v>46196</v>
      </c>
      <c r="I251" s="2">
        <v>22</v>
      </c>
    </row>
    <row r="252" spans="1:9" x14ac:dyDescent="0.35">
      <c r="A252" t="s">
        <v>4236</v>
      </c>
      <c r="B252" t="str">
        <f t="shared" si="3"/>
        <v>GCM1210</v>
      </c>
      <c r="C252" t="s">
        <v>4237</v>
      </c>
      <c r="D252" s="2">
        <v>65</v>
      </c>
      <c r="E252" s="309">
        <v>46106</v>
      </c>
      <c r="F252" s="300">
        <v>46202</v>
      </c>
      <c r="G252" s="300">
        <v>46099</v>
      </c>
      <c r="H252" s="300">
        <v>46196</v>
      </c>
      <c r="I252" s="2">
        <v>24</v>
      </c>
    </row>
    <row r="253" spans="1:9" x14ac:dyDescent="0.35">
      <c r="A253" t="s">
        <v>4238</v>
      </c>
      <c r="B253" t="str">
        <f t="shared" si="3"/>
        <v>GCM1220</v>
      </c>
      <c r="C253" t="s">
        <v>4239</v>
      </c>
      <c r="D253" s="2">
        <v>65</v>
      </c>
      <c r="E253" s="309">
        <v>46106</v>
      </c>
      <c r="F253" s="300">
        <v>46202</v>
      </c>
      <c r="G253" s="2" t="s">
        <v>3849</v>
      </c>
      <c r="H253" s="300">
        <v>46106</v>
      </c>
      <c r="I253" s="2">
        <v>23</v>
      </c>
    </row>
    <row r="254" spans="1:9" x14ac:dyDescent="0.35">
      <c r="A254" t="s">
        <v>4240</v>
      </c>
      <c r="B254" t="str">
        <f t="shared" si="3"/>
        <v>GCM1130</v>
      </c>
      <c r="C254" t="s">
        <v>4241</v>
      </c>
      <c r="D254" s="2">
        <v>60</v>
      </c>
      <c r="E254" s="309" t="s">
        <v>3857</v>
      </c>
      <c r="F254" s="300">
        <v>46217</v>
      </c>
      <c r="G254" s="2" t="s">
        <v>4195</v>
      </c>
      <c r="H254" s="300">
        <v>46218</v>
      </c>
      <c r="I254" s="2">
        <v>48</v>
      </c>
    </row>
    <row r="255" spans="1:9" x14ac:dyDescent="0.35">
      <c r="A255" t="s">
        <v>4242</v>
      </c>
      <c r="B255" t="str">
        <f t="shared" si="3"/>
        <v>GCM1140</v>
      </c>
      <c r="C255" t="s">
        <v>4243</v>
      </c>
      <c r="D255" s="2">
        <v>60</v>
      </c>
      <c r="E255" s="309" t="s">
        <v>3857</v>
      </c>
      <c r="F255" s="300">
        <v>46217</v>
      </c>
      <c r="G255" s="2" t="s">
        <v>4195</v>
      </c>
      <c r="H255" s="300">
        <v>46218</v>
      </c>
      <c r="I255" s="2">
        <v>25</v>
      </c>
    </row>
    <row r="256" spans="1:9" x14ac:dyDescent="0.35">
      <c r="A256" t="s">
        <v>4244</v>
      </c>
      <c r="B256" t="str">
        <f t="shared" si="3"/>
        <v>GCM1050</v>
      </c>
      <c r="C256" t="s">
        <v>4245</v>
      </c>
      <c r="D256" s="2">
        <v>60</v>
      </c>
      <c r="E256" s="309">
        <v>46153</v>
      </c>
      <c r="F256" s="2" t="s">
        <v>4183</v>
      </c>
      <c r="G256" s="300">
        <v>46147</v>
      </c>
      <c r="H256" s="300">
        <v>46232</v>
      </c>
      <c r="I256" s="2">
        <v>42</v>
      </c>
    </row>
    <row r="257" spans="1:9" x14ac:dyDescent="0.35">
      <c r="A257" t="s">
        <v>4246</v>
      </c>
      <c r="B257" t="str">
        <f t="shared" si="3"/>
        <v xml:space="preserve"> Piping</v>
      </c>
      <c r="D257" s="2">
        <v>369</v>
      </c>
      <c r="E257" s="309" t="s">
        <v>4168</v>
      </c>
      <c r="F257" s="300">
        <v>46323</v>
      </c>
      <c r="G257" s="300">
        <v>45964</v>
      </c>
      <c r="H257" s="2" t="s">
        <v>4200</v>
      </c>
      <c r="I257" s="2">
        <v>14</v>
      </c>
    </row>
    <row r="258" spans="1:9" x14ac:dyDescent="0.35">
      <c r="A258" t="s">
        <v>4247</v>
      </c>
      <c r="B258" t="str">
        <f t="shared" si="3"/>
        <v>GCP1000</v>
      </c>
      <c r="C258" t="s">
        <v>4248</v>
      </c>
      <c r="D258" s="2">
        <v>26</v>
      </c>
      <c r="E258" s="309" t="s">
        <v>4168</v>
      </c>
      <c r="F258" s="300">
        <v>45929</v>
      </c>
      <c r="G258" s="300">
        <v>45964</v>
      </c>
      <c r="H258" s="2" t="s">
        <v>3773</v>
      </c>
      <c r="I258" s="2">
        <v>0</v>
      </c>
    </row>
    <row r="259" spans="1:9" x14ac:dyDescent="0.35">
      <c r="A259" t="s">
        <v>4249</v>
      </c>
      <c r="B259" t="str">
        <f t="shared" si="3"/>
        <v>GCP1030</v>
      </c>
      <c r="C259" t="s">
        <v>4250</v>
      </c>
      <c r="D259" s="2">
        <v>68</v>
      </c>
      <c r="E259" s="309">
        <v>45950</v>
      </c>
      <c r="F259" s="2" t="s">
        <v>4251</v>
      </c>
      <c r="G259" s="2" t="s">
        <v>3849</v>
      </c>
      <c r="H259" s="300">
        <v>46077</v>
      </c>
      <c r="I259" s="2">
        <v>30</v>
      </c>
    </row>
    <row r="260" spans="1:9" x14ac:dyDescent="0.35">
      <c r="A260" t="s">
        <v>4252</v>
      </c>
      <c r="B260" t="str">
        <f t="shared" si="3"/>
        <v>GCP1001</v>
      </c>
      <c r="C260" t="s">
        <v>4253</v>
      </c>
      <c r="D260" s="2">
        <v>30</v>
      </c>
      <c r="E260" s="309" t="s">
        <v>3849</v>
      </c>
      <c r="F260" s="2" t="s">
        <v>4233</v>
      </c>
      <c r="G260" s="300">
        <v>46071</v>
      </c>
      <c r="H260" s="2" t="s">
        <v>4200</v>
      </c>
      <c r="I260" s="2">
        <v>33</v>
      </c>
    </row>
    <row r="261" spans="1:9" x14ac:dyDescent="0.35">
      <c r="A261" t="s">
        <v>4254</v>
      </c>
      <c r="B261" t="str">
        <f t="shared" si="3"/>
        <v>GCP1021</v>
      </c>
      <c r="C261" t="s">
        <v>4255</v>
      </c>
      <c r="D261" s="2">
        <v>40</v>
      </c>
      <c r="E261" s="309" t="s">
        <v>3849</v>
      </c>
      <c r="F261" s="2" t="s">
        <v>4233</v>
      </c>
      <c r="I261" s="2">
        <v>57</v>
      </c>
    </row>
    <row r="262" spans="1:9" x14ac:dyDescent="0.35">
      <c r="A262" t="s">
        <v>4256</v>
      </c>
      <c r="B262" t="str">
        <f t="shared" ref="B262:B325" si="4">+RIGHT(A262,7)</f>
        <v>GCP1010</v>
      </c>
      <c r="C262" t="s">
        <v>4257</v>
      </c>
      <c r="D262" s="2">
        <v>32</v>
      </c>
      <c r="E262" s="309">
        <v>46160</v>
      </c>
      <c r="F262" s="300">
        <v>46204</v>
      </c>
      <c r="I262" s="2">
        <v>11</v>
      </c>
    </row>
    <row r="263" spans="1:9" x14ac:dyDescent="0.35">
      <c r="A263" t="s">
        <v>4258</v>
      </c>
      <c r="B263" t="str">
        <f t="shared" si="4"/>
        <v>GCP1011</v>
      </c>
      <c r="C263" t="s">
        <v>4259</v>
      </c>
      <c r="D263" s="2">
        <v>30</v>
      </c>
      <c r="E263" s="309">
        <v>46281</v>
      </c>
      <c r="F263" s="300">
        <v>46323</v>
      </c>
      <c r="I263" s="2">
        <v>12</v>
      </c>
    </row>
    <row r="264" spans="1:9" x14ac:dyDescent="0.35">
      <c r="A264" t="s">
        <v>4260</v>
      </c>
      <c r="B264" t="str">
        <f t="shared" si="4"/>
        <v>ricidad</v>
      </c>
      <c r="D264" s="2">
        <v>208</v>
      </c>
      <c r="E264" s="309">
        <v>45901</v>
      </c>
      <c r="F264" s="300">
        <v>46206</v>
      </c>
      <c r="G264" s="2" t="s">
        <v>4168</v>
      </c>
      <c r="H264" s="2" t="s">
        <v>4261</v>
      </c>
      <c r="I264" s="2">
        <v>23</v>
      </c>
    </row>
    <row r="265" spans="1:9" x14ac:dyDescent="0.35">
      <c r="A265" t="s">
        <v>4262</v>
      </c>
      <c r="B265" t="str">
        <f t="shared" si="4"/>
        <v>GCE1070</v>
      </c>
      <c r="C265" t="s">
        <v>4263</v>
      </c>
      <c r="D265" s="2">
        <v>92</v>
      </c>
      <c r="E265" s="309">
        <v>45926</v>
      </c>
      <c r="F265" s="300">
        <v>46062</v>
      </c>
      <c r="I265" s="2">
        <v>20</v>
      </c>
    </row>
    <row r="266" spans="1:9" x14ac:dyDescent="0.35">
      <c r="A266" t="s">
        <v>4264</v>
      </c>
      <c r="B266" t="str">
        <f t="shared" si="4"/>
        <v>GCE1060</v>
      </c>
      <c r="C266" t="s">
        <v>4265</v>
      </c>
      <c r="D266" s="2">
        <v>41</v>
      </c>
      <c r="E266" s="309">
        <v>45930</v>
      </c>
      <c r="F266" s="300">
        <v>45987</v>
      </c>
      <c r="G266" s="300">
        <v>45950</v>
      </c>
      <c r="H266" s="2" t="s">
        <v>3773</v>
      </c>
      <c r="I266" s="2">
        <v>43</v>
      </c>
    </row>
    <row r="267" spans="1:9" x14ac:dyDescent="0.35">
      <c r="A267" t="s">
        <v>4266</v>
      </c>
      <c r="B267" t="str">
        <f t="shared" si="4"/>
        <v>GCE1000</v>
      </c>
      <c r="C267" t="s">
        <v>4267</v>
      </c>
      <c r="D267" s="2">
        <v>67</v>
      </c>
      <c r="E267" s="309">
        <v>46059</v>
      </c>
      <c r="F267" s="300">
        <v>46161</v>
      </c>
      <c r="G267" s="300">
        <v>46085</v>
      </c>
      <c r="H267" s="300">
        <v>46168</v>
      </c>
      <c r="I267" s="2">
        <v>23</v>
      </c>
    </row>
    <row r="268" spans="1:9" x14ac:dyDescent="0.35">
      <c r="A268" t="s">
        <v>4268</v>
      </c>
      <c r="B268" t="str">
        <f t="shared" si="4"/>
        <v>GCE1140</v>
      </c>
      <c r="C268" t="s">
        <v>4269</v>
      </c>
      <c r="D268" s="2">
        <v>66</v>
      </c>
      <c r="E268" s="309">
        <v>46062</v>
      </c>
      <c r="F268" s="300">
        <v>46161</v>
      </c>
      <c r="G268" s="300">
        <v>46085</v>
      </c>
      <c r="H268" s="300">
        <v>46168</v>
      </c>
      <c r="I268" s="2">
        <v>12</v>
      </c>
    </row>
    <row r="269" spans="1:9" x14ac:dyDescent="0.35">
      <c r="A269" t="s">
        <v>4270</v>
      </c>
      <c r="B269" t="str">
        <f t="shared" si="4"/>
        <v>GCE1110</v>
      </c>
      <c r="C269" t="s">
        <v>4271</v>
      </c>
      <c r="D269" s="2">
        <v>67</v>
      </c>
      <c r="E269" s="309">
        <v>46104</v>
      </c>
      <c r="F269" s="300">
        <v>46203</v>
      </c>
      <c r="G269" s="300">
        <v>46161</v>
      </c>
      <c r="H269" s="2" t="s">
        <v>4261</v>
      </c>
      <c r="I269" s="2">
        <v>22</v>
      </c>
    </row>
    <row r="270" spans="1:9" x14ac:dyDescent="0.35">
      <c r="A270" t="s">
        <v>4272</v>
      </c>
      <c r="B270" t="str">
        <f t="shared" si="4"/>
        <v>GCE1040</v>
      </c>
      <c r="C270" t="s">
        <v>4273</v>
      </c>
      <c r="D270" s="2">
        <v>69</v>
      </c>
      <c r="E270" s="309">
        <v>46106</v>
      </c>
      <c r="F270" s="300">
        <v>46206</v>
      </c>
      <c r="G270" s="2" t="s">
        <v>4195</v>
      </c>
      <c r="H270" s="300">
        <v>46203</v>
      </c>
      <c r="I270" s="2">
        <v>23</v>
      </c>
    </row>
    <row r="271" spans="1:9" x14ac:dyDescent="0.35">
      <c r="A271" t="s">
        <v>4274</v>
      </c>
      <c r="B271" t="str">
        <f t="shared" si="4"/>
        <v>TER # 3</v>
      </c>
      <c r="D271" s="2">
        <v>76</v>
      </c>
      <c r="E271" s="309">
        <v>45926</v>
      </c>
      <c r="F271" s="2" t="s">
        <v>4214</v>
      </c>
      <c r="G271" s="300">
        <v>45922</v>
      </c>
      <c r="H271" s="2" t="s">
        <v>3773</v>
      </c>
      <c r="I271" s="2">
        <v>28</v>
      </c>
    </row>
    <row r="272" spans="1:9" x14ac:dyDescent="0.35">
      <c r="A272" t="s">
        <v>4275</v>
      </c>
      <c r="B272" t="str">
        <f t="shared" si="4"/>
        <v>GCE1100</v>
      </c>
      <c r="C272" t="s">
        <v>4276</v>
      </c>
      <c r="D272" s="2">
        <v>76</v>
      </c>
      <c r="E272" s="309">
        <v>45926</v>
      </c>
      <c r="F272" s="2" t="s">
        <v>4214</v>
      </c>
      <c r="G272" s="300">
        <v>45922</v>
      </c>
      <c r="H272" s="2" t="s">
        <v>3773</v>
      </c>
      <c r="I272" s="2">
        <v>28</v>
      </c>
    </row>
    <row r="273" spans="1:9" x14ac:dyDescent="0.35">
      <c r="A273" t="s">
        <v>4277</v>
      </c>
      <c r="B273" t="str">
        <f t="shared" si="4"/>
        <v>4 y # 5</v>
      </c>
      <c r="D273" s="2">
        <v>111</v>
      </c>
      <c r="E273" s="309">
        <v>45901</v>
      </c>
      <c r="F273" s="300">
        <v>46062</v>
      </c>
      <c r="G273" s="2" t="s">
        <v>4168</v>
      </c>
      <c r="H273" s="300">
        <v>45954</v>
      </c>
      <c r="I273" s="2">
        <v>29</v>
      </c>
    </row>
    <row r="274" spans="1:9" x14ac:dyDescent="0.35">
      <c r="A274" t="s">
        <v>4278</v>
      </c>
      <c r="B274" t="str">
        <f t="shared" si="4"/>
        <v>GCE1102</v>
      </c>
      <c r="C274" t="s">
        <v>4279</v>
      </c>
      <c r="D274" s="2">
        <v>95</v>
      </c>
      <c r="E274" s="309">
        <v>45901</v>
      </c>
      <c r="F274" s="2" t="s">
        <v>4214</v>
      </c>
      <c r="G274" s="2" t="s">
        <v>4168</v>
      </c>
      <c r="H274" s="300">
        <v>45954</v>
      </c>
      <c r="I274" s="2">
        <v>0</v>
      </c>
    </row>
    <row r="275" spans="1:9" x14ac:dyDescent="0.35">
      <c r="A275" t="s">
        <v>4280</v>
      </c>
      <c r="B275" t="str">
        <f t="shared" si="4"/>
        <v>GCE1112</v>
      </c>
      <c r="C275" t="s">
        <v>4281</v>
      </c>
      <c r="D275" s="2">
        <v>92</v>
      </c>
      <c r="E275" s="309">
        <v>45926</v>
      </c>
      <c r="F275" s="300">
        <v>46062</v>
      </c>
      <c r="I275" s="2">
        <v>29</v>
      </c>
    </row>
    <row r="276" spans="1:9" x14ac:dyDescent="0.35">
      <c r="A276" t="s">
        <v>4282</v>
      </c>
      <c r="B276" t="str">
        <f t="shared" si="4"/>
        <v>control</v>
      </c>
      <c r="D276" s="2">
        <v>163</v>
      </c>
      <c r="E276" s="309">
        <v>45931</v>
      </c>
      <c r="F276" s="300">
        <v>46175</v>
      </c>
      <c r="G276" s="2" t="s">
        <v>3849</v>
      </c>
      <c r="H276" s="300">
        <v>46203</v>
      </c>
      <c r="I276" s="2">
        <v>19</v>
      </c>
    </row>
    <row r="277" spans="1:9" x14ac:dyDescent="0.35">
      <c r="A277" t="s">
        <v>4283</v>
      </c>
      <c r="B277" t="str">
        <f t="shared" si="4"/>
        <v>GCI1060</v>
      </c>
      <c r="C277" t="s">
        <v>4284</v>
      </c>
      <c r="D277" s="2">
        <v>93</v>
      </c>
      <c r="E277" s="309">
        <v>45931</v>
      </c>
      <c r="F277" s="300">
        <v>46066</v>
      </c>
      <c r="I277" s="2">
        <v>54</v>
      </c>
    </row>
    <row r="278" spans="1:9" x14ac:dyDescent="0.35">
      <c r="A278" t="s">
        <v>4285</v>
      </c>
      <c r="B278" t="str">
        <f t="shared" si="4"/>
        <v>GCI1070</v>
      </c>
      <c r="C278" t="s">
        <v>4286</v>
      </c>
      <c r="D278" s="2">
        <v>93</v>
      </c>
      <c r="E278" s="309">
        <v>45931</v>
      </c>
      <c r="F278" s="300">
        <v>46066</v>
      </c>
      <c r="I278" s="2">
        <v>8</v>
      </c>
    </row>
    <row r="279" spans="1:9" x14ac:dyDescent="0.35">
      <c r="A279" t="s">
        <v>4287</v>
      </c>
      <c r="B279" t="str">
        <f t="shared" si="4"/>
        <v>GCI1040</v>
      </c>
      <c r="C279" t="s">
        <v>4288</v>
      </c>
      <c r="D279" s="2">
        <v>66</v>
      </c>
      <c r="E279" s="309" t="s">
        <v>3842</v>
      </c>
      <c r="F279" s="300">
        <v>46106</v>
      </c>
      <c r="G279" s="2" t="s">
        <v>3849</v>
      </c>
      <c r="H279" s="2" t="s">
        <v>4083</v>
      </c>
      <c r="I279" s="2">
        <v>14</v>
      </c>
    </row>
    <row r="280" spans="1:9" x14ac:dyDescent="0.35">
      <c r="A280" t="s">
        <v>4289</v>
      </c>
      <c r="B280" t="str">
        <f t="shared" si="4"/>
        <v>GCI1050</v>
      </c>
      <c r="C280" t="s">
        <v>4290</v>
      </c>
      <c r="D280" s="2">
        <v>60</v>
      </c>
      <c r="E280" s="309">
        <v>46072</v>
      </c>
      <c r="F280" s="300">
        <v>46161</v>
      </c>
      <c r="G280" s="2" t="s">
        <v>4219</v>
      </c>
      <c r="H280" s="300">
        <v>46203</v>
      </c>
      <c r="I280" s="2">
        <v>28</v>
      </c>
    </row>
    <row r="281" spans="1:9" x14ac:dyDescent="0.35">
      <c r="A281" t="s">
        <v>4291</v>
      </c>
      <c r="B281" t="str">
        <f t="shared" si="4"/>
        <v>GCI1020</v>
      </c>
      <c r="C281" t="s">
        <v>4292</v>
      </c>
      <c r="D281" s="2">
        <v>68</v>
      </c>
      <c r="E281" s="309">
        <v>46073</v>
      </c>
      <c r="F281" s="300">
        <v>46175</v>
      </c>
      <c r="G281" s="2" t="s">
        <v>4083</v>
      </c>
      <c r="H281" s="300">
        <v>46203</v>
      </c>
      <c r="I281" s="2">
        <v>18</v>
      </c>
    </row>
    <row r="282" spans="1:9" x14ac:dyDescent="0.35">
      <c r="A282" t="s">
        <v>4293</v>
      </c>
      <c r="B282" t="str">
        <f t="shared" si="4"/>
        <v>espacho</v>
      </c>
      <c r="D282" s="2">
        <v>463</v>
      </c>
      <c r="E282" s="309">
        <v>45930</v>
      </c>
      <c r="F282" s="300">
        <v>46469</v>
      </c>
      <c r="G282" s="300">
        <v>45955</v>
      </c>
      <c r="H282" s="300">
        <v>46474</v>
      </c>
      <c r="I282" s="2">
        <v>265</v>
      </c>
    </row>
    <row r="283" spans="1:9" x14ac:dyDescent="0.35">
      <c r="A283" t="s">
        <v>4171</v>
      </c>
      <c r="B283" t="str">
        <f t="shared" si="4"/>
        <v xml:space="preserve">  Civil</v>
      </c>
      <c r="D283" s="2">
        <v>244</v>
      </c>
      <c r="E283" s="309" t="s">
        <v>4294</v>
      </c>
      <c r="F283" s="300">
        <v>46282</v>
      </c>
      <c r="G283" s="300">
        <v>46060</v>
      </c>
      <c r="H283" s="300">
        <v>46318</v>
      </c>
      <c r="I283" s="2">
        <v>496</v>
      </c>
    </row>
    <row r="284" spans="1:9" x14ac:dyDescent="0.35">
      <c r="A284" t="s">
        <v>4295</v>
      </c>
      <c r="B284" t="str">
        <f t="shared" si="4"/>
        <v>FDC1020</v>
      </c>
      <c r="C284" t="s">
        <v>4296</v>
      </c>
      <c r="D284" s="2">
        <v>244</v>
      </c>
      <c r="E284" s="309" t="s">
        <v>4294</v>
      </c>
      <c r="F284" s="300">
        <v>46282</v>
      </c>
      <c r="G284" s="300">
        <v>46060</v>
      </c>
      <c r="H284" s="300">
        <v>46269</v>
      </c>
      <c r="I284" s="2">
        <v>21</v>
      </c>
    </row>
    <row r="285" spans="1:9" x14ac:dyDescent="0.35">
      <c r="A285" t="s">
        <v>4297</v>
      </c>
      <c r="B285" t="str">
        <f t="shared" si="4"/>
        <v>FDC1050</v>
      </c>
      <c r="C285" t="s">
        <v>4298</v>
      </c>
      <c r="D285" s="2">
        <v>76</v>
      </c>
      <c r="E285" s="309">
        <v>46093</v>
      </c>
      <c r="F285" s="300">
        <v>46168</v>
      </c>
      <c r="G285" s="300">
        <v>46169</v>
      </c>
      <c r="H285" s="300">
        <v>46318</v>
      </c>
      <c r="I285" s="2">
        <v>170</v>
      </c>
    </row>
    <row r="286" spans="1:9" x14ac:dyDescent="0.35">
      <c r="A286" t="s">
        <v>4299</v>
      </c>
      <c r="B286" t="str">
        <f t="shared" si="4"/>
        <v>ALER500</v>
      </c>
      <c r="C286" t="s">
        <v>4300</v>
      </c>
      <c r="D286" s="2">
        <v>0</v>
      </c>
      <c r="E286" s="309">
        <v>46104</v>
      </c>
      <c r="I286" s="2">
        <v>675</v>
      </c>
    </row>
    <row r="287" spans="1:9" x14ac:dyDescent="0.35">
      <c r="A287" t="s">
        <v>4301</v>
      </c>
      <c r="B287" t="str">
        <f t="shared" si="4"/>
        <v>ALER540</v>
      </c>
      <c r="C287" t="s">
        <v>4302</v>
      </c>
      <c r="D287" s="2">
        <v>0</v>
      </c>
      <c r="E287" s="309">
        <v>46154</v>
      </c>
      <c r="I287" s="2">
        <v>625</v>
      </c>
    </row>
    <row r="288" spans="1:9" x14ac:dyDescent="0.35">
      <c r="A288" t="s">
        <v>4303</v>
      </c>
      <c r="B288" t="str">
        <f t="shared" si="4"/>
        <v>ALER510</v>
      </c>
      <c r="C288" t="s">
        <v>4304</v>
      </c>
      <c r="D288" s="2">
        <v>0</v>
      </c>
      <c r="E288" s="309">
        <v>46184</v>
      </c>
      <c r="I288" s="2">
        <v>595</v>
      </c>
    </row>
    <row r="289" spans="1:9" x14ac:dyDescent="0.35">
      <c r="A289" t="s">
        <v>4305</v>
      </c>
      <c r="B289" t="str">
        <f t="shared" si="4"/>
        <v>ALER570</v>
      </c>
      <c r="C289" t="s">
        <v>4306</v>
      </c>
      <c r="D289" s="2">
        <v>0</v>
      </c>
      <c r="E289" s="309">
        <v>46196</v>
      </c>
      <c r="I289" s="2">
        <v>583</v>
      </c>
    </row>
    <row r="290" spans="1:9" x14ac:dyDescent="0.35">
      <c r="A290" t="s">
        <v>4307</v>
      </c>
      <c r="B290" t="str">
        <f t="shared" si="4"/>
        <v>ALER530</v>
      </c>
      <c r="C290" t="s">
        <v>4308</v>
      </c>
      <c r="D290" s="2">
        <v>0</v>
      </c>
      <c r="E290" s="309">
        <v>46207</v>
      </c>
      <c r="I290" s="2">
        <v>572</v>
      </c>
    </row>
    <row r="291" spans="1:9" x14ac:dyDescent="0.35">
      <c r="A291" t="s">
        <v>4309</v>
      </c>
      <c r="B291" t="str">
        <f t="shared" si="4"/>
        <v>ALER560</v>
      </c>
      <c r="C291" t="s">
        <v>4310</v>
      </c>
      <c r="D291" s="2">
        <v>0</v>
      </c>
      <c r="E291" s="309">
        <v>46213</v>
      </c>
      <c r="I291" s="2">
        <v>566</v>
      </c>
    </row>
    <row r="292" spans="1:9" x14ac:dyDescent="0.35">
      <c r="A292" t="s">
        <v>4311</v>
      </c>
      <c r="B292" t="str">
        <f t="shared" si="4"/>
        <v>ALER520</v>
      </c>
      <c r="C292" t="s">
        <v>4312</v>
      </c>
      <c r="D292" s="2">
        <v>0</v>
      </c>
      <c r="E292" s="309">
        <v>46277</v>
      </c>
      <c r="I292" s="2">
        <v>502</v>
      </c>
    </row>
    <row r="293" spans="1:9" x14ac:dyDescent="0.35">
      <c r="A293" t="s">
        <v>4313</v>
      </c>
      <c r="B293" t="str">
        <f t="shared" si="4"/>
        <v>ALER550</v>
      </c>
      <c r="C293" t="s">
        <v>4314</v>
      </c>
      <c r="D293" s="2">
        <v>0</v>
      </c>
      <c r="E293" s="309">
        <v>46277</v>
      </c>
      <c r="I293" s="2">
        <v>502</v>
      </c>
    </row>
    <row r="294" spans="1:9" x14ac:dyDescent="0.35">
      <c r="A294" t="s">
        <v>4315</v>
      </c>
      <c r="B294" t="str">
        <f t="shared" si="4"/>
        <v>ALER580</v>
      </c>
      <c r="C294" t="s">
        <v>4316</v>
      </c>
      <c r="D294" s="2">
        <v>0</v>
      </c>
      <c r="E294" s="309">
        <v>46277</v>
      </c>
      <c r="I294" s="2">
        <v>502</v>
      </c>
    </row>
    <row r="295" spans="1:9" x14ac:dyDescent="0.35">
      <c r="A295" t="s">
        <v>4179</v>
      </c>
      <c r="B295" t="str">
        <f t="shared" si="4"/>
        <v>etálica</v>
      </c>
      <c r="D295" s="2">
        <v>374</v>
      </c>
      <c r="E295" s="309" t="s">
        <v>4294</v>
      </c>
      <c r="F295" s="2" t="s">
        <v>4317</v>
      </c>
      <c r="G295" s="300">
        <v>46060</v>
      </c>
      <c r="H295" s="2" t="s">
        <v>4318</v>
      </c>
      <c r="I295" s="2">
        <v>366</v>
      </c>
    </row>
    <row r="296" spans="1:9" x14ac:dyDescent="0.35">
      <c r="A296" t="s">
        <v>4319</v>
      </c>
      <c r="B296" t="str">
        <f t="shared" si="4"/>
        <v>FDS1000</v>
      </c>
      <c r="C296" t="s">
        <v>4320</v>
      </c>
      <c r="D296" s="2">
        <v>340</v>
      </c>
      <c r="E296" s="309" t="s">
        <v>4294</v>
      </c>
      <c r="F296" s="2" t="s">
        <v>4321</v>
      </c>
      <c r="G296" s="300">
        <v>46060</v>
      </c>
      <c r="H296" s="2" t="s">
        <v>4318</v>
      </c>
      <c r="I296" s="2">
        <v>7</v>
      </c>
    </row>
    <row r="297" spans="1:9" x14ac:dyDescent="0.35">
      <c r="A297" t="s">
        <v>4322</v>
      </c>
      <c r="B297" t="str">
        <f t="shared" si="4"/>
        <v>ALER105</v>
      </c>
      <c r="C297" t="s">
        <v>4323</v>
      </c>
      <c r="D297" s="2">
        <v>0</v>
      </c>
      <c r="E297" s="309" t="s">
        <v>4324</v>
      </c>
      <c r="I297" s="2">
        <v>639</v>
      </c>
    </row>
    <row r="298" spans="1:9" x14ac:dyDescent="0.35">
      <c r="A298" t="s">
        <v>4325</v>
      </c>
      <c r="B298" t="str">
        <f t="shared" si="4"/>
        <v>ALER110</v>
      </c>
      <c r="C298" t="s">
        <v>4326</v>
      </c>
      <c r="D298" s="2">
        <v>0</v>
      </c>
      <c r="E298" s="309">
        <v>46164</v>
      </c>
      <c r="I298" s="2">
        <v>615</v>
      </c>
    </row>
    <row r="299" spans="1:9" x14ac:dyDescent="0.35">
      <c r="A299" t="s">
        <v>4327</v>
      </c>
      <c r="B299" t="str">
        <f t="shared" si="4"/>
        <v>ALER100</v>
      </c>
      <c r="C299" t="s">
        <v>4328</v>
      </c>
      <c r="D299" s="2">
        <v>0</v>
      </c>
      <c r="E299" s="309">
        <v>46213</v>
      </c>
      <c r="I299" s="2">
        <v>566</v>
      </c>
    </row>
    <row r="300" spans="1:9" x14ac:dyDescent="0.35">
      <c r="A300" t="s">
        <v>4329</v>
      </c>
      <c r="B300" t="str">
        <f t="shared" si="4"/>
        <v>ALER135</v>
      </c>
      <c r="C300" t="s">
        <v>4330</v>
      </c>
      <c r="D300" s="2">
        <v>0</v>
      </c>
      <c r="E300" s="309" t="s">
        <v>4331</v>
      </c>
      <c r="I300" s="2">
        <v>526</v>
      </c>
    </row>
    <row r="301" spans="1:9" x14ac:dyDescent="0.35">
      <c r="A301" t="s">
        <v>4332</v>
      </c>
      <c r="B301" t="str">
        <f t="shared" si="4"/>
        <v>ALER155</v>
      </c>
      <c r="C301" t="s">
        <v>4333</v>
      </c>
      <c r="D301" s="2">
        <v>0</v>
      </c>
      <c r="E301" s="309">
        <v>46297</v>
      </c>
      <c r="I301" s="2">
        <v>482</v>
      </c>
    </row>
    <row r="302" spans="1:9" x14ac:dyDescent="0.35">
      <c r="A302" t="s">
        <v>4334</v>
      </c>
      <c r="B302" t="str">
        <f t="shared" si="4"/>
        <v>ALER145</v>
      </c>
      <c r="C302" t="s">
        <v>4335</v>
      </c>
      <c r="D302" s="2">
        <v>0</v>
      </c>
      <c r="E302" s="309">
        <v>46314</v>
      </c>
      <c r="I302" s="2">
        <v>465</v>
      </c>
    </row>
    <row r="303" spans="1:9" x14ac:dyDescent="0.35">
      <c r="A303" t="s">
        <v>4336</v>
      </c>
      <c r="B303" t="str">
        <f t="shared" si="4"/>
        <v>ALER125</v>
      </c>
      <c r="C303" t="s">
        <v>4337</v>
      </c>
      <c r="D303" s="2">
        <v>0</v>
      </c>
      <c r="E303" s="309">
        <v>46324</v>
      </c>
      <c r="I303" s="2">
        <v>455</v>
      </c>
    </row>
    <row r="304" spans="1:9" x14ac:dyDescent="0.35">
      <c r="A304" t="s">
        <v>4338</v>
      </c>
      <c r="B304" t="str">
        <f t="shared" si="4"/>
        <v>ALER150</v>
      </c>
      <c r="C304" t="s">
        <v>4339</v>
      </c>
      <c r="D304" s="2">
        <v>0</v>
      </c>
      <c r="E304" s="309">
        <v>46338</v>
      </c>
      <c r="I304" s="2">
        <v>441</v>
      </c>
    </row>
    <row r="305" spans="1:9" x14ac:dyDescent="0.35">
      <c r="A305" t="s">
        <v>4340</v>
      </c>
      <c r="B305" t="str">
        <f t="shared" si="4"/>
        <v>ALER115</v>
      </c>
      <c r="C305" t="s">
        <v>4341</v>
      </c>
      <c r="D305" s="2">
        <v>0</v>
      </c>
      <c r="E305" s="309" t="s">
        <v>3707</v>
      </c>
      <c r="I305" s="2">
        <v>408</v>
      </c>
    </row>
    <row r="306" spans="1:9" x14ac:dyDescent="0.35">
      <c r="A306" t="s">
        <v>4342</v>
      </c>
      <c r="B306" t="str">
        <f t="shared" si="4"/>
        <v>ALER130</v>
      </c>
      <c r="C306" t="s">
        <v>4343</v>
      </c>
      <c r="D306" s="2">
        <v>0</v>
      </c>
      <c r="E306" s="309" t="s">
        <v>4344</v>
      </c>
      <c r="I306" s="2">
        <v>384</v>
      </c>
    </row>
    <row r="307" spans="1:9" x14ac:dyDescent="0.35">
      <c r="A307" t="s">
        <v>4345</v>
      </c>
      <c r="B307" t="str">
        <f t="shared" si="4"/>
        <v>ALER120</v>
      </c>
      <c r="C307" t="s">
        <v>4346</v>
      </c>
      <c r="D307" s="2">
        <v>0</v>
      </c>
      <c r="E307" s="309" t="s">
        <v>4347</v>
      </c>
      <c r="I307" s="2">
        <v>383</v>
      </c>
    </row>
    <row r="308" spans="1:9" x14ac:dyDescent="0.35">
      <c r="A308" t="s">
        <v>4348</v>
      </c>
      <c r="B308" t="str">
        <f t="shared" si="4"/>
        <v>ALER140</v>
      </c>
      <c r="C308" t="s">
        <v>4349</v>
      </c>
      <c r="D308" s="2">
        <v>0</v>
      </c>
      <c r="E308" s="309" t="s">
        <v>4317</v>
      </c>
      <c r="I308" s="2">
        <v>366</v>
      </c>
    </row>
    <row r="309" spans="1:9" x14ac:dyDescent="0.35">
      <c r="A309" t="s">
        <v>4350</v>
      </c>
      <c r="B309" t="str">
        <f t="shared" si="4"/>
        <v>ecanica</v>
      </c>
      <c r="D309" s="2">
        <v>435</v>
      </c>
      <c r="E309" s="309" t="s">
        <v>4351</v>
      </c>
      <c r="F309" s="300">
        <v>46445</v>
      </c>
      <c r="G309" s="2" t="s">
        <v>4186</v>
      </c>
      <c r="H309" s="300">
        <v>46474</v>
      </c>
      <c r="I309" s="2">
        <v>65</v>
      </c>
    </row>
    <row r="310" spans="1:9" x14ac:dyDescent="0.35">
      <c r="A310" t="s">
        <v>4352</v>
      </c>
      <c r="B310" t="str">
        <f t="shared" si="4"/>
        <v>FDM1000</v>
      </c>
      <c r="C310" t="s">
        <v>4353</v>
      </c>
      <c r="D310" s="2">
        <v>120</v>
      </c>
      <c r="E310" s="309" t="s">
        <v>4351</v>
      </c>
      <c r="F310" s="2" t="s">
        <v>4354</v>
      </c>
      <c r="G310" s="2" t="s">
        <v>4186</v>
      </c>
      <c r="H310" s="2" t="s">
        <v>4354</v>
      </c>
      <c r="I310" s="2">
        <v>51</v>
      </c>
    </row>
    <row r="311" spans="1:9" x14ac:dyDescent="0.35">
      <c r="A311" t="s">
        <v>4355</v>
      </c>
      <c r="B311" t="str">
        <f t="shared" si="4"/>
        <v>FDM1020</v>
      </c>
      <c r="C311" t="s">
        <v>4356</v>
      </c>
      <c r="D311" s="2">
        <v>120</v>
      </c>
      <c r="E311" s="309" t="s">
        <v>4351</v>
      </c>
      <c r="F311" s="2" t="s">
        <v>4354</v>
      </c>
      <c r="G311" s="2" t="s">
        <v>4186</v>
      </c>
      <c r="H311" s="2" t="s">
        <v>4354</v>
      </c>
      <c r="I311" s="2">
        <v>31</v>
      </c>
    </row>
    <row r="312" spans="1:9" x14ac:dyDescent="0.35">
      <c r="A312" t="s">
        <v>4357</v>
      </c>
      <c r="B312" t="str">
        <f t="shared" si="4"/>
        <v>FDM1030</v>
      </c>
      <c r="C312" t="s">
        <v>4358</v>
      </c>
      <c r="D312" s="2">
        <v>120</v>
      </c>
      <c r="E312" s="309" t="s">
        <v>4351</v>
      </c>
      <c r="F312" s="2" t="s">
        <v>4354</v>
      </c>
      <c r="G312" s="2" t="s">
        <v>4186</v>
      </c>
      <c r="H312" s="2" t="s">
        <v>4354</v>
      </c>
      <c r="I312" s="2">
        <v>37</v>
      </c>
    </row>
    <row r="313" spans="1:9" x14ac:dyDescent="0.35">
      <c r="A313" t="s">
        <v>4359</v>
      </c>
      <c r="B313" t="str">
        <f t="shared" si="4"/>
        <v>FDM1040</v>
      </c>
      <c r="C313" t="s">
        <v>4360</v>
      </c>
      <c r="D313" s="2">
        <v>300</v>
      </c>
      <c r="E313" s="309" t="s">
        <v>3769</v>
      </c>
      <c r="F313" s="300">
        <v>46313</v>
      </c>
      <c r="G313" s="2" t="s">
        <v>4361</v>
      </c>
      <c r="H313" s="300">
        <v>46422</v>
      </c>
      <c r="I313" s="2">
        <v>148</v>
      </c>
    </row>
    <row r="314" spans="1:9" x14ac:dyDescent="0.35">
      <c r="A314" t="s">
        <v>4362</v>
      </c>
      <c r="B314" t="str">
        <f t="shared" si="4"/>
        <v>FDM1042</v>
      </c>
      <c r="C314" t="s">
        <v>4363</v>
      </c>
      <c r="D314" s="2">
        <v>300</v>
      </c>
      <c r="E314" s="309" t="s">
        <v>3769</v>
      </c>
      <c r="F314" s="300">
        <v>46313</v>
      </c>
      <c r="G314" s="2" t="s">
        <v>4361</v>
      </c>
      <c r="H314" s="300">
        <v>46422</v>
      </c>
      <c r="I314" s="2">
        <v>159</v>
      </c>
    </row>
    <row r="315" spans="1:9" x14ac:dyDescent="0.35">
      <c r="A315" t="s">
        <v>4364</v>
      </c>
      <c r="B315" t="str">
        <f t="shared" si="4"/>
        <v>FDM1150</v>
      </c>
      <c r="C315" t="s">
        <v>4365</v>
      </c>
      <c r="D315" s="2">
        <v>305</v>
      </c>
      <c r="E315" s="309">
        <v>46077</v>
      </c>
      <c r="F315" s="2" t="s">
        <v>4366</v>
      </c>
      <c r="G315" s="300">
        <v>46078</v>
      </c>
      <c r="H315" s="2" t="s">
        <v>4367</v>
      </c>
      <c r="I315" s="2">
        <v>35</v>
      </c>
    </row>
    <row r="316" spans="1:9" x14ac:dyDescent="0.35">
      <c r="A316" t="s">
        <v>4368</v>
      </c>
      <c r="B316" t="str">
        <f t="shared" si="4"/>
        <v>FDM1160</v>
      </c>
      <c r="C316" t="s">
        <v>4369</v>
      </c>
      <c r="D316" s="2">
        <v>305</v>
      </c>
      <c r="E316" s="309">
        <v>46077</v>
      </c>
      <c r="F316" s="2" t="s">
        <v>4366</v>
      </c>
      <c r="G316" s="300">
        <v>46078</v>
      </c>
      <c r="H316" s="2" t="s">
        <v>4367</v>
      </c>
      <c r="I316" s="2">
        <v>30</v>
      </c>
    </row>
    <row r="317" spans="1:9" x14ac:dyDescent="0.35">
      <c r="A317" t="s">
        <v>4370</v>
      </c>
      <c r="B317" t="str">
        <f t="shared" si="4"/>
        <v>FDM1380</v>
      </c>
      <c r="C317" t="s">
        <v>4371</v>
      </c>
      <c r="D317" s="2">
        <v>180</v>
      </c>
      <c r="E317" s="309">
        <v>46105</v>
      </c>
      <c r="F317" s="300">
        <v>46284</v>
      </c>
      <c r="G317" s="300">
        <v>46226</v>
      </c>
      <c r="H317" s="2" t="s">
        <v>4372</v>
      </c>
      <c r="I317" s="2">
        <v>121</v>
      </c>
    </row>
    <row r="318" spans="1:9" x14ac:dyDescent="0.35">
      <c r="A318" t="s">
        <v>4373</v>
      </c>
      <c r="B318" t="str">
        <f t="shared" si="4"/>
        <v>FDM1400</v>
      </c>
      <c r="C318" t="s">
        <v>4374</v>
      </c>
      <c r="D318" s="2">
        <v>210</v>
      </c>
      <c r="E318" s="309">
        <v>46105</v>
      </c>
      <c r="F318" s="300">
        <v>46314</v>
      </c>
      <c r="G318" s="300">
        <v>46107</v>
      </c>
      <c r="H318" s="300">
        <v>46316</v>
      </c>
      <c r="I318" s="2">
        <v>100</v>
      </c>
    </row>
    <row r="319" spans="1:9" x14ac:dyDescent="0.35">
      <c r="A319" t="s">
        <v>4375</v>
      </c>
      <c r="B319" t="str">
        <f t="shared" si="4"/>
        <v>FDM1460</v>
      </c>
      <c r="C319" t="s">
        <v>4376</v>
      </c>
      <c r="D319" s="2">
        <v>240</v>
      </c>
      <c r="E319" s="309" t="s">
        <v>4083</v>
      </c>
      <c r="F319" s="300">
        <v>46352</v>
      </c>
      <c r="G319" s="300">
        <v>46107</v>
      </c>
      <c r="H319" s="300">
        <v>46346</v>
      </c>
      <c r="I319" s="2">
        <v>49</v>
      </c>
    </row>
    <row r="320" spans="1:9" x14ac:dyDescent="0.35">
      <c r="A320" t="s">
        <v>4377</v>
      </c>
      <c r="B320" t="str">
        <f t="shared" si="4"/>
        <v>FDM1070</v>
      </c>
      <c r="C320" t="s">
        <v>4378</v>
      </c>
      <c r="D320" s="2">
        <v>240</v>
      </c>
      <c r="E320" s="309" t="s">
        <v>4200</v>
      </c>
      <c r="F320" s="2" t="s">
        <v>4379</v>
      </c>
      <c r="G320" s="300">
        <v>46219</v>
      </c>
      <c r="H320" s="300">
        <v>46458</v>
      </c>
      <c r="I320" s="2">
        <v>32</v>
      </c>
    </row>
    <row r="321" spans="1:9" x14ac:dyDescent="0.35">
      <c r="A321" t="s">
        <v>4380</v>
      </c>
      <c r="B321" t="str">
        <f t="shared" si="4"/>
        <v>FDM1440</v>
      </c>
      <c r="C321" t="s">
        <v>4381</v>
      </c>
      <c r="D321" s="2">
        <v>270</v>
      </c>
      <c r="E321" s="309" t="s">
        <v>4200</v>
      </c>
      <c r="F321" s="2" t="s">
        <v>4382</v>
      </c>
      <c r="G321" s="300">
        <v>46107</v>
      </c>
      <c r="H321" s="2" t="s">
        <v>4383</v>
      </c>
      <c r="I321" s="2">
        <v>107</v>
      </c>
    </row>
    <row r="322" spans="1:9" x14ac:dyDescent="0.35">
      <c r="A322" t="s">
        <v>4384</v>
      </c>
      <c r="B322" t="str">
        <f t="shared" si="4"/>
        <v>FDM1450</v>
      </c>
      <c r="C322" t="s">
        <v>4385</v>
      </c>
      <c r="D322" s="2">
        <v>225</v>
      </c>
      <c r="E322" s="309" t="s">
        <v>4200</v>
      </c>
      <c r="F322" s="300">
        <v>46346</v>
      </c>
      <c r="G322" s="300">
        <v>46107</v>
      </c>
      <c r="H322" s="300">
        <v>46331</v>
      </c>
      <c r="I322" s="2">
        <v>152</v>
      </c>
    </row>
    <row r="323" spans="1:9" x14ac:dyDescent="0.35">
      <c r="A323" t="s">
        <v>4386</v>
      </c>
      <c r="B323" t="str">
        <f t="shared" si="4"/>
        <v>FDM1490</v>
      </c>
      <c r="C323" t="s">
        <v>4387</v>
      </c>
      <c r="D323" s="2">
        <v>240</v>
      </c>
      <c r="E323" s="309" t="s">
        <v>4200</v>
      </c>
      <c r="F323" s="2" t="s">
        <v>4379</v>
      </c>
      <c r="G323" s="300">
        <v>46107</v>
      </c>
      <c r="H323" s="300">
        <v>46346</v>
      </c>
      <c r="I323" s="2">
        <v>102</v>
      </c>
    </row>
    <row r="324" spans="1:9" x14ac:dyDescent="0.35">
      <c r="A324" t="s">
        <v>4388</v>
      </c>
      <c r="B324" t="str">
        <f t="shared" si="4"/>
        <v>FDM1050</v>
      </c>
      <c r="C324" t="s">
        <v>4389</v>
      </c>
      <c r="D324" s="2">
        <v>300</v>
      </c>
      <c r="E324" s="309" t="s">
        <v>4361</v>
      </c>
      <c r="F324" s="300">
        <v>46422</v>
      </c>
      <c r="G324" s="2" t="s">
        <v>4361</v>
      </c>
      <c r="H324" s="300">
        <v>46422</v>
      </c>
      <c r="I324" s="2">
        <v>18</v>
      </c>
    </row>
    <row r="325" spans="1:9" x14ac:dyDescent="0.35">
      <c r="A325" t="s">
        <v>4390</v>
      </c>
      <c r="B325" t="str">
        <f t="shared" si="4"/>
        <v>FDM1090</v>
      </c>
      <c r="C325" t="s">
        <v>4391</v>
      </c>
      <c r="D325" s="2">
        <v>300</v>
      </c>
      <c r="E325" s="309" t="s">
        <v>4361</v>
      </c>
      <c r="F325" s="300">
        <v>46422</v>
      </c>
      <c r="G325" s="2" t="s">
        <v>4361</v>
      </c>
      <c r="H325" s="300">
        <v>46422</v>
      </c>
      <c r="I325" s="2">
        <v>62</v>
      </c>
    </row>
    <row r="326" spans="1:9" x14ac:dyDescent="0.35">
      <c r="A326" t="s">
        <v>4392</v>
      </c>
      <c r="B326" t="str">
        <f t="shared" ref="B326:B389" si="5">+RIGHT(A326,7)</f>
        <v>FDM1022</v>
      </c>
      <c r="C326" t="s">
        <v>4393</v>
      </c>
      <c r="D326" s="2">
        <v>85</v>
      </c>
      <c r="E326" s="309" t="s">
        <v>4394</v>
      </c>
      <c r="F326" s="300">
        <v>46215</v>
      </c>
      <c r="G326" s="2" t="s">
        <v>4354</v>
      </c>
      <c r="H326" s="300">
        <v>46215</v>
      </c>
      <c r="I326" s="2">
        <v>57</v>
      </c>
    </row>
    <row r="327" spans="1:9" x14ac:dyDescent="0.35">
      <c r="A327" t="s">
        <v>4395</v>
      </c>
      <c r="B327" t="str">
        <f t="shared" si="5"/>
        <v>FDM1080</v>
      </c>
      <c r="C327" t="s">
        <v>4396</v>
      </c>
      <c r="D327" s="2">
        <v>85</v>
      </c>
      <c r="E327" s="309" t="s">
        <v>4394</v>
      </c>
      <c r="F327" s="300">
        <v>46215</v>
      </c>
      <c r="G327" s="2" t="s">
        <v>4354</v>
      </c>
      <c r="H327" s="300">
        <v>46215</v>
      </c>
      <c r="I327" s="2">
        <v>59</v>
      </c>
    </row>
    <row r="328" spans="1:9" x14ac:dyDescent="0.35">
      <c r="A328" t="s">
        <v>4397</v>
      </c>
      <c r="B328" t="str">
        <f t="shared" si="5"/>
        <v>FDM1130</v>
      </c>
      <c r="C328" t="s">
        <v>4398</v>
      </c>
      <c r="D328" s="2">
        <v>300</v>
      </c>
      <c r="E328" s="309" t="s">
        <v>3937</v>
      </c>
      <c r="F328" s="300">
        <v>46435</v>
      </c>
      <c r="G328" s="300">
        <v>46154</v>
      </c>
      <c r="H328" s="300">
        <v>46453</v>
      </c>
      <c r="I328" s="2">
        <v>16</v>
      </c>
    </row>
    <row r="329" spans="1:9" x14ac:dyDescent="0.35">
      <c r="A329" t="s">
        <v>4399</v>
      </c>
      <c r="B329" t="str">
        <f t="shared" si="5"/>
        <v>FDM1140</v>
      </c>
      <c r="C329" t="s">
        <v>4400</v>
      </c>
      <c r="D329" s="2">
        <v>250</v>
      </c>
      <c r="E329" s="309" t="s">
        <v>3937</v>
      </c>
      <c r="F329" s="2" t="s">
        <v>4401</v>
      </c>
      <c r="G329" s="300">
        <v>46154</v>
      </c>
      <c r="H329" s="2" t="s">
        <v>4402</v>
      </c>
      <c r="I329" s="2">
        <v>17</v>
      </c>
    </row>
    <row r="330" spans="1:9" x14ac:dyDescent="0.35">
      <c r="A330" t="s">
        <v>4403</v>
      </c>
      <c r="B330" t="str">
        <f t="shared" si="5"/>
        <v>FDM1170</v>
      </c>
      <c r="C330" t="s">
        <v>4404</v>
      </c>
      <c r="D330" s="2">
        <v>250</v>
      </c>
      <c r="E330" s="309" t="s">
        <v>3937</v>
      </c>
      <c r="F330" s="2" t="s">
        <v>4401</v>
      </c>
      <c r="G330" s="300">
        <v>46154</v>
      </c>
      <c r="H330" s="2" t="s">
        <v>4402</v>
      </c>
      <c r="I330" s="2">
        <v>70</v>
      </c>
    </row>
    <row r="331" spans="1:9" x14ac:dyDescent="0.35">
      <c r="A331" t="s">
        <v>4405</v>
      </c>
      <c r="B331" t="str">
        <f t="shared" si="5"/>
        <v>FDM1180</v>
      </c>
      <c r="C331" t="s">
        <v>4406</v>
      </c>
      <c r="D331" s="2">
        <v>250</v>
      </c>
      <c r="E331" s="309" t="s">
        <v>3937</v>
      </c>
      <c r="F331" s="2" t="s">
        <v>4401</v>
      </c>
      <c r="G331" s="300">
        <v>46154</v>
      </c>
      <c r="H331" s="2" t="s">
        <v>4402</v>
      </c>
      <c r="I331" s="2">
        <v>31</v>
      </c>
    </row>
    <row r="332" spans="1:9" x14ac:dyDescent="0.35">
      <c r="A332" t="s">
        <v>4407</v>
      </c>
      <c r="B332" t="str">
        <f t="shared" si="5"/>
        <v>FDM1190</v>
      </c>
      <c r="C332" t="s">
        <v>4408</v>
      </c>
      <c r="D332" s="2">
        <v>250</v>
      </c>
      <c r="E332" s="309" t="s">
        <v>3937</v>
      </c>
      <c r="F332" s="2" t="s">
        <v>4401</v>
      </c>
      <c r="G332" s="300">
        <v>46154</v>
      </c>
      <c r="H332" s="2" t="s">
        <v>4402</v>
      </c>
      <c r="I332" s="2">
        <v>17</v>
      </c>
    </row>
    <row r="333" spans="1:9" x14ac:dyDescent="0.35">
      <c r="A333" t="s">
        <v>4409</v>
      </c>
      <c r="B333" t="str">
        <f t="shared" si="5"/>
        <v>FDM1200</v>
      </c>
      <c r="C333" t="s">
        <v>4410</v>
      </c>
      <c r="D333" s="2">
        <v>220</v>
      </c>
      <c r="E333" s="309" t="s">
        <v>3937</v>
      </c>
      <c r="F333" s="300">
        <v>46355</v>
      </c>
      <c r="G333" s="300">
        <v>46190</v>
      </c>
      <c r="H333" s="2" t="s">
        <v>4411</v>
      </c>
      <c r="I333" s="2">
        <v>124</v>
      </c>
    </row>
    <row r="334" spans="1:9" x14ac:dyDescent="0.35">
      <c r="A334" t="s">
        <v>4412</v>
      </c>
      <c r="B334" t="str">
        <f t="shared" si="5"/>
        <v>FDM1210</v>
      </c>
      <c r="C334" t="s">
        <v>4413</v>
      </c>
      <c r="D334" s="2">
        <v>210</v>
      </c>
      <c r="E334" s="309" t="s">
        <v>3937</v>
      </c>
      <c r="F334" s="300">
        <v>46345</v>
      </c>
      <c r="G334" s="300">
        <v>46211</v>
      </c>
      <c r="H334" s="300">
        <v>46420</v>
      </c>
      <c r="I334" s="2">
        <v>141</v>
      </c>
    </row>
    <row r="335" spans="1:9" x14ac:dyDescent="0.35">
      <c r="A335" t="s">
        <v>4414</v>
      </c>
      <c r="B335" t="str">
        <f t="shared" si="5"/>
        <v>FDM1220</v>
      </c>
      <c r="C335" t="s">
        <v>4415</v>
      </c>
      <c r="D335" s="2">
        <v>250</v>
      </c>
      <c r="E335" s="309" t="s">
        <v>3937</v>
      </c>
      <c r="F335" s="2" t="s">
        <v>4401</v>
      </c>
      <c r="G335" s="300">
        <v>46154</v>
      </c>
      <c r="H335" s="2" t="s">
        <v>4402</v>
      </c>
      <c r="I335" s="2">
        <v>103</v>
      </c>
    </row>
    <row r="336" spans="1:9" x14ac:dyDescent="0.35">
      <c r="A336" t="s">
        <v>4416</v>
      </c>
      <c r="B336" t="str">
        <f t="shared" si="5"/>
        <v>FDM1230</v>
      </c>
      <c r="C336" t="s">
        <v>4417</v>
      </c>
      <c r="D336" s="2">
        <v>250</v>
      </c>
      <c r="E336" s="309" t="s">
        <v>3937</v>
      </c>
      <c r="F336" s="2" t="s">
        <v>4401</v>
      </c>
      <c r="G336" s="300">
        <v>46154</v>
      </c>
      <c r="H336" s="2" t="s">
        <v>4402</v>
      </c>
      <c r="I336" s="2">
        <v>125</v>
      </c>
    </row>
    <row r="337" spans="1:9" x14ac:dyDescent="0.35">
      <c r="A337" t="s">
        <v>4418</v>
      </c>
      <c r="B337" t="str">
        <f t="shared" si="5"/>
        <v>FDM1240</v>
      </c>
      <c r="C337" t="s">
        <v>4419</v>
      </c>
      <c r="D337" s="2">
        <v>250</v>
      </c>
      <c r="E337" s="309" t="s">
        <v>3937</v>
      </c>
      <c r="F337" s="2" t="s">
        <v>4401</v>
      </c>
      <c r="G337" s="300">
        <v>46154</v>
      </c>
      <c r="H337" s="2" t="s">
        <v>4402</v>
      </c>
      <c r="I337" s="2">
        <v>17</v>
      </c>
    </row>
    <row r="338" spans="1:9" x14ac:dyDescent="0.35">
      <c r="A338" t="s">
        <v>4420</v>
      </c>
      <c r="B338" t="str">
        <f t="shared" si="5"/>
        <v>FDM1250</v>
      </c>
      <c r="C338" t="s">
        <v>4421</v>
      </c>
      <c r="D338" s="2">
        <v>250</v>
      </c>
      <c r="E338" s="309" t="s">
        <v>3937</v>
      </c>
      <c r="F338" s="2" t="s">
        <v>4401</v>
      </c>
      <c r="G338" s="300">
        <v>46154</v>
      </c>
      <c r="H338" s="2" t="s">
        <v>4402</v>
      </c>
      <c r="I338" s="2">
        <v>31</v>
      </c>
    </row>
    <row r="339" spans="1:9" x14ac:dyDescent="0.35">
      <c r="A339" t="s">
        <v>4422</v>
      </c>
      <c r="B339" t="str">
        <f t="shared" si="5"/>
        <v>FDM1260</v>
      </c>
      <c r="C339" t="s">
        <v>4423</v>
      </c>
      <c r="D339" s="2">
        <v>305</v>
      </c>
      <c r="E339" s="309" t="s">
        <v>3937</v>
      </c>
      <c r="F339" s="300">
        <v>46440</v>
      </c>
      <c r="G339" s="300">
        <v>46169</v>
      </c>
      <c r="H339" s="300">
        <v>46473</v>
      </c>
      <c r="I339" s="2">
        <v>12</v>
      </c>
    </row>
    <row r="340" spans="1:9" x14ac:dyDescent="0.35">
      <c r="A340" t="s">
        <v>4424</v>
      </c>
      <c r="B340" t="str">
        <f t="shared" si="5"/>
        <v>FDM1270</v>
      </c>
      <c r="C340" t="s">
        <v>4425</v>
      </c>
      <c r="D340" s="2">
        <v>220</v>
      </c>
      <c r="E340" s="309" t="s">
        <v>3937</v>
      </c>
      <c r="F340" s="300">
        <v>46355</v>
      </c>
      <c r="G340" s="2" t="s">
        <v>4426</v>
      </c>
      <c r="H340" s="300">
        <v>46474</v>
      </c>
      <c r="I340" s="2">
        <v>124</v>
      </c>
    </row>
    <row r="341" spans="1:9" x14ac:dyDescent="0.35">
      <c r="A341" t="s">
        <v>4427</v>
      </c>
      <c r="B341" t="str">
        <f t="shared" si="5"/>
        <v>FDM1500</v>
      </c>
      <c r="C341" t="s">
        <v>4428</v>
      </c>
      <c r="D341" s="2">
        <v>250</v>
      </c>
      <c r="E341" s="309" t="s">
        <v>3937</v>
      </c>
      <c r="F341" s="2" t="s">
        <v>4401</v>
      </c>
      <c r="G341" s="300">
        <v>46154</v>
      </c>
      <c r="H341" s="2" t="s">
        <v>4402</v>
      </c>
      <c r="I341" s="2">
        <v>42</v>
      </c>
    </row>
    <row r="342" spans="1:9" x14ac:dyDescent="0.35">
      <c r="A342" t="s">
        <v>4429</v>
      </c>
      <c r="B342" t="str">
        <f t="shared" si="5"/>
        <v>FDM1510</v>
      </c>
      <c r="C342" t="s">
        <v>4430</v>
      </c>
      <c r="D342" s="2">
        <v>305</v>
      </c>
      <c r="E342" s="309" t="s">
        <v>3937</v>
      </c>
      <c r="F342" s="300">
        <v>46440</v>
      </c>
      <c r="G342" s="300">
        <v>46169</v>
      </c>
      <c r="H342" s="300">
        <v>46473</v>
      </c>
      <c r="I342" s="2">
        <v>46</v>
      </c>
    </row>
    <row r="343" spans="1:9" x14ac:dyDescent="0.35">
      <c r="A343" t="s">
        <v>4431</v>
      </c>
      <c r="B343" t="str">
        <f t="shared" si="5"/>
        <v>FDM1280</v>
      </c>
      <c r="C343" t="s">
        <v>4432</v>
      </c>
      <c r="D343" s="2">
        <v>297</v>
      </c>
      <c r="E343" s="309">
        <v>46143</v>
      </c>
      <c r="F343" s="300">
        <v>46439</v>
      </c>
      <c r="G343" s="300">
        <v>46154</v>
      </c>
      <c r="H343" s="300">
        <v>46458</v>
      </c>
      <c r="I343" s="2">
        <v>24</v>
      </c>
    </row>
    <row r="344" spans="1:9" x14ac:dyDescent="0.35">
      <c r="A344" t="s">
        <v>4433</v>
      </c>
      <c r="B344" t="str">
        <f t="shared" si="5"/>
        <v>FDM1410</v>
      </c>
      <c r="C344" t="s">
        <v>4434</v>
      </c>
      <c r="D344" s="2">
        <v>240</v>
      </c>
      <c r="E344" s="309">
        <v>46143</v>
      </c>
      <c r="F344" s="2" t="s">
        <v>4367</v>
      </c>
      <c r="G344" s="300">
        <v>46147</v>
      </c>
      <c r="H344" s="2" t="s">
        <v>4435</v>
      </c>
      <c r="I344" s="2">
        <v>97</v>
      </c>
    </row>
    <row r="345" spans="1:9" x14ac:dyDescent="0.35">
      <c r="A345" t="s">
        <v>4436</v>
      </c>
      <c r="B345" t="str">
        <f t="shared" si="5"/>
        <v>FDM1430</v>
      </c>
      <c r="C345" t="s">
        <v>4437</v>
      </c>
      <c r="D345" s="2">
        <v>250</v>
      </c>
      <c r="E345" s="309">
        <v>46196</v>
      </c>
      <c r="F345" s="300">
        <v>46445</v>
      </c>
      <c r="G345" s="300">
        <v>46197</v>
      </c>
      <c r="H345" s="300">
        <v>46446</v>
      </c>
      <c r="I345" s="2">
        <v>31</v>
      </c>
    </row>
    <row r="346" spans="1:9" x14ac:dyDescent="0.35">
      <c r="A346" t="s">
        <v>4438</v>
      </c>
      <c r="B346" t="str">
        <f t="shared" si="5"/>
        <v>FDM1420</v>
      </c>
      <c r="C346" t="s">
        <v>4439</v>
      </c>
      <c r="D346" s="2">
        <v>240</v>
      </c>
      <c r="E346" s="309">
        <v>46203</v>
      </c>
      <c r="F346" s="300">
        <v>46442</v>
      </c>
      <c r="G346" s="300">
        <v>46197</v>
      </c>
      <c r="H346" s="300">
        <v>46436</v>
      </c>
      <c r="I346" s="2">
        <v>35</v>
      </c>
    </row>
    <row r="347" spans="1:9" x14ac:dyDescent="0.35">
      <c r="A347" t="s">
        <v>4440</v>
      </c>
      <c r="B347" t="str">
        <f t="shared" si="5"/>
        <v>FDM1470</v>
      </c>
      <c r="C347" t="s">
        <v>4441</v>
      </c>
      <c r="D347" s="2">
        <v>240</v>
      </c>
      <c r="E347" s="309">
        <v>46203</v>
      </c>
      <c r="F347" s="300">
        <v>46442</v>
      </c>
      <c r="G347" s="300">
        <v>46107</v>
      </c>
      <c r="H347" s="300">
        <v>46346</v>
      </c>
      <c r="I347" s="2">
        <v>34</v>
      </c>
    </row>
    <row r="348" spans="1:9" x14ac:dyDescent="0.35">
      <c r="A348" t="s">
        <v>4442</v>
      </c>
      <c r="B348" t="str">
        <f t="shared" si="5"/>
        <v>FDM1002</v>
      </c>
      <c r="C348" t="s">
        <v>4443</v>
      </c>
      <c r="D348" s="2">
        <v>85</v>
      </c>
      <c r="E348" s="309">
        <v>46216</v>
      </c>
      <c r="F348" s="300">
        <v>46300</v>
      </c>
      <c r="G348" s="300">
        <v>46215</v>
      </c>
      <c r="H348" s="300">
        <v>46300</v>
      </c>
      <c r="I348" s="2">
        <v>62</v>
      </c>
    </row>
    <row r="349" spans="1:9" x14ac:dyDescent="0.35">
      <c r="A349" t="s">
        <v>4444</v>
      </c>
      <c r="B349" t="str">
        <f t="shared" si="5"/>
        <v>FDM1310</v>
      </c>
      <c r="C349" t="s">
        <v>4445</v>
      </c>
      <c r="D349" s="2">
        <v>210</v>
      </c>
      <c r="E349" s="309">
        <v>46218</v>
      </c>
      <c r="F349" s="300">
        <v>46427</v>
      </c>
      <c r="G349" s="300">
        <v>46219</v>
      </c>
      <c r="H349" s="300">
        <v>46428</v>
      </c>
      <c r="I349" s="2">
        <v>69</v>
      </c>
    </row>
    <row r="350" spans="1:9" x14ac:dyDescent="0.35">
      <c r="A350" t="s">
        <v>4446</v>
      </c>
      <c r="B350" t="str">
        <f t="shared" si="5"/>
        <v>FDM1320</v>
      </c>
      <c r="C350" t="s">
        <v>4447</v>
      </c>
      <c r="D350" s="2">
        <v>210</v>
      </c>
      <c r="E350" s="309">
        <v>46218</v>
      </c>
      <c r="F350" s="300">
        <v>46427</v>
      </c>
      <c r="G350" s="300">
        <v>46219</v>
      </c>
      <c r="H350" s="300">
        <v>46428</v>
      </c>
      <c r="I350" s="2">
        <v>36</v>
      </c>
    </row>
    <row r="351" spans="1:9" x14ac:dyDescent="0.35">
      <c r="A351" t="s">
        <v>4448</v>
      </c>
      <c r="B351" t="str">
        <f t="shared" si="5"/>
        <v>FDM1060</v>
      </c>
      <c r="C351" t="s">
        <v>4449</v>
      </c>
      <c r="D351" s="2">
        <v>180</v>
      </c>
      <c r="E351" s="309" t="s">
        <v>4450</v>
      </c>
      <c r="F351" s="2" t="s">
        <v>4451</v>
      </c>
      <c r="G351" s="300">
        <v>46233</v>
      </c>
      <c r="H351" s="2" t="s">
        <v>4452</v>
      </c>
      <c r="I351" s="2">
        <v>61</v>
      </c>
    </row>
    <row r="352" spans="1:9" x14ac:dyDescent="0.35">
      <c r="A352" t="s">
        <v>4246</v>
      </c>
      <c r="B352" t="str">
        <f t="shared" si="5"/>
        <v xml:space="preserve"> Piping</v>
      </c>
      <c r="D352" s="2">
        <v>480</v>
      </c>
      <c r="E352" s="309">
        <v>45930</v>
      </c>
      <c r="F352" s="2" t="s">
        <v>4411</v>
      </c>
      <c r="G352" s="2" t="s">
        <v>3769</v>
      </c>
      <c r="H352" s="300">
        <v>46272</v>
      </c>
      <c r="I352" s="2">
        <v>16</v>
      </c>
    </row>
    <row r="353" spans="1:9" x14ac:dyDescent="0.35">
      <c r="A353" t="s">
        <v>4453</v>
      </c>
      <c r="B353" t="str">
        <f t="shared" si="5"/>
        <v>FDP1000</v>
      </c>
      <c r="C353" t="s">
        <v>4454</v>
      </c>
      <c r="D353" s="2">
        <v>154</v>
      </c>
      <c r="E353" s="309">
        <v>45930</v>
      </c>
      <c r="F353" s="300">
        <v>46083</v>
      </c>
      <c r="G353" s="2" t="s">
        <v>3769</v>
      </c>
      <c r="H353" s="300">
        <v>46163</v>
      </c>
      <c r="I353" s="2">
        <v>16</v>
      </c>
    </row>
    <row r="354" spans="1:9" x14ac:dyDescent="0.35">
      <c r="A354" t="s">
        <v>4455</v>
      </c>
      <c r="B354" t="str">
        <f t="shared" si="5"/>
        <v>FDP1030</v>
      </c>
      <c r="C354" t="s">
        <v>4456</v>
      </c>
      <c r="D354" s="2">
        <v>225</v>
      </c>
      <c r="E354" s="309" t="s">
        <v>3823</v>
      </c>
      <c r="F354" s="300">
        <v>46275</v>
      </c>
      <c r="G354" s="300">
        <v>46078</v>
      </c>
      <c r="H354" s="300">
        <v>46227</v>
      </c>
      <c r="I354" s="2">
        <v>46</v>
      </c>
    </row>
    <row r="355" spans="1:9" x14ac:dyDescent="0.35">
      <c r="A355" t="s">
        <v>4457</v>
      </c>
      <c r="B355" t="str">
        <f t="shared" si="5"/>
        <v>FDP1001</v>
      </c>
      <c r="C355" t="s">
        <v>4458</v>
      </c>
      <c r="D355" s="2">
        <v>150</v>
      </c>
      <c r="E355" s="309" t="s">
        <v>4459</v>
      </c>
      <c r="F355" s="300">
        <v>46202</v>
      </c>
      <c r="G355" s="2" t="s">
        <v>4361</v>
      </c>
      <c r="H355" s="300">
        <v>46272</v>
      </c>
      <c r="I355" s="2">
        <v>49</v>
      </c>
    </row>
    <row r="356" spans="1:9" x14ac:dyDescent="0.35">
      <c r="A356" t="s">
        <v>4460</v>
      </c>
      <c r="B356" t="str">
        <f t="shared" si="5"/>
        <v>FDP1010</v>
      </c>
      <c r="C356" t="s">
        <v>4461</v>
      </c>
      <c r="D356" s="2">
        <v>111</v>
      </c>
      <c r="E356" s="309">
        <v>46205</v>
      </c>
      <c r="F356" s="300">
        <v>46315</v>
      </c>
      <c r="I356" s="2">
        <v>16</v>
      </c>
    </row>
    <row r="357" spans="1:9" x14ac:dyDescent="0.35">
      <c r="A357" t="s">
        <v>4462</v>
      </c>
      <c r="B357" t="str">
        <f t="shared" si="5"/>
        <v>FDP1011</v>
      </c>
      <c r="C357" t="s">
        <v>4463</v>
      </c>
      <c r="D357" s="2">
        <v>86</v>
      </c>
      <c r="E357" s="309">
        <v>46324</v>
      </c>
      <c r="F357" s="2" t="s">
        <v>4411</v>
      </c>
      <c r="I357" s="2">
        <v>16</v>
      </c>
    </row>
    <row r="358" spans="1:9" x14ac:dyDescent="0.35">
      <c r="A358" t="s">
        <v>4260</v>
      </c>
      <c r="B358" t="str">
        <f t="shared" si="5"/>
        <v>ricidad</v>
      </c>
      <c r="D358" s="2">
        <v>413</v>
      </c>
      <c r="E358" s="309">
        <v>45988</v>
      </c>
      <c r="F358" s="300">
        <v>46469</v>
      </c>
      <c r="G358" s="300">
        <v>45955</v>
      </c>
      <c r="H358" s="300">
        <v>46473</v>
      </c>
      <c r="I358" s="2">
        <v>15</v>
      </c>
    </row>
    <row r="359" spans="1:9" x14ac:dyDescent="0.35">
      <c r="A359" t="s">
        <v>4464</v>
      </c>
      <c r="B359" t="str">
        <f t="shared" si="5"/>
        <v>FDE1030</v>
      </c>
      <c r="C359" t="s">
        <v>4465</v>
      </c>
      <c r="D359" s="2">
        <v>150</v>
      </c>
      <c r="E359" s="309">
        <v>45988</v>
      </c>
      <c r="F359" s="2" t="s">
        <v>4466</v>
      </c>
      <c r="G359" s="2" t="s">
        <v>3769</v>
      </c>
      <c r="H359" s="2" t="s">
        <v>4467</v>
      </c>
      <c r="I359" s="2">
        <v>65</v>
      </c>
    </row>
    <row r="360" spans="1:9" x14ac:dyDescent="0.35">
      <c r="A360" t="s">
        <v>4468</v>
      </c>
      <c r="B360" t="str">
        <f t="shared" si="5"/>
        <v>FDE1103</v>
      </c>
      <c r="C360" t="s">
        <v>4469</v>
      </c>
      <c r="D360" s="2">
        <v>360</v>
      </c>
      <c r="E360" s="309" t="s">
        <v>4294</v>
      </c>
      <c r="F360" s="2" t="s">
        <v>4470</v>
      </c>
      <c r="G360" s="2" t="s">
        <v>3769</v>
      </c>
      <c r="H360" s="300">
        <v>46438</v>
      </c>
      <c r="I360" s="2">
        <v>44</v>
      </c>
    </row>
    <row r="361" spans="1:9" x14ac:dyDescent="0.35">
      <c r="A361" t="s">
        <v>4471</v>
      </c>
      <c r="B361" t="str">
        <f t="shared" si="5"/>
        <v>FDE1104</v>
      </c>
      <c r="C361" t="s">
        <v>4472</v>
      </c>
      <c r="D361" s="2">
        <v>391</v>
      </c>
      <c r="E361" s="309" t="s">
        <v>4294</v>
      </c>
      <c r="F361" s="300">
        <v>46429</v>
      </c>
      <c r="G361" s="300">
        <v>45955</v>
      </c>
      <c r="H361" s="300">
        <v>46439</v>
      </c>
      <c r="I361" s="2">
        <v>13</v>
      </c>
    </row>
    <row r="362" spans="1:9" x14ac:dyDescent="0.35">
      <c r="A362" t="s">
        <v>4473</v>
      </c>
      <c r="B362" t="str">
        <f t="shared" si="5"/>
        <v>FDE1113</v>
      </c>
      <c r="C362" t="s">
        <v>4474</v>
      </c>
      <c r="D362" s="2">
        <v>336</v>
      </c>
      <c r="E362" s="309">
        <v>46063</v>
      </c>
      <c r="F362" s="2" t="s">
        <v>4470</v>
      </c>
      <c r="I362" s="2">
        <v>44</v>
      </c>
    </row>
    <row r="363" spans="1:9" x14ac:dyDescent="0.35">
      <c r="A363" t="s">
        <v>4475</v>
      </c>
      <c r="B363" t="str">
        <f t="shared" si="5"/>
        <v>FDE1114</v>
      </c>
      <c r="C363" t="s">
        <v>4476</v>
      </c>
      <c r="D363" s="2">
        <v>234</v>
      </c>
      <c r="E363" s="309">
        <v>46063</v>
      </c>
      <c r="F363" s="2" t="s">
        <v>4452</v>
      </c>
      <c r="I363" s="2">
        <v>20</v>
      </c>
    </row>
    <row r="364" spans="1:9" x14ac:dyDescent="0.35">
      <c r="A364" t="s">
        <v>4477</v>
      </c>
      <c r="B364" t="str">
        <f t="shared" si="5"/>
        <v>FDE1010</v>
      </c>
      <c r="C364" t="s">
        <v>4478</v>
      </c>
      <c r="D364" s="2">
        <v>161</v>
      </c>
      <c r="E364" s="309">
        <v>46162</v>
      </c>
      <c r="F364" s="300">
        <v>46322</v>
      </c>
      <c r="G364" s="300">
        <v>46169</v>
      </c>
      <c r="H364" s="300">
        <v>46348</v>
      </c>
      <c r="I364" s="2">
        <v>34</v>
      </c>
    </row>
    <row r="365" spans="1:9" x14ac:dyDescent="0.35">
      <c r="A365" t="s">
        <v>4479</v>
      </c>
      <c r="B365" t="str">
        <f t="shared" si="5"/>
        <v>FDE1140</v>
      </c>
      <c r="C365" t="s">
        <v>4480</v>
      </c>
      <c r="D365" s="2">
        <v>308</v>
      </c>
      <c r="E365" s="309">
        <v>46162</v>
      </c>
      <c r="F365" s="300">
        <v>46469</v>
      </c>
      <c r="G365" s="300">
        <v>46169</v>
      </c>
      <c r="H365" s="300">
        <v>46473</v>
      </c>
      <c r="I365" s="2">
        <v>17</v>
      </c>
    </row>
    <row r="366" spans="1:9" x14ac:dyDescent="0.35">
      <c r="A366" t="s">
        <v>4481</v>
      </c>
      <c r="B366" t="str">
        <f t="shared" si="5"/>
        <v>FDE1090</v>
      </c>
      <c r="C366" t="s">
        <v>4482</v>
      </c>
      <c r="D366" s="2">
        <v>222</v>
      </c>
      <c r="E366" s="309">
        <v>46204</v>
      </c>
      <c r="F366" s="300">
        <v>46425</v>
      </c>
      <c r="G366" s="2" t="s">
        <v>3944</v>
      </c>
      <c r="H366" s="300">
        <v>46426</v>
      </c>
      <c r="I366" s="2">
        <v>32</v>
      </c>
    </row>
    <row r="367" spans="1:9" x14ac:dyDescent="0.35">
      <c r="A367" t="s">
        <v>4483</v>
      </c>
      <c r="B367" t="str">
        <f t="shared" si="5"/>
        <v>FDE1050</v>
      </c>
      <c r="C367" t="s">
        <v>4484</v>
      </c>
      <c r="D367" s="2">
        <v>176</v>
      </c>
      <c r="E367" s="309">
        <v>46207</v>
      </c>
      <c r="F367" s="2" t="s">
        <v>4367</v>
      </c>
      <c r="G367" s="300">
        <v>46204</v>
      </c>
      <c r="H367" s="2" t="s">
        <v>4485</v>
      </c>
      <c r="I367" s="2">
        <v>34</v>
      </c>
    </row>
    <row r="368" spans="1:9" x14ac:dyDescent="0.35">
      <c r="A368" t="s">
        <v>4282</v>
      </c>
      <c r="B368" t="str">
        <f t="shared" si="5"/>
        <v>control</v>
      </c>
      <c r="D368" s="2">
        <v>368</v>
      </c>
      <c r="E368" s="309">
        <v>46067</v>
      </c>
      <c r="F368" s="300">
        <v>46434</v>
      </c>
      <c r="G368" s="2" t="s">
        <v>4486</v>
      </c>
      <c r="H368" s="2" t="s">
        <v>4317</v>
      </c>
      <c r="I368" s="2">
        <v>15</v>
      </c>
    </row>
    <row r="369" spans="1:9" x14ac:dyDescent="0.35">
      <c r="A369" t="s">
        <v>4487</v>
      </c>
      <c r="B369" t="str">
        <f t="shared" si="5"/>
        <v>FDI1070</v>
      </c>
      <c r="C369" t="s">
        <v>4488</v>
      </c>
      <c r="D369" s="2">
        <v>298</v>
      </c>
      <c r="E369" s="309">
        <v>46067</v>
      </c>
      <c r="F369" s="2" t="s">
        <v>4318</v>
      </c>
      <c r="I369" s="2">
        <v>85</v>
      </c>
    </row>
    <row r="370" spans="1:9" x14ac:dyDescent="0.35">
      <c r="A370" t="s">
        <v>4489</v>
      </c>
      <c r="B370" t="str">
        <f t="shared" si="5"/>
        <v>FDI1080</v>
      </c>
      <c r="C370" t="s">
        <v>4490</v>
      </c>
      <c r="D370" s="2">
        <v>368</v>
      </c>
      <c r="E370" s="309">
        <v>46067</v>
      </c>
      <c r="F370" s="300">
        <v>46434</v>
      </c>
      <c r="I370" s="2">
        <v>15</v>
      </c>
    </row>
    <row r="371" spans="1:9" x14ac:dyDescent="0.35">
      <c r="A371" t="s">
        <v>4491</v>
      </c>
      <c r="B371" t="str">
        <f t="shared" si="5"/>
        <v>FDI1060</v>
      </c>
      <c r="C371" t="s">
        <v>4492</v>
      </c>
      <c r="D371" s="2">
        <v>306</v>
      </c>
      <c r="E371" s="309">
        <v>46107</v>
      </c>
      <c r="F371" s="2" t="s">
        <v>4452</v>
      </c>
      <c r="G371" s="2" t="s">
        <v>4486</v>
      </c>
      <c r="H371" s="2" t="s">
        <v>4317</v>
      </c>
      <c r="I371" s="2">
        <v>22</v>
      </c>
    </row>
    <row r="372" spans="1:9" x14ac:dyDescent="0.35">
      <c r="A372" t="s">
        <v>4493</v>
      </c>
      <c r="B372" t="str">
        <f t="shared" si="5"/>
        <v>FDI1040</v>
      </c>
      <c r="C372" t="s">
        <v>4494</v>
      </c>
      <c r="D372" s="2">
        <v>220</v>
      </c>
      <c r="E372" s="309">
        <v>46162</v>
      </c>
      <c r="F372" s="2" t="s">
        <v>4366</v>
      </c>
      <c r="G372" s="300">
        <v>46204</v>
      </c>
      <c r="H372" s="2" t="s">
        <v>4485</v>
      </c>
      <c r="I372" s="2">
        <v>41</v>
      </c>
    </row>
    <row r="373" spans="1:9" x14ac:dyDescent="0.35">
      <c r="A373" t="s">
        <v>4495</v>
      </c>
      <c r="B373" t="str">
        <f t="shared" si="5"/>
        <v>FDI1020</v>
      </c>
      <c r="C373" t="s">
        <v>4496</v>
      </c>
      <c r="D373" s="2">
        <v>229</v>
      </c>
      <c r="E373" s="309">
        <v>46176</v>
      </c>
      <c r="F373" s="2" t="s">
        <v>4497</v>
      </c>
      <c r="G373" s="300">
        <v>46203</v>
      </c>
      <c r="H373" s="2" t="s">
        <v>4485</v>
      </c>
      <c r="I373" s="2">
        <v>25</v>
      </c>
    </row>
    <row r="374" spans="1:9" x14ac:dyDescent="0.35">
      <c r="A374" t="s">
        <v>4498</v>
      </c>
      <c r="B374" t="str">
        <f t="shared" si="5"/>
        <v>ricados</v>
      </c>
      <c r="D374" s="2">
        <v>276</v>
      </c>
      <c r="E374" s="309">
        <v>46104</v>
      </c>
      <c r="F374" s="300">
        <v>46424</v>
      </c>
      <c r="G374" s="300">
        <v>46164</v>
      </c>
      <c r="H374" s="300">
        <v>46433</v>
      </c>
      <c r="I374" s="2">
        <v>303</v>
      </c>
    </row>
    <row r="375" spans="1:9" x14ac:dyDescent="0.35">
      <c r="A375" t="s">
        <v>4499</v>
      </c>
      <c r="B375" t="str">
        <f t="shared" si="5"/>
        <v>FDP1040</v>
      </c>
      <c r="C375" t="s">
        <v>4500</v>
      </c>
      <c r="D375" s="2">
        <v>321</v>
      </c>
      <c r="E375" s="309">
        <v>46104</v>
      </c>
      <c r="F375" s="300">
        <v>46424</v>
      </c>
      <c r="G375" s="300">
        <v>46164</v>
      </c>
      <c r="H375" s="300">
        <v>46433</v>
      </c>
      <c r="I375" s="2">
        <v>16</v>
      </c>
    </row>
    <row r="376" spans="1:9" x14ac:dyDescent="0.35">
      <c r="A376" t="s">
        <v>4501</v>
      </c>
      <c r="B376" t="str">
        <f t="shared" si="5"/>
        <v>ALER175</v>
      </c>
      <c r="C376" t="s">
        <v>4502</v>
      </c>
      <c r="D376" s="2">
        <v>0</v>
      </c>
      <c r="E376" s="309">
        <v>46163</v>
      </c>
      <c r="I376" s="2">
        <v>516</v>
      </c>
    </row>
    <row r="377" spans="1:9" x14ac:dyDescent="0.35">
      <c r="A377" t="s">
        <v>4503</v>
      </c>
      <c r="B377" t="str">
        <f t="shared" si="5"/>
        <v>ALER185</v>
      </c>
      <c r="C377" t="s">
        <v>4504</v>
      </c>
      <c r="D377" s="2">
        <v>0</v>
      </c>
      <c r="E377" s="309">
        <v>46192</v>
      </c>
      <c r="I377" s="2">
        <v>491</v>
      </c>
    </row>
    <row r="378" spans="1:9" x14ac:dyDescent="0.35">
      <c r="A378" t="s">
        <v>4505</v>
      </c>
      <c r="B378" t="str">
        <f t="shared" si="5"/>
        <v>ALER205</v>
      </c>
      <c r="C378" t="s">
        <v>4506</v>
      </c>
      <c r="D378" s="2">
        <v>0</v>
      </c>
      <c r="E378" s="309">
        <v>46205</v>
      </c>
      <c r="I378" s="2">
        <v>480</v>
      </c>
    </row>
    <row r="379" spans="1:9" x14ac:dyDescent="0.35">
      <c r="A379" t="s">
        <v>4507</v>
      </c>
      <c r="B379" t="str">
        <f t="shared" si="5"/>
        <v>ALER195</v>
      </c>
      <c r="C379" t="s">
        <v>4508</v>
      </c>
      <c r="D379" s="2">
        <v>0</v>
      </c>
      <c r="E379" s="309" t="s">
        <v>4004</v>
      </c>
      <c r="I379" s="2">
        <v>453</v>
      </c>
    </row>
    <row r="380" spans="1:9" x14ac:dyDescent="0.35">
      <c r="A380" t="s">
        <v>4509</v>
      </c>
      <c r="B380" t="str">
        <f t="shared" si="5"/>
        <v>ALER235</v>
      </c>
      <c r="C380" t="s">
        <v>4510</v>
      </c>
      <c r="D380" s="2">
        <v>0</v>
      </c>
      <c r="E380" s="309" t="s">
        <v>3869</v>
      </c>
      <c r="I380" s="2">
        <v>432</v>
      </c>
    </row>
    <row r="381" spans="1:9" x14ac:dyDescent="0.35">
      <c r="A381" t="s">
        <v>4511</v>
      </c>
      <c r="B381" t="str">
        <f t="shared" si="5"/>
        <v>ALER160</v>
      </c>
      <c r="C381" t="s">
        <v>4512</v>
      </c>
      <c r="D381" s="2">
        <v>0</v>
      </c>
      <c r="E381" s="309">
        <v>46267</v>
      </c>
      <c r="I381" s="2">
        <v>427</v>
      </c>
    </row>
    <row r="382" spans="1:9" x14ac:dyDescent="0.35">
      <c r="A382" t="s">
        <v>4513</v>
      </c>
      <c r="B382" t="str">
        <f t="shared" si="5"/>
        <v>ALER225</v>
      </c>
      <c r="C382" t="s">
        <v>4514</v>
      </c>
      <c r="D382" s="2">
        <v>0</v>
      </c>
      <c r="E382" s="309">
        <v>46270</v>
      </c>
      <c r="I382" s="2">
        <v>424</v>
      </c>
    </row>
    <row r="383" spans="1:9" x14ac:dyDescent="0.35">
      <c r="A383" t="s">
        <v>4515</v>
      </c>
      <c r="B383" t="str">
        <f t="shared" si="5"/>
        <v>ALER230</v>
      </c>
      <c r="C383" t="s">
        <v>4516</v>
      </c>
      <c r="D383" s="2">
        <v>0</v>
      </c>
      <c r="E383" s="309">
        <v>46294</v>
      </c>
      <c r="I383" s="2">
        <v>404</v>
      </c>
    </row>
    <row r="384" spans="1:9" x14ac:dyDescent="0.35">
      <c r="A384" t="s">
        <v>4517</v>
      </c>
      <c r="B384" t="str">
        <f t="shared" si="5"/>
        <v>ALER245</v>
      </c>
      <c r="C384" t="s">
        <v>4518</v>
      </c>
      <c r="D384" s="2">
        <v>0</v>
      </c>
      <c r="E384" s="309">
        <v>46309</v>
      </c>
      <c r="I384" s="2">
        <v>391</v>
      </c>
    </row>
    <row r="385" spans="1:9" x14ac:dyDescent="0.35">
      <c r="A385" t="s">
        <v>4519</v>
      </c>
      <c r="B385" t="str">
        <f t="shared" si="5"/>
        <v>ALER170</v>
      </c>
      <c r="C385" t="s">
        <v>4520</v>
      </c>
      <c r="D385" s="2">
        <v>0</v>
      </c>
      <c r="E385" s="309">
        <v>46312</v>
      </c>
      <c r="I385" s="2">
        <v>388</v>
      </c>
    </row>
    <row r="386" spans="1:9" x14ac:dyDescent="0.35">
      <c r="A386" t="s">
        <v>4521</v>
      </c>
      <c r="B386" t="str">
        <f t="shared" si="5"/>
        <v>ALER215</v>
      </c>
      <c r="C386" t="s">
        <v>4522</v>
      </c>
      <c r="D386" s="2">
        <v>0</v>
      </c>
      <c r="E386" s="309">
        <v>46318</v>
      </c>
      <c r="I386" s="2">
        <v>383</v>
      </c>
    </row>
    <row r="387" spans="1:9" x14ac:dyDescent="0.35">
      <c r="A387" t="s">
        <v>4523</v>
      </c>
      <c r="B387" t="str">
        <f t="shared" si="5"/>
        <v>ALER220</v>
      </c>
      <c r="C387" t="s">
        <v>4524</v>
      </c>
      <c r="D387" s="2">
        <v>0</v>
      </c>
      <c r="E387" s="309">
        <v>46318</v>
      </c>
      <c r="I387" s="2">
        <v>383</v>
      </c>
    </row>
    <row r="388" spans="1:9" x14ac:dyDescent="0.35">
      <c r="A388" t="s">
        <v>4525</v>
      </c>
      <c r="B388" t="str">
        <f t="shared" si="5"/>
        <v>ALER190</v>
      </c>
      <c r="C388" t="s">
        <v>4526</v>
      </c>
      <c r="D388" s="2">
        <v>0</v>
      </c>
      <c r="E388" s="309">
        <v>46319</v>
      </c>
      <c r="I388" s="2">
        <v>382</v>
      </c>
    </row>
    <row r="389" spans="1:9" x14ac:dyDescent="0.35">
      <c r="A389" t="s">
        <v>4527</v>
      </c>
      <c r="B389" t="str">
        <f t="shared" si="5"/>
        <v>ALER210</v>
      </c>
      <c r="C389" t="s">
        <v>4528</v>
      </c>
      <c r="D389" s="2">
        <v>0</v>
      </c>
      <c r="E389" s="309">
        <v>46336</v>
      </c>
      <c r="I389" s="2">
        <v>368</v>
      </c>
    </row>
    <row r="390" spans="1:9" x14ac:dyDescent="0.35">
      <c r="A390" t="s">
        <v>4529</v>
      </c>
      <c r="B390" t="str">
        <f t="shared" ref="B390:B453" si="6">+RIGHT(A390,7)</f>
        <v>ALER180</v>
      </c>
      <c r="C390" t="s">
        <v>4530</v>
      </c>
      <c r="D390" s="2">
        <v>0</v>
      </c>
      <c r="E390" s="309">
        <v>46345</v>
      </c>
      <c r="I390" s="2">
        <v>360</v>
      </c>
    </row>
    <row r="391" spans="1:9" x14ac:dyDescent="0.35">
      <c r="A391" t="s">
        <v>4531</v>
      </c>
      <c r="B391" t="str">
        <f t="shared" si="6"/>
        <v>ALER200</v>
      </c>
      <c r="C391" t="s">
        <v>4532</v>
      </c>
      <c r="D391" s="2">
        <v>0</v>
      </c>
      <c r="E391" s="309">
        <v>46347</v>
      </c>
      <c r="I391" s="2">
        <v>358</v>
      </c>
    </row>
    <row r="392" spans="1:9" x14ac:dyDescent="0.35">
      <c r="A392" t="s">
        <v>4533</v>
      </c>
      <c r="B392" t="str">
        <f t="shared" si="6"/>
        <v>ALER165</v>
      </c>
      <c r="C392" t="s">
        <v>4534</v>
      </c>
      <c r="D392" s="2">
        <v>0</v>
      </c>
      <c r="E392" s="309">
        <v>46352</v>
      </c>
      <c r="I392" s="2">
        <v>354</v>
      </c>
    </row>
    <row r="393" spans="1:9" x14ac:dyDescent="0.35">
      <c r="A393" t="s">
        <v>4535</v>
      </c>
      <c r="B393" t="str">
        <f t="shared" si="6"/>
        <v>ALER240</v>
      </c>
      <c r="C393" t="s">
        <v>4536</v>
      </c>
      <c r="D393" s="2">
        <v>0</v>
      </c>
      <c r="E393" s="309" t="s">
        <v>4537</v>
      </c>
      <c r="I393" s="2">
        <v>340</v>
      </c>
    </row>
    <row r="394" spans="1:9" x14ac:dyDescent="0.35">
      <c r="A394" t="s">
        <v>4538</v>
      </c>
      <c r="B394" t="str">
        <f t="shared" si="6"/>
        <v>ALER250</v>
      </c>
      <c r="C394" t="s">
        <v>4539</v>
      </c>
      <c r="D394" s="2">
        <v>0</v>
      </c>
      <c r="E394" s="309" t="s">
        <v>4540</v>
      </c>
      <c r="I394" s="2">
        <v>323</v>
      </c>
    </row>
    <row r="395" spans="1:9" x14ac:dyDescent="0.35">
      <c r="A395" t="s">
        <v>4541</v>
      </c>
      <c r="B395" t="str">
        <f t="shared" si="6"/>
        <v>rucción</v>
      </c>
      <c r="D395" s="2">
        <v>724</v>
      </c>
      <c r="E395" s="309">
        <v>45934</v>
      </c>
      <c r="F395" s="2" t="s">
        <v>3689</v>
      </c>
      <c r="G395" s="300">
        <v>45934</v>
      </c>
      <c r="H395" s="2" t="s">
        <v>3689</v>
      </c>
      <c r="I395" s="2">
        <v>0</v>
      </c>
    </row>
    <row r="396" spans="1:9" x14ac:dyDescent="0.35">
      <c r="A396" t="s">
        <v>4542</v>
      </c>
      <c r="B396" t="str">
        <f t="shared" si="6"/>
        <v>CG00010</v>
      </c>
      <c r="C396" t="s">
        <v>4543</v>
      </c>
      <c r="D396" s="2">
        <v>47</v>
      </c>
      <c r="E396" s="309" t="s">
        <v>4544</v>
      </c>
      <c r="F396" s="300">
        <v>45988</v>
      </c>
      <c r="G396" s="300">
        <v>45934</v>
      </c>
      <c r="H396" s="2" t="s">
        <v>4233</v>
      </c>
      <c r="I396" s="2">
        <v>0</v>
      </c>
    </row>
    <row r="397" spans="1:9" x14ac:dyDescent="0.35">
      <c r="A397" t="s">
        <v>4545</v>
      </c>
      <c r="B397" t="str">
        <f t="shared" si="6"/>
        <v>CG00020</v>
      </c>
      <c r="C397" t="s">
        <v>4546</v>
      </c>
      <c r="D397" s="2">
        <v>19</v>
      </c>
      <c r="E397" s="309">
        <v>45990</v>
      </c>
      <c r="F397" s="2" t="s">
        <v>4351</v>
      </c>
      <c r="G397" s="300">
        <v>45986</v>
      </c>
      <c r="H397" s="2" t="s">
        <v>4233</v>
      </c>
      <c r="I397" s="2">
        <v>0</v>
      </c>
    </row>
    <row r="398" spans="1:9" x14ac:dyDescent="0.35">
      <c r="A398" t="s">
        <v>4547</v>
      </c>
      <c r="B398" t="str">
        <f t="shared" si="6"/>
        <v>CG00030</v>
      </c>
      <c r="C398" t="s">
        <v>4548</v>
      </c>
      <c r="D398" s="2">
        <v>118</v>
      </c>
      <c r="E398" s="309" t="s">
        <v>4549</v>
      </c>
      <c r="F398" s="300">
        <v>46163</v>
      </c>
      <c r="G398" s="2" t="s">
        <v>4459</v>
      </c>
      <c r="H398" s="300">
        <v>46186</v>
      </c>
      <c r="I398" s="2">
        <v>98</v>
      </c>
    </row>
    <row r="399" spans="1:9" x14ac:dyDescent="0.35">
      <c r="A399" t="s">
        <v>4550</v>
      </c>
      <c r="B399" t="str">
        <f t="shared" si="6"/>
        <v>CG00050</v>
      </c>
      <c r="C399" t="s">
        <v>4551</v>
      </c>
      <c r="D399" s="2">
        <v>77</v>
      </c>
      <c r="E399" s="309">
        <v>46689</v>
      </c>
      <c r="F399" s="2" t="s">
        <v>3689</v>
      </c>
      <c r="G399" s="300">
        <v>46633</v>
      </c>
      <c r="H399" s="2" t="s">
        <v>3689</v>
      </c>
      <c r="I399" s="2">
        <v>0</v>
      </c>
    </row>
    <row r="400" spans="1:9" x14ac:dyDescent="0.35">
      <c r="A400" t="s">
        <v>4552</v>
      </c>
      <c r="B400" t="str">
        <f t="shared" si="6"/>
        <v>rground</v>
      </c>
      <c r="D400" s="2">
        <v>387</v>
      </c>
      <c r="E400" s="309" t="s">
        <v>4549</v>
      </c>
      <c r="F400" s="2" t="s">
        <v>4553</v>
      </c>
      <c r="G400" s="300">
        <v>46094</v>
      </c>
      <c r="H400" s="2" t="s">
        <v>4554</v>
      </c>
      <c r="I400" s="2">
        <v>31</v>
      </c>
    </row>
    <row r="401" spans="1:9" x14ac:dyDescent="0.35">
      <c r="A401" t="s">
        <v>4555</v>
      </c>
      <c r="B401" t="str">
        <f t="shared" si="6"/>
        <v>d Civil</v>
      </c>
      <c r="D401" s="2">
        <v>387</v>
      </c>
      <c r="E401" s="309" t="s">
        <v>4549</v>
      </c>
      <c r="F401" s="2" t="s">
        <v>4553</v>
      </c>
      <c r="G401" s="300">
        <v>46226</v>
      </c>
      <c r="H401" s="2" t="s">
        <v>4554</v>
      </c>
      <c r="I401" s="2">
        <v>21</v>
      </c>
    </row>
    <row r="402" spans="1:9" x14ac:dyDescent="0.35">
      <c r="A402" t="s">
        <v>4556</v>
      </c>
      <c r="B402" t="str">
        <f t="shared" si="6"/>
        <v xml:space="preserve"> CDU511</v>
      </c>
      <c r="C402" t="s">
        <v>4557</v>
      </c>
      <c r="D402" s="2">
        <v>165</v>
      </c>
      <c r="E402" s="309" t="s">
        <v>4549</v>
      </c>
      <c r="F402" s="300">
        <v>46218</v>
      </c>
      <c r="I402" s="2">
        <v>13</v>
      </c>
    </row>
    <row r="403" spans="1:9" x14ac:dyDescent="0.35">
      <c r="A403" t="s">
        <v>4558</v>
      </c>
      <c r="B403" t="str">
        <f t="shared" si="6"/>
        <v xml:space="preserve"> CDU512</v>
      </c>
      <c r="C403" t="s">
        <v>4559</v>
      </c>
      <c r="D403" s="2">
        <v>120</v>
      </c>
      <c r="E403" s="309">
        <v>46076</v>
      </c>
      <c r="F403" s="300">
        <v>46216</v>
      </c>
      <c r="I403" s="2">
        <v>136</v>
      </c>
    </row>
    <row r="404" spans="1:9" x14ac:dyDescent="0.35">
      <c r="A404" t="s">
        <v>4560</v>
      </c>
      <c r="B404" t="str">
        <f t="shared" si="6"/>
        <v>C014030</v>
      </c>
      <c r="C404" t="s">
        <v>4561</v>
      </c>
      <c r="D404" s="2">
        <v>55</v>
      </c>
      <c r="E404" s="309">
        <v>46216</v>
      </c>
      <c r="F404" s="300">
        <v>46279</v>
      </c>
      <c r="G404" s="300">
        <v>46296</v>
      </c>
      <c r="H404" s="2" t="s">
        <v>4562</v>
      </c>
      <c r="I404" s="2">
        <v>136</v>
      </c>
    </row>
    <row r="405" spans="1:9" x14ac:dyDescent="0.35">
      <c r="A405" t="s">
        <v>4563</v>
      </c>
      <c r="B405" t="str">
        <f t="shared" si="6"/>
        <v>C016050</v>
      </c>
      <c r="C405" t="s">
        <v>4564</v>
      </c>
      <c r="D405" s="2">
        <v>65</v>
      </c>
      <c r="E405" s="309">
        <v>46298</v>
      </c>
      <c r="F405" s="2" t="s">
        <v>3793</v>
      </c>
      <c r="G405" s="300">
        <v>46333</v>
      </c>
      <c r="H405" s="300">
        <v>46422</v>
      </c>
      <c r="I405" s="2">
        <v>85</v>
      </c>
    </row>
    <row r="406" spans="1:9" x14ac:dyDescent="0.35">
      <c r="A406" t="s">
        <v>4565</v>
      </c>
      <c r="B406" t="str">
        <f t="shared" si="6"/>
        <v>C018390</v>
      </c>
      <c r="C406" t="s">
        <v>4566</v>
      </c>
      <c r="D406" s="2">
        <v>65</v>
      </c>
      <c r="E406" s="309">
        <v>46298</v>
      </c>
      <c r="F406" s="2" t="s">
        <v>3793</v>
      </c>
      <c r="G406" s="300">
        <v>46226</v>
      </c>
      <c r="H406" s="300">
        <v>46301</v>
      </c>
      <c r="I406" s="2">
        <v>35</v>
      </c>
    </row>
    <row r="407" spans="1:9" x14ac:dyDescent="0.35">
      <c r="A407" t="s">
        <v>4567</v>
      </c>
      <c r="B407" t="str">
        <f t="shared" si="6"/>
        <v>M018390</v>
      </c>
      <c r="C407" t="s">
        <v>4568</v>
      </c>
      <c r="D407" s="2">
        <v>10</v>
      </c>
      <c r="E407" s="309" t="s">
        <v>4569</v>
      </c>
      <c r="F407" s="2" t="s">
        <v>3793</v>
      </c>
      <c r="G407" s="300">
        <v>46347</v>
      </c>
      <c r="H407" s="2" t="s">
        <v>4570</v>
      </c>
      <c r="I407" s="2">
        <v>15</v>
      </c>
    </row>
    <row r="408" spans="1:9" x14ac:dyDescent="0.35">
      <c r="A408" t="s">
        <v>4571</v>
      </c>
      <c r="B408" t="str">
        <f t="shared" si="6"/>
        <v>M014030</v>
      </c>
      <c r="C408" t="s">
        <v>4572</v>
      </c>
      <c r="D408" s="2">
        <v>10</v>
      </c>
      <c r="E408" s="309" t="s">
        <v>4569</v>
      </c>
      <c r="F408" s="2" t="s">
        <v>3793</v>
      </c>
      <c r="G408" s="300">
        <v>46459</v>
      </c>
      <c r="H408" s="300">
        <v>46476</v>
      </c>
      <c r="I408" s="2">
        <v>75</v>
      </c>
    </row>
    <row r="409" spans="1:9" x14ac:dyDescent="0.35">
      <c r="A409" t="s">
        <v>4573</v>
      </c>
      <c r="B409" t="str">
        <f t="shared" si="6"/>
        <v>M016050</v>
      </c>
      <c r="C409" t="s">
        <v>4574</v>
      </c>
      <c r="D409" s="2">
        <v>10</v>
      </c>
      <c r="E409" s="309" t="s">
        <v>4569</v>
      </c>
      <c r="F409" s="2" t="s">
        <v>3793</v>
      </c>
      <c r="G409" s="300">
        <v>46459</v>
      </c>
      <c r="H409" s="2" t="s">
        <v>4554</v>
      </c>
      <c r="I409" s="2">
        <v>75</v>
      </c>
    </row>
    <row r="410" spans="1:9" x14ac:dyDescent="0.35">
      <c r="A410" t="s">
        <v>4575</v>
      </c>
      <c r="B410" t="str">
        <f t="shared" si="6"/>
        <v>M012040</v>
      </c>
      <c r="C410" t="s">
        <v>4576</v>
      </c>
      <c r="D410" s="2">
        <v>10</v>
      </c>
      <c r="E410" s="309" t="s">
        <v>4577</v>
      </c>
      <c r="F410" s="2" t="s">
        <v>4452</v>
      </c>
      <c r="G410" s="2" t="s">
        <v>4372</v>
      </c>
      <c r="H410" s="300">
        <v>46421</v>
      </c>
      <c r="I410" s="2">
        <v>84</v>
      </c>
    </row>
    <row r="411" spans="1:9" x14ac:dyDescent="0.35">
      <c r="A411" t="s">
        <v>4578</v>
      </c>
      <c r="B411" t="str">
        <f t="shared" si="6"/>
        <v>C013070</v>
      </c>
      <c r="C411" t="s">
        <v>4579</v>
      </c>
      <c r="D411" s="2">
        <v>36</v>
      </c>
      <c r="E411" s="309" t="s">
        <v>4411</v>
      </c>
      <c r="F411" s="300">
        <v>46450</v>
      </c>
      <c r="G411" s="2" t="s">
        <v>4580</v>
      </c>
      <c r="H411" s="300">
        <v>46301</v>
      </c>
      <c r="I411" s="2">
        <v>21</v>
      </c>
    </row>
    <row r="412" spans="1:9" x14ac:dyDescent="0.35">
      <c r="A412" t="s">
        <v>4581</v>
      </c>
      <c r="B412" t="str">
        <f t="shared" si="6"/>
        <v>M013070</v>
      </c>
      <c r="C412" t="s">
        <v>4582</v>
      </c>
      <c r="D412" s="2">
        <v>10</v>
      </c>
      <c r="E412" s="309">
        <v>46440</v>
      </c>
      <c r="F412" s="300">
        <v>46450</v>
      </c>
      <c r="G412" s="300">
        <v>46459</v>
      </c>
      <c r="H412" s="300">
        <v>46476</v>
      </c>
      <c r="I412" s="2">
        <v>21</v>
      </c>
    </row>
    <row r="413" spans="1:9" x14ac:dyDescent="0.35">
      <c r="A413" t="s">
        <v>4583</v>
      </c>
      <c r="B413" t="str">
        <f t="shared" si="6"/>
        <v>C012060</v>
      </c>
      <c r="C413" t="s">
        <v>4584</v>
      </c>
      <c r="D413" s="2">
        <v>30</v>
      </c>
      <c r="E413" s="309">
        <v>46451</v>
      </c>
      <c r="F413" s="2" t="s">
        <v>4585</v>
      </c>
      <c r="G413" s="2" t="s">
        <v>4470</v>
      </c>
      <c r="H413" s="300">
        <v>46431</v>
      </c>
      <c r="I413" s="2">
        <v>21</v>
      </c>
    </row>
    <row r="414" spans="1:9" x14ac:dyDescent="0.35">
      <c r="A414" t="s">
        <v>4586</v>
      </c>
      <c r="B414" t="str">
        <f t="shared" si="6"/>
        <v>M012060</v>
      </c>
      <c r="C414" t="s">
        <v>4587</v>
      </c>
      <c r="D414" s="2">
        <v>5</v>
      </c>
      <c r="E414" s="309" t="s">
        <v>4588</v>
      </c>
      <c r="F414" s="2" t="s">
        <v>4553</v>
      </c>
      <c r="G414" s="300">
        <v>46433</v>
      </c>
      <c r="H414" s="300">
        <v>46437</v>
      </c>
      <c r="I414" s="2">
        <v>21</v>
      </c>
    </row>
    <row r="415" spans="1:9" x14ac:dyDescent="0.35">
      <c r="A415" t="s">
        <v>4589</v>
      </c>
      <c r="B415" t="str">
        <f t="shared" si="6"/>
        <v>ricidad</v>
      </c>
      <c r="D415" s="2">
        <v>314</v>
      </c>
      <c r="E415" s="309" t="s">
        <v>4549</v>
      </c>
      <c r="F415" s="2" t="s">
        <v>4590</v>
      </c>
      <c r="G415" s="300">
        <v>46094</v>
      </c>
      <c r="H415" s="2" t="s">
        <v>4372</v>
      </c>
      <c r="I415" s="2">
        <v>104</v>
      </c>
    </row>
    <row r="416" spans="1:9" x14ac:dyDescent="0.35">
      <c r="A416" t="s">
        <v>4591</v>
      </c>
      <c r="B416" t="str">
        <f t="shared" si="6"/>
        <v xml:space="preserve"> CDU514</v>
      </c>
      <c r="C416" t="s">
        <v>4592</v>
      </c>
      <c r="D416" s="2">
        <v>159</v>
      </c>
      <c r="E416" s="309" t="s">
        <v>4549</v>
      </c>
      <c r="F416" s="300">
        <v>46211</v>
      </c>
      <c r="I416" s="2">
        <v>114</v>
      </c>
    </row>
    <row r="417" spans="1:9" x14ac:dyDescent="0.35">
      <c r="A417" t="s">
        <v>4593</v>
      </c>
      <c r="B417" t="str">
        <f t="shared" si="6"/>
        <v>E018010</v>
      </c>
      <c r="C417" t="s">
        <v>4594</v>
      </c>
      <c r="D417" s="2">
        <v>180</v>
      </c>
      <c r="E417" s="309" t="s">
        <v>4595</v>
      </c>
      <c r="F417" s="300">
        <v>46328</v>
      </c>
      <c r="G417" s="300">
        <v>46100</v>
      </c>
      <c r="H417" s="2" t="s">
        <v>4372</v>
      </c>
      <c r="I417" s="2">
        <v>104</v>
      </c>
    </row>
    <row r="418" spans="1:9" x14ac:dyDescent="0.35">
      <c r="A418" t="s">
        <v>4596</v>
      </c>
      <c r="B418" t="str">
        <f t="shared" si="6"/>
        <v>E011010</v>
      </c>
      <c r="C418" t="s">
        <v>4597</v>
      </c>
      <c r="D418" s="2">
        <v>105</v>
      </c>
      <c r="E418" s="309" t="s">
        <v>4117</v>
      </c>
      <c r="F418" s="2" t="s">
        <v>4580</v>
      </c>
      <c r="G418" s="300">
        <v>46214</v>
      </c>
      <c r="H418" s="300">
        <v>46336</v>
      </c>
      <c r="I418" s="2">
        <v>162</v>
      </c>
    </row>
    <row r="419" spans="1:9" x14ac:dyDescent="0.35">
      <c r="A419" t="s">
        <v>4598</v>
      </c>
      <c r="B419" t="str">
        <f t="shared" si="6"/>
        <v>E015010</v>
      </c>
      <c r="C419" t="s">
        <v>4599</v>
      </c>
      <c r="D419" s="2">
        <v>90</v>
      </c>
      <c r="E419" s="309" t="s">
        <v>4230</v>
      </c>
      <c r="F419" s="2" t="s">
        <v>4261</v>
      </c>
      <c r="G419" s="300">
        <v>46179</v>
      </c>
      <c r="H419" s="300">
        <v>46283</v>
      </c>
      <c r="I419" s="2">
        <v>145</v>
      </c>
    </row>
    <row r="420" spans="1:9" x14ac:dyDescent="0.35">
      <c r="A420" t="s">
        <v>4600</v>
      </c>
      <c r="B420" t="str">
        <f t="shared" si="6"/>
        <v>E016010</v>
      </c>
      <c r="C420" t="s">
        <v>4601</v>
      </c>
      <c r="D420" s="2">
        <v>50</v>
      </c>
      <c r="E420" s="309">
        <v>46154</v>
      </c>
      <c r="F420" s="300">
        <v>46211</v>
      </c>
      <c r="G420" s="300">
        <v>46094</v>
      </c>
      <c r="H420" s="300">
        <v>46151</v>
      </c>
      <c r="I420" s="2">
        <v>114</v>
      </c>
    </row>
    <row r="421" spans="1:9" x14ac:dyDescent="0.35">
      <c r="A421" t="s">
        <v>4602</v>
      </c>
      <c r="B421" t="str">
        <f t="shared" si="6"/>
        <v>E011110</v>
      </c>
      <c r="C421" t="s">
        <v>4603</v>
      </c>
      <c r="D421" s="2">
        <v>150</v>
      </c>
      <c r="E421" s="309">
        <v>46155</v>
      </c>
      <c r="F421" s="300">
        <v>46329</v>
      </c>
      <c r="G421" s="300">
        <v>46168</v>
      </c>
      <c r="H421" s="300">
        <v>46342</v>
      </c>
      <c r="I421" s="2">
        <v>117</v>
      </c>
    </row>
    <row r="422" spans="1:9" x14ac:dyDescent="0.35">
      <c r="A422" t="s">
        <v>4604</v>
      </c>
      <c r="B422" t="str">
        <f t="shared" si="6"/>
        <v>E012010</v>
      </c>
      <c r="C422" t="s">
        <v>4605</v>
      </c>
      <c r="D422" s="2">
        <v>180</v>
      </c>
      <c r="E422" s="309">
        <v>46165</v>
      </c>
      <c r="F422" s="2" t="s">
        <v>4606</v>
      </c>
      <c r="G422" s="300">
        <v>46168</v>
      </c>
      <c r="H422" s="2" t="s">
        <v>4382</v>
      </c>
      <c r="I422" s="2">
        <v>32</v>
      </c>
    </row>
    <row r="423" spans="1:9" x14ac:dyDescent="0.35">
      <c r="A423" t="s">
        <v>4607</v>
      </c>
      <c r="B423" t="str">
        <f t="shared" si="6"/>
        <v>E013010</v>
      </c>
      <c r="C423" t="s">
        <v>4608</v>
      </c>
      <c r="D423" s="2">
        <v>130</v>
      </c>
      <c r="E423" s="309">
        <v>46176</v>
      </c>
      <c r="F423" s="300">
        <v>46328</v>
      </c>
      <c r="G423" s="300">
        <v>46168</v>
      </c>
      <c r="H423" s="300">
        <v>46319</v>
      </c>
      <c r="I423" s="2">
        <v>108</v>
      </c>
    </row>
    <row r="424" spans="1:9" x14ac:dyDescent="0.35">
      <c r="A424" t="s">
        <v>4609</v>
      </c>
      <c r="B424" t="str">
        <f t="shared" si="6"/>
        <v>E015022</v>
      </c>
      <c r="C424" t="s">
        <v>4610</v>
      </c>
      <c r="D424" s="2">
        <v>90</v>
      </c>
      <c r="E424" s="309">
        <v>46197</v>
      </c>
      <c r="F424" s="300">
        <v>46302</v>
      </c>
      <c r="G424" s="2" t="s">
        <v>4611</v>
      </c>
      <c r="H424" s="300">
        <v>46347</v>
      </c>
      <c r="I424" s="2">
        <v>98</v>
      </c>
    </row>
    <row r="425" spans="1:9" x14ac:dyDescent="0.35">
      <c r="A425" t="s">
        <v>4612</v>
      </c>
      <c r="B425" t="str">
        <f t="shared" si="6"/>
        <v>E014010</v>
      </c>
      <c r="C425" t="s">
        <v>4613</v>
      </c>
      <c r="D425" s="2">
        <v>130</v>
      </c>
      <c r="E425" s="309">
        <v>46202</v>
      </c>
      <c r="F425" s="300">
        <v>46352</v>
      </c>
      <c r="G425" s="300">
        <v>46232</v>
      </c>
      <c r="H425" s="2" t="s">
        <v>4347</v>
      </c>
      <c r="I425" s="2">
        <v>73</v>
      </c>
    </row>
    <row r="426" spans="1:9" x14ac:dyDescent="0.35">
      <c r="A426" t="s">
        <v>4614</v>
      </c>
      <c r="B426" t="str">
        <f t="shared" si="6"/>
        <v>E019010</v>
      </c>
      <c r="C426" t="s">
        <v>4615</v>
      </c>
      <c r="D426" s="2">
        <v>30</v>
      </c>
      <c r="E426" s="309">
        <v>46218</v>
      </c>
      <c r="F426" s="2" t="s">
        <v>4105</v>
      </c>
      <c r="G426" s="300">
        <v>46203</v>
      </c>
      <c r="H426" s="2" t="s">
        <v>4004</v>
      </c>
      <c r="I426" s="2">
        <v>104</v>
      </c>
    </row>
    <row r="427" spans="1:9" x14ac:dyDescent="0.35">
      <c r="A427" t="s">
        <v>4616</v>
      </c>
      <c r="B427" t="str">
        <f t="shared" si="6"/>
        <v>E017022</v>
      </c>
      <c r="C427" t="s">
        <v>4617</v>
      </c>
      <c r="D427" s="2">
        <v>60</v>
      </c>
      <c r="E427" s="309" t="s">
        <v>4618</v>
      </c>
      <c r="F427" s="300">
        <v>46310</v>
      </c>
      <c r="G427" s="300">
        <v>46296</v>
      </c>
      <c r="H427" s="2" t="s">
        <v>4619</v>
      </c>
      <c r="I427" s="2">
        <v>94</v>
      </c>
    </row>
    <row r="428" spans="1:9" x14ac:dyDescent="0.35">
      <c r="A428" t="s">
        <v>4620</v>
      </c>
      <c r="B428" t="str">
        <f t="shared" si="6"/>
        <v>E016012</v>
      </c>
      <c r="C428" t="s">
        <v>4621</v>
      </c>
      <c r="D428" s="2">
        <v>90</v>
      </c>
      <c r="E428" s="309" t="s">
        <v>3944</v>
      </c>
      <c r="F428" s="300">
        <v>46351</v>
      </c>
      <c r="G428" s="300">
        <v>46281</v>
      </c>
      <c r="H428" s="2" t="s">
        <v>4622</v>
      </c>
      <c r="I428" s="2">
        <v>84</v>
      </c>
    </row>
    <row r="429" spans="1:9" x14ac:dyDescent="0.35">
      <c r="A429" t="s">
        <v>4623</v>
      </c>
      <c r="B429" t="str">
        <f t="shared" si="6"/>
        <v>E017010</v>
      </c>
      <c r="C429" t="s">
        <v>4624</v>
      </c>
      <c r="D429" s="2">
        <v>120</v>
      </c>
      <c r="E429" s="309" t="s">
        <v>4331</v>
      </c>
      <c r="F429" s="2" t="s">
        <v>4590</v>
      </c>
      <c r="G429" s="2" t="s">
        <v>4611</v>
      </c>
      <c r="H429" s="2" t="s">
        <v>4347</v>
      </c>
      <c r="I429" s="2">
        <v>104</v>
      </c>
    </row>
    <row r="430" spans="1:9" x14ac:dyDescent="0.35">
      <c r="A430" t="s">
        <v>4625</v>
      </c>
      <c r="B430" t="str">
        <f t="shared" si="6"/>
        <v>E014022</v>
      </c>
      <c r="C430" t="s">
        <v>4626</v>
      </c>
      <c r="D430" s="2">
        <v>45</v>
      </c>
      <c r="E430" s="309" t="s">
        <v>4627</v>
      </c>
      <c r="F430" s="300">
        <v>46316</v>
      </c>
      <c r="G430" s="300">
        <v>46294</v>
      </c>
      <c r="H430" s="300">
        <v>46345</v>
      </c>
      <c r="I430" s="2">
        <v>65</v>
      </c>
    </row>
    <row r="431" spans="1:9" x14ac:dyDescent="0.35">
      <c r="A431" t="s">
        <v>4628</v>
      </c>
      <c r="B431" t="str">
        <f t="shared" si="6"/>
        <v>E018022</v>
      </c>
      <c r="C431" t="s">
        <v>4629</v>
      </c>
      <c r="D431" s="2">
        <v>70</v>
      </c>
      <c r="E431" s="309">
        <v>46301</v>
      </c>
      <c r="F431" s="2" t="s">
        <v>4344</v>
      </c>
      <c r="G431" s="300">
        <v>46275</v>
      </c>
      <c r="H431" s="300">
        <v>46356</v>
      </c>
      <c r="I431" s="2">
        <v>18</v>
      </c>
    </row>
    <row r="432" spans="1:9" x14ac:dyDescent="0.35">
      <c r="A432" t="s">
        <v>4630</v>
      </c>
      <c r="B432" t="str">
        <f t="shared" si="6"/>
        <v>umentos</v>
      </c>
      <c r="D432" s="2">
        <v>72</v>
      </c>
      <c r="E432" s="309" t="s">
        <v>3857</v>
      </c>
      <c r="F432" s="300">
        <v>46213</v>
      </c>
      <c r="I432" s="2">
        <v>178</v>
      </c>
    </row>
    <row r="433" spans="1:9" x14ac:dyDescent="0.35">
      <c r="A433" t="s">
        <v>4631</v>
      </c>
      <c r="B433" t="str">
        <f t="shared" si="6"/>
        <v xml:space="preserve"> CDU518</v>
      </c>
      <c r="C433" t="s">
        <v>4632</v>
      </c>
      <c r="D433" s="2">
        <v>72</v>
      </c>
      <c r="E433" s="309" t="s">
        <v>3857</v>
      </c>
      <c r="F433" s="300">
        <v>46213</v>
      </c>
      <c r="I433" s="2">
        <v>178</v>
      </c>
    </row>
    <row r="434" spans="1:9" x14ac:dyDescent="0.35">
      <c r="A434" t="s">
        <v>3922</v>
      </c>
      <c r="B434" t="str">
        <f t="shared" si="6"/>
        <v xml:space="preserve">  Civil</v>
      </c>
      <c r="D434" s="2">
        <v>535</v>
      </c>
      <c r="E434" s="309" t="s">
        <v>4549</v>
      </c>
      <c r="F434" s="300">
        <v>46664</v>
      </c>
      <c r="G434" s="300">
        <v>46071</v>
      </c>
      <c r="H434" s="300">
        <v>46636</v>
      </c>
      <c r="I434" s="2">
        <v>98</v>
      </c>
    </row>
    <row r="435" spans="1:9" x14ac:dyDescent="0.35">
      <c r="A435" t="s">
        <v>4633</v>
      </c>
      <c r="B435" t="str">
        <f t="shared" si="6"/>
        <v>General</v>
      </c>
      <c r="D435" s="2">
        <v>292</v>
      </c>
      <c r="E435" s="309">
        <v>46310</v>
      </c>
      <c r="F435" s="300">
        <v>46664</v>
      </c>
      <c r="G435" s="300">
        <v>46179</v>
      </c>
      <c r="H435" s="300">
        <v>46636</v>
      </c>
      <c r="I435" s="2">
        <v>98</v>
      </c>
    </row>
    <row r="436" spans="1:9" x14ac:dyDescent="0.35">
      <c r="A436" t="s">
        <v>4634</v>
      </c>
      <c r="B436" t="str">
        <f t="shared" si="6"/>
        <v>aciones</v>
      </c>
      <c r="D436" s="2">
        <v>292</v>
      </c>
      <c r="E436" s="309">
        <v>46310</v>
      </c>
      <c r="F436" s="300">
        <v>46664</v>
      </c>
      <c r="G436" s="300">
        <v>46179</v>
      </c>
      <c r="H436" s="300">
        <v>46636</v>
      </c>
      <c r="I436" s="2">
        <v>98</v>
      </c>
    </row>
    <row r="437" spans="1:9" x14ac:dyDescent="0.35">
      <c r="A437" t="s">
        <v>4635</v>
      </c>
      <c r="B437" t="str">
        <f t="shared" si="6"/>
        <v>CDC1090</v>
      </c>
      <c r="C437" t="s">
        <v>4636</v>
      </c>
      <c r="D437" s="2">
        <v>260</v>
      </c>
      <c r="E437" s="309">
        <v>46310</v>
      </c>
      <c r="F437" s="2" t="s">
        <v>4637</v>
      </c>
      <c r="G437" s="300">
        <v>46319</v>
      </c>
      <c r="H437" s="300">
        <v>46636</v>
      </c>
      <c r="I437" s="2">
        <v>32</v>
      </c>
    </row>
    <row r="438" spans="1:9" x14ac:dyDescent="0.35">
      <c r="A438" t="s">
        <v>4638</v>
      </c>
      <c r="B438" t="str">
        <f t="shared" si="6"/>
        <v>CDC1091</v>
      </c>
      <c r="C438" t="s">
        <v>4639</v>
      </c>
      <c r="D438" s="2">
        <v>215</v>
      </c>
      <c r="E438" s="309">
        <v>46318</v>
      </c>
      <c r="F438" s="300">
        <v>46582</v>
      </c>
      <c r="G438" s="300">
        <v>46319</v>
      </c>
      <c r="H438" s="300">
        <v>46583</v>
      </c>
      <c r="I438" s="2">
        <v>18</v>
      </c>
    </row>
    <row r="439" spans="1:9" x14ac:dyDescent="0.35">
      <c r="A439" t="s">
        <v>4640</v>
      </c>
      <c r="B439" t="str">
        <f t="shared" si="6"/>
        <v>CDC1100</v>
      </c>
      <c r="C439" t="s">
        <v>4641</v>
      </c>
      <c r="D439" s="2">
        <v>135</v>
      </c>
      <c r="E439" s="309" t="s">
        <v>4642</v>
      </c>
      <c r="F439" s="300">
        <v>46664</v>
      </c>
      <c r="I439" s="2">
        <v>98</v>
      </c>
    </row>
    <row r="440" spans="1:9" x14ac:dyDescent="0.35">
      <c r="A440" t="s">
        <v>4643</v>
      </c>
      <c r="B440" t="str">
        <f t="shared" si="6"/>
        <v>CDC1110</v>
      </c>
      <c r="C440" t="s">
        <v>4644</v>
      </c>
      <c r="D440" s="2">
        <v>50</v>
      </c>
      <c r="E440" s="309" t="s">
        <v>4645</v>
      </c>
      <c r="F440" s="300">
        <v>46664</v>
      </c>
      <c r="G440" s="300">
        <v>46179</v>
      </c>
      <c r="H440" s="2" t="s">
        <v>4646</v>
      </c>
      <c r="I440" s="2">
        <v>21</v>
      </c>
    </row>
    <row r="441" spans="1:9" x14ac:dyDescent="0.35">
      <c r="A441" t="s">
        <v>4647</v>
      </c>
      <c r="B441" t="str">
        <f t="shared" si="6"/>
        <v>CDC1180</v>
      </c>
      <c r="C441" t="s">
        <v>4648</v>
      </c>
      <c r="D441" s="2">
        <v>30</v>
      </c>
      <c r="E441" s="309" t="s">
        <v>4649</v>
      </c>
      <c r="F441" s="300">
        <v>46664</v>
      </c>
      <c r="G441" s="2" t="s">
        <v>4183</v>
      </c>
      <c r="H441" s="2" t="s">
        <v>4646</v>
      </c>
      <c r="I441" s="2">
        <v>21</v>
      </c>
    </row>
    <row r="442" spans="1:9" x14ac:dyDescent="0.35">
      <c r="A442" t="s">
        <v>4650</v>
      </c>
      <c r="B442" t="str">
        <f t="shared" si="6"/>
        <v>Cutcher</v>
      </c>
      <c r="D442" s="2">
        <v>115</v>
      </c>
      <c r="E442" s="309" t="s">
        <v>4595</v>
      </c>
      <c r="F442" s="2" t="s">
        <v>4105</v>
      </c>
      <c r="G442" s="300">
        <v>46203</v>
      </c>
      <c r="H442" s="300">
        <v>46336</v>
      </c>
      <c r="I442" s="2">
        <v>92</v>
      </c>
    </row>
    <row r="443" spans="1:9" x14ac:dyDescent="0.35">
      <c r="A443" t="s">
        <v>4651</v>
      </c>
      <c r="B443" t="str">
        <f t="shared" si="6"/>
        <v>C011050</v>
      </c>
      <c r="C443" t="s">
        <v>4652</v>
      </c>
      <c r="D443" s="2">
        <v>115</v>
      </c>
      <c r="E443" s="309" t="s">
        <v>4595</v>
      </c>
      <c r="F443" s="2" t="s">
        <v>4105</v>
      </c>
      <c r="G443" s="300">
        <v>46203</v>
      </c>
      <c r="H443" s="300">
        <v>46336</v>
      </c>
      <c r="I443" s="2">
        <v>85</v>
      </c>
    </row>
    <row r="444" spans="1:9" x14ac:dyDescent="0.35">
      <c r="A444" t="s">
        <v>4653</v>
      </c>
      <c r="B444" t="str">
        <f t="shared" si="6"/>
        <v>C011040</v>
      </c>
      <c r="C444" t="s">
        <v>4654</v>
      </c>
      <c r="D444" s="2">
        <v>55</v>
      </c>
      <c r="E444" s="309" t="s">
        <v>4466</v>
      </c>
      <c r="F444" s="300">
        <v>46200</v>
      </c>
      <c r="G444" s="300">
        <v>46203</v>
      </c>
      <c r="H444" s="300">
        <v>46266</v>
      </c>
      <c r="I444" s="2">
        <v>106</v>
      </c>
    </row>
    <row r="445" spans="1:9" x14ac:dyDescent="0.35">
      <c r="A445" t="s">
        <v>4655</v>
      </c>
      <c r="B445" t="str">
        <f t="shared" si="6"/>
        <v>C011060</v>
      </c>
      <c r="C445" t="s">
        <v>4656</v>
      </c>
      <c r="D445" s="2">
        <v>30</v>
      </c>
      <c r="E445" s="309">
        <v>46202</v>
      </c>
      <c r="F445" s="2" t="s">
        <v>4657</v>
      </c>
      <c r="G445" s="300">
        <v>46267</v>
      </c>
      <c r="H445" s="300">
        <v>46301</v>
      </c>
      <c r="I445" s="2">
        <v>106</v>
      </c>
    </row>
    <row r="446" spans="1:9" x14ac:dyDescent="0.35">
      <c r="A446" t="s">
        <v>4658</v>
      </c>
      <c r="B446" t="str">
        <f t="shared" si="6"/>
        <v>presión</v>
      </c>
      <c r="D446" s="2">
        <v>246</v>
      </c>
      <c r="E446" s="309">
        <v>46095</v>
      </c>
      <c r="F446" s="2" t="s">
        <v>4344</v>
      </c>
      <c r="G446" s="2" t="s">
        <v>4117</v>
      </c>
      <c r="H446" s="300">
        <v>46347</v>
      </c>
      <c r="I446" s="2">
        <v>72</v>
      </c>
    </row>
    <row r="447" spans="1:9" x14ac:dyDescent="0.35">
      <c r="A447" t="s">
        <v>4659</v>
      </c>
      <c r="B447" t="str">
        <f t="shared" si="6"/>
        <v>C011210</v>
      </c>
      <c r="C447" t="s">
        <v>4660</v>
      </c>
      <c r="D447" s="2">
        <v>20</v>
      </c>
      <c r="E447" s="309">
        <v>46095</v>
      </c>
      <c r="F447" s="2" t="s">
        <v>4219</v>
      </c>
      <c r="G447" s="2" t="s">
        <v>4117</v>
      </c>
      <c r="H447" s="300">
        <v>46202</v>
      </c>
      <c r="I447" s="2">
        <v>53</v>
      </c>
    </row>
    <row r="448" spans="1:9" x14ac:dyDescent="0.35">
      <c r="A448" t="s">
        <v>4661</v>
      </c>
      <c r="B448" t="str">
        <f t="shared" si="6"/>
        <v>C011190</v>
      </c>
      <c r="C448" t="s">
        <v>4662</v>
      </c>
      <c r="D448" s="2">
        <v>94</v>
      </c>
      <c r="E448" s="309">
        <v>46109</v>
      </c>
      <c r="F448" s="300">
        <v>46218</v>
      </c>
      <c r="G448" s="300">
        <v>46170</v>
      </c>
      <c r="H448" s="2" t="s">
        <v>4450</v>
      </c>
      <c r="I448" s="2">
        <v>59</v>
      </c>
    </row>
    <row r="449" spans="1:9" x14ac:dyDescent="0.35">
      <c r="A449" t="s">
        <v>4663</v>
      </c>
      <c r="B449" t="str">
        <f t="shared" si="6"/>
        <v>C011220</v>
      </c>
      <c r="C449" t="s">
        <v>4664</v>
      </c>
      <c r="D449" s="2">
        <v>20</v>
      </c>
      <c r="E449" s="309" t="s">
        <v>4595</v>
      </c>
      <c r="F449" s="2" t="s">
        <v>4665</v>
      </c>
      <c r="G449" s="300">
        <v>46162</v>
      </c>
      <c r="H449" s="300">
        <v>46225</v>
      </c>
      <c r="I449" s="2">
        <v>53</v>
      </c>
    </row>
    <row r="450" spans="1:9" x14ac:dyDescent="0.35">
      <c r="A450" t="s">
        <v>4666</v>
      </c>
      <c r="B450" t="str">
        <f t="shared" si="6"/>
        <v>C011230</v>
      </c>
      <c r="C450" t="s">
        <v>4667</v>
      </c>
      <c r="D450" s="2">
        <v>55</v>
      </c>
      <c r="E450" s="309" t="s">
        <v>4230</v>
      </c>
      <c r="F450" s="300">
        <v>46205</v>
      </c>
      <c r="G450" s="300">
        <v>46185</v>
      </c>
      <c r="H450" s="2" t="s">
        <v>4668</v>
      </c>
      <c r="I450" s="2">
        <v>117</v>
      </c>
    </row>
    <row r="451" spans="1:9" x14ac:dyDescent="0.35">
      <c r="A451" t="s">
        <v>4669</v>
      </c>
      <c r="B451" t="str">
        <f t="shared" si="6"/>
        <v>C011110</v>
      </c>
      <c r="C451" t="s">
        <v>4670</v>
      </c>
      <c r="D451" s="2">
        <v>20</v>
      </c>
      <c r="E451" s="309">
        <v>46224</v>
      </c>
      <c r="F451" s="2" t="s">
        <v>3944</v>
      </c>
      <c r="G451" s="2" t="s">
        <v>4671</v>
      </c>
      <c r="H451" s="300">
        <v>46272</v>
      </c>
      <c r="I451" s="2">
        <v>128</v>
      </c>
    </row>
    <row r="452" spans="1:9" x14ac:dyDescent="0.35">
      <c r="A452" t="s">
        <v>4672</v>
      </c>
      <c r="B452" t="str">
        <f t="shared" si="6"/>
        <v>C011100</v>
      </c>
      <c r="C452" t="s">
        <v>4673</v>
      </c>
      <c r="D452" s="2">
        <v>20</v>
      </c>
      <c r="E452" s="309" t="s">
        <v>3944</v>
      </c>
      <c r="F452" s="300">
        <v>46269</v>
      </c>
      <c r="G452" s="300">
        <v>46273</v>
      </c>
      <c r="H452" s="300">
        <v>46295</v>
      </c>
      <c r="I452" s="2">
        <v>128</v>
      </c>
    </row>
    <row r="453" spans="1:9" x14ac:dyDescent="0.35">
      <c r="A453" t="s">
        <v>4674</v>
      </c>
      <c r="B453" t="str">
        <f t="shared" si="6"/>
        <v>C011130</v>
      </c>
      <c r="C453" t="s">
        <v>4675</v>
      </c>
      <c r="D453" s="2">
        <v>40</v>
      </c>
      <c r="E453" s="309">
        <v>46283</v>
      </c>
      <c r="F453" s="300">
        <v>46329</v>
      </c>
      <c r="G453" s="300">
        <v>46296</v>
      </c>
      <c r="H453" s="300">
        <v>46342</v>
      </c>
      <c r="I453" s="2">
        <v>117</v>
      </c>
    </row>
    <row r="454" spans="1:9" x14ac:dyDescent="0.35">
      <c r="A454" t="s">
        <v>4676</v>
      </c>
      <c r="B454" t="str">
        <f t="shared" ref="B454:B517" si="7">+RIGHT(A454,7)</f>
        <v>C011140</v>
      </c>
      <c r="C454" t="s">
        <v>4677</v>
      </c>
      <c r="D454" s="2">
        <v>25</v>
      </c>
      <c r="E454" s="309">
        <v>46283</v>
      </c>
      <c r="F454" s="300">
        <v>46311</v>
      </c>
      <c r="G454" s="2" t="s">
        <v>4671</v>
      </c>
      <c r="H454" s="300">
        <v>46277</v>
      </c>
      <c r="I454" s="2">
        <v>71</v>
      </c>
    </row>
    <row r="455" spans="1:9" x14ac:dyDescent="0.35">
      <c r="A455" t="s">
        <v>4678</v>
      </c>
      <c r="B455" t="str">
        <f t="shared" si="7"/>
        <v>C011150</v>
      </c>
      <c r="C455" t="s">
        <v>4679</v>
      </c>
      <c r="D455" s="2">
        <v>25</v>
      </c>
      <c r="E455" s="309">
        <v>46312</v>
      </c>
      <c r="F455" s="300">
        <v>46340</v>
      </c>
      <c r="G455" s="300">
        <v>46279</v>
      </c>
      <c r="H455" s="300">
        <v>46307</v>
      </c>
      <c r="I455" s="2">
        <v>107</v>
      </c>
    </row>
    <row r="456" spans="1:9" x14ac:dyDescent="0.35">
      <c r="A456" t="s">
        <v>4680</v>
      </c>
      <c r="B456" t="str">
        <f t="shared" si="7"/>
        <v>C011160</v>
      </c>
      <c r="C456" t="s">
        <v>4681</v>
      </c>
      <c r="D456" s="2">
        <v>40</v>
      </c>
      <c r="E456" s="309">
        <v>46312</v>
      </c>
      <c r="F456" s="2" t="s">
        <v>4570</v>
      </c>
      <c r="G456" s="300">
        <v>46279</v>
      </c>
      <c r="H456" s="300">
        <v>46324</v>
      </c>
      <c r="I456" s="2">
        <v>71</v>
      </c>
    </row>
    <row r="457" spans="1:9" x14ac:dyDescent="0.35">
      <c r="A457" t="s">
        <v>4682</v>
      </c>
      <c r="B457" t="str">
        <f t="shared" si="7"/>
        <v>C011120</v>
      </c>
      <c r="C457" t="s">
        <v>4683</v>
      </c>
      <c r="D457" s="2">
        <v>20</v>
      </c>
      <c r="E457" s="309" t="s">
        <v>4562</v>
      </c>
      <c r="F457" s="2" t="s">
        <v>4344</v>
      </c>
      <c r="G457" s="300">
        <v>46325</v>
      </c>
      <c r="H457" s="300">
        <v>46347</v>
      </c>
      <c r="I457" s="2">
        <v>72</v>
      </c>
    </row>
    <row r="458" spans="1:9" x14ac:dyDescent="0.35">
      <c r="A458" t="s">
        <v>4684</v>
      </c>
      <c r="B458" t="str">
        <f t="shared" si="7"/>
        <v xml:space="preserve"> de Gas</v>
      </c>
      <c r="D458" s="2">
        <v>250</v>
      </c>
      <c r="E458" s="309">
        <v>46095</v>
      </c>
      <c r="F458" s="2" t="s">
        <v>4622</v>
      </c>
      <c r="G458" s="300">
        <v>46156</v>
      </c>
      <c r="H458" s="2" t="s">
        <v>4347</v>
      </c>
      <c r="I458" s="2">
        <v>324</v>
      </c>
    </row>
    <row r="459" spans="1:9" x14ac:dyDescent="0.35">
      <c r="A459" t="s">
        <v>4685</v>
      </c>
      <c r="B459" t="str">
        <f t="shared" si="7"/>
        <v>C012070</v>
      </c>
      <c r="C459" t="s">
        <v>4686</v>
      </c>
      <c r="D459" s="2">
        <v>180</v>
      </c>
      <c r="E459" s="309">
        <v>46095</v>
      </c>
      <c r="F459" s="300">
        <v>46304</v>
      </c>
      <c r="G459" s="300">
        <v>46156</v>
      </c>
      <c r="H459" s="300">
        <v>46301</v>
      </c>
      <c r="I459" s="2">
        <v>0</v>
      </c>
    </row>
    <row r="460" spans="1:9" x14ac:dyDescent="0.35">
      <c r="A460" t="s">
        <v>4687</v>
      </c>
      <c r="B460" t="str">
        <f t="shared" si="7"/>
        <v>C012100</v>
      </c>
      <c r="C460" t="s">
        <v>4688</v>
      </c>
      <c r="D460" s="2">
        <v>80</v>
      </c>
      <c r="E460" s="309">
        <v>46190</v>
      </c>
      <c r="F460" s="300">
        <v>46282</v>
      </c>
      <c r="G460" s="300">
        <v>46210</v>
      </c>
      <c r="H460" s="300">
        <v>46302</v>
      </c>
      <c r="I460" s="2">
        <v>413</v>
      </c>
    </row>
    <row r="461" spans="1:9" x14ac:dyDescent="0.35">
      <c r="A461" t="s">
        <v>4689</v>
      </c>
      <c r="B461" t="str">
        <f t="shared" si="7"/>
        <v>C012020</v>
      </c>
      <c r="C461" t="s">
        <v>4690</v>
      </c>
      <c r="D461" s="2">
        <v>20</v>
      </c>
      <c r="E461" s="309">
        <v>46305</v>
      </c>
      <c r="F461" s="300">
        <v>46328</v>
      </c>
      <c r="G461" s="300">
        <v>46302</v>
      </c>
      <c r="H461" s="300">
        <v>46324</v>
      </c>
      <c r="I461" s="2">
        <v>32</v>
      </c>
    </row>
    <row r="462" spans="1:9" x14ac:dyDescent="0.35">
      <c r="A462" t="s">
        <v>4691</v>
      </c>
      <c r="B462" t="str">
        <f t="shared" si="7"/>
        <v>C012080</v>
      </c>
      <c r="C462" t="s">
        <v>4692</v>
      </c>
      <c r="D462" s="2">
        <v>10</v>
      </c>
      <c r="E462" s="309">
        <v>46305</v>
      </c>
      <c r="F462" s="300">
        <v>46316</v>
      </c>
      <c r="G462" s="300">
        <v>46302</v>
      </c>
      <c r="H462" s="300">
        <v>46312</v>
      </c>
      <c r="I462" s="2">
        <v>72</v>
      </c>
    </row>
    <row r="463" spans="1:9" x14ac:dyDescent="0.35">
      <c r="A463" t="s">
        <v>4693</v>
      </c>
      <c r="B463" t="str">
        <f t="shared" si="7"/>
        <v>C012040</v>
      </c>
      <c r="C463" t="s">
        <v>4694</v>
      </c>
      <c r="D463" s="2">
        <v>50</v>
      </c>
      <c r="E463" s="309">
        <v>46329</v>
      </c>
      <c r="F463" s="2" t="s">
        <v>4622</v>
      </c>
      <c r="G463" s="300">
        <v>46325</v>
      </c>
      <c r="H463" s="2" t="s">
        <v>4347</v>
      </c>
      <c r="I463" s="2">
        <v>32</v>
      </c>
    </row>
    <row r="464" spans="1:9" x14ac:dyDescent="0.35">
      <c r="A464" t="s">
        <v>4695</v>
      </c>
      <c r="B464" t="str">
        <f t="shared" si="7"/>
        <v>C012050</v>
      </c>
      <c r="C464" t="s">
        <v>4696</v>
      </c>
      <c r="D464" s="2">
        <v>30</v>
      </c>
      <c r="E464" s="309">
        <v>46352</v>
      </c>
      <c r="F464" s="2" t="s">
        <v>4622</v>
      </c>
      <c r="G464" s="300">
        <v>46349</v>
      </c>
      <c r="H464" s="2" t="s">
        <v>4347</v>
      </c>
      <c r="I464" s="2">
        <v>129</v>
      </c>
    </row>
    <row r="465" spans="1:9" x14ac:dyDescent="0.35">
      <c r="A465" t="s">
        <v>4697</v>
      </c>
      <c r="B465" t="str">
        <f t="shared" si="7"/>
        <v>densado</v>
      </c>
      <c r="D465" s="2">
        <v>225</v>
      </c>
      <c r="E465" s="309" t="s">
        <v>3994</v>
      </c>
      <c r="F465" s="2" t="s">
        <v>4577</v>
      </c>
      <c r="G465" s="300">
        <v>46156</v>
      </c>
      <c r="H465" s="2" t="s">
        <v>4698</v>
      </c>
      <c r="I465" s="2">
        <v>323</v>
      </c>
    </row>
    <row r="466" spans="1:9" x14ac:dyDescent="0.35">
      <c r="A466" t="s">
        <v>4699</v>
      </c>
      <c r="B466" t="str">
        <f t="shared" si="7"/>
        <v>C013200</v>
      </c>
      <c r="C466" t="s">
        <v>4700</v>
      </c>
      <c r="D466" s="2">
        <v>125</v>
      </c>
      <c r="E466" s="309" t="s">
        <v>3994</v>
      </c>
      <c r="F466" s="300">
        <v>46270</v>
      </c>
      <c r="G466" s="300">
        <v>46156</v>
      </c>
      <c r="H466" s="300">
        <v>46301</v>
      </c>
      <c r="I466" s="2">
        <v>0</v>
      </c>
    </row>
    <row r="467" spans="1:9" x14ac:dyDescent="0.35">
      <c r="A467" t="s">
        <v>4701</v>
      </c>
      <c r="B467" t="str">
        <f t="shared" si="7"/>
        <v>C013030</v>
      </c>
      <c r="C467" t="s">
        <v>4702</v>
      </c>
      <c r="D467" s="2">
        <v>25</v>
      </c>
      <c r="E467" s="309">
        <v>46184</v>
      </c>
      <c r="F467" s="300">
        <v>46212</v>
      </c>
      <c r="G467" s="300">
        <v>46214</v>
      </c>
      <c r="H467" s="2" t="s">
        <v>4703</v>
      </c>
      <c r="I467" s="2">
        <v>65</v>
      </c>
    </row>
    <row r="468" spans="1:9" x14ac:dyDescent="0.35">
      <c r="A468" t="s">
        <v>4704</v>
      </c>
      <c r="B468" t="str">
        <f t="shared" si="7"/>
        <v>C013040</v>
      </c>
      <c r="C468" t="s">
        <v>4705</v>
      </c>
      <c r="D468" s="2">
        <v>25</v>
      </c>
      <c r="E468" s="309">
        <v>46213</v>
      </c>
      <c r="F468" s="2" t="s">
        <v>4618</v>
      </c>
      <c r="G468" s="2" t="s">
        <v>4611</v>
      </c>
      <c r="H468" s="300">
        <v>46272</v>
      </c>
      <c r="I468" s="2">
        <v>65</v>
      </c>
    </row>
    <row r="469" spans="1:9" x14ac:dyDescent="0.35">
      <c r="A469" t="s">
        <v>4706</v>
      </c>
      <c r="B469" t="str">
        <f t="shared" si="7"/>
        <v>C013050</v>
      </c>
      <c r="C469" t="s">
        <v>4707</v>
      </c>
      <c r="D469" s="2">
        <v>93</v>
      </c>
      <c r="E469" s="309" t="s">
        <v>4703</v>
      </c>
      <c r="F469" s="300">
        <v>46350</v>
      </c>
      <c r="G469" s="300">
        <v>46273</v>
      </c>
      <c r="H469" s="300">
        <v>46342</v>
      </c>
      <c r="I469" s="2">
        <v>113</v>
      </c>
    </row>
    <row r="470" spans="1:9" x14ac:dyDescent="0.35">
      <c r="A470" t="s">
        <v>4708</v>
      </c>
      <c r="B470" t="str">
        <f t="shared" si="7"/>
        <v>C013060</v>
      </c>
      <c r="C470" t="s">
        <v>4709</v>
      </c>
      <c r="D470" s="2">
        <v>68</v>
      </c>
      <c r="E470" s="309" t="s">
        <v>4703</v>
      </c>
      <c r="F470" s="300">
        <v>46321</v>
      </c>
      <c r="G470" s="300">
        <v>46273</v>
      </c>
      <c r="H470" s="300">
        <v>46312</v>
      </c>
      <c r="I470" s="2">
        <v>65</v>
      </c>
    </row>
    <row r="471" spans="1:9" x14ac:dyDescent="0.35">
      <c r="A471" t="s">
        <v>4710</v>
      </c>
      <c r="B471" t="str">
        <f t="shared" si="7"/>
        <v>C013090</v>
      </c>
      <c r="C471" t="s">
        <v>4711</v>
      </c>
      <c r="D471" s="2">
        <v>78</v>
      </c>
      <c r="E471" s="309" t="s">
        <v>4668</v>
      </c>
      <c r="F471" s="300">
        <v>46338</v>
      </c>
      <c r="G471" s="300">
        <v>46279</v>
      </c>
      <c r="H471" s="300">
        <v>46330</v>
      </c>
      <c r="I471" s="2">
        <v>35</v>
      </c>
    </row>
    <row r="472" spans="1:9" x14ac:dyDescent="0.35">
      <c r="A472" t="s">
        <v>4712</v>
      </c>
      <c r="B472" t="str">
        <f t="shared" si="7"/>
        <v>C013100</v>
      </c>
      <c r="C472" t="s">
        <v>4713</v>
      </c>
      <c r="D472" s="2">
        <v>90</v>
      </c>
      <c r="E472" s="309">
        <v>46283</v>
      </c>
      <c r="F472" s="2" t="s">
        <v>4577</v>
      </c>
      <c r="G472" s="300">
        <v>46270</v>
      </c>
      <c r="H472" s="2" t="s">
        <v>4698</v>
      </c>
      <c r="I472" s="2">
        <v>323</v>
      </c>
    </row>
    <row r="473" spans="1:9" x14ac:dyDescent="0.35">
      <c r="A473" t="s">
        <v>4714</v>
      </c>
      <c r="B473" t="str">
        <f t="shared" si="7"/>
        <v>C013080</v>
      </c>
      <c r="C473" t="s">
        <v>4715</v>
      </c>
      <c r="D473" s="2">
        <v>33</v>
      </c>
      <c r="E473" s="309">
        <v>46322</v>
      </c>
      <c r="F473" s="2" t="s">
        <v>4562</v>
      </c>
      <c r="G473" s="300">
        <v>46314</v>
      </c>
      <c r="H473" s="300">
        <v>46353</v>
      </c>
      <c r="I473" s="2">
        <v>65</v>
      </c>
    </row>
    <row r="474" spans="1:9" x14ac:dyDescent="0.35">
      <c r="A474" t="s">
        <v>4716</v>
      </c>
      <c r="B474" t="str">
        <f t="shared" si="7"/>
        <v>Hot Oil</v>
      </c>
      <c r="D474" s="2">
        <v>151</v>
      </c>
      <c r="E474" s="309">
        <v>46186</v>
      </c>
      <c r="F474" s="2" t="s">
        <v>4379</v>
      </c>
      <c r="G474" s="300">
        <v>46220</v>
      </c>
      <c r="H474" s="2" t="s">
        <v>4569</v>
      </c>
      <c r="I474" s="2">
        <v>65</v>
      </c>
    </row>
    <row r="475" spans="1:9" x14ac:dyDescent="0.35">
      <c r="A475" t="s">
        <v>4717</v>
      </c>
      <c r="B475" t="str">
        <f t="shared" si="7"/>
        <v>C014040</v>
      </c>
      <c r="C475" t="s">
        <v>4718</v>
      </c>
      <c r="D475" s="2">
        <v>84</v>
      </c>
      <c r="E475" s="309">
        <v>46186</v>
      </c>
      <c r="F475" s="300">
        <v>46283</v>
      </c>
      <c r="G475" s="300">
        <v>46343</v>
      </c>
      <c r="H475" s="2" t="s">
        <v>4562</v>
      </c>
      <c r="I475" s="2">
        <v>132</v>
      </c>
    </row>
    <row r="476" spans="1:9" x14ac:dyDescent="0.35">
      <c r="A476" t="s">
        <v>4719</v>
      </c>
      <c r="B476" t="str">
        <f t="shared" si="7"/>
        <v>C014200</v>
      </c>
      <c r="C476" t="s">
        <v>4720</v>
      </c>
      <c r="D476" s="2">
        <v>107</v>
      </c>
      <c r="E476" s="309">
        <v>46190</v>
      </c>
      <c r="F476" s="300">
        <v>46314</v>
      </c>
      <c r="G476" s="300">
        <v>46220</v>
      </c>
      <c r="H476" s="300">
        <v>46324</v>
      </c>
      <c r="I476" s="2">
        <v>11</v>
      </c>
    </row>
    <row r="477" spans="1:9" x14ac:dyDescent="0.35">
      <c r="A477" t="s">
        <v>4721</v>
      </c>
      <c r="B477" t="str">
        <f t="shared" si="7"/>
        <v>C014300</v>
      </c>
      <c r="C477" t="s">
        <v>4722</v>
      </c>
      <c r="D477" s="2">
        <v>112</v>
      </c>
      <c r="E477" s="309">
        <v>46190</v>
      </c>
      <c r="F477" s="300">
        <v>46319</v>
      </c>
      <c r="G477" s="300">
        <v>46273</v>
      </c>
      <c r="H477" s="300">
        <v>46342</v>
      </c>
      <c r="I477" s="2">
        <v>11</v>
      </c>
    </row>
    <row r="478" spans="1:9" x14ac:dyDescent="0.35">
      <c r="A478" t="s">
        <v>4723</v>
      </c>
      <c r="B478" t="str">
        <f t="shared" si="7"/>
        <v>C014070</v>
      </c>
      <c r="C478" t="s">
        <v>4724</v>
      </c>
      <c r="D478" s="2">
        <v>91</v>
      </c>
      <c r="E478" s="309">
        <v>46209</v>
      </c>
      <c r="F478" s="300">
        <v>46314</v>
      </c>
      <c r="G478" s="2" t="s">
        <v>4426</v>
      </c>
      <c r="H478" s="300">
        <v>46324</v>
      </c>
      <c r="I478" s="2">
        <v>63</v>
      </c>
    </row>
    <row r="479" spans="1:9" x14ac:dyDescent="0.35">
      <c r="A479" t="s">
        <v>4725</v>
      </c>
      <c r="B479" t="str">
        <f t="shared" si="7"/>
        <v>C014100</v>
      </c>
      <c r="C479" t="s">
        <v>4726</v>
      </c>
      <c r="D479" s="2">
        <v>128</v>
      </c>
      <c r="E479" s="309">
        <v>46213</v>
      </c>
      <c r="F479" s="2" t="s">
        <v>4379</v>
      </c>
      <c r="G479" s="300">
        <v>46270</v>
      </c>
      <c r="H479" s="2" t="s">
        <v>4569</v>
      </c>
      <c r="I479" s="2">
        <v>65</v>
      </c>
    </row>
    <row r="480" spans="1:9" x14ac:dyDescent="0.35">
      <c r="A480" t="s">
        <v>4727</v>
      </c>
      <c r="B480" t="str">
        <f t="shared" si="7"/>
        <v>C014010</v>
      </c>
      <c r="C480" t="s">
        <v>4728</v>
      </c>
      <c r="D480" s="2">
        <v>45</v>
      </c>
      <c r="E480" s="309">
        <v>46227</v>
      </c>
      <c r="F480" s="300">
        <v>46280</v>
      </c>
      <c r="G480" s="2" t="s">
        <v>4611</v>
      </c>
      <c r="H480" s="300">
        <v>46295</v>
      </c>
      <c r="I480" s="2">
        <v>31</v>
      </c>
    </row>
    <row r="481" spans="1:9" x14ac:dyDescent="0.35">
      <c r="A481" t="s">
        <v>4729</v>
      </c>
      <c r="B481" t="str">
        <f t="shared" si="7"/>
        <v>C014050</v>
      </c>
      <c r="C481" t="s">
        <v>4730</v>
      </c>
      <c r="D481" s="2">
        <v>40</v>
      </c>
      <c r="E481" s="309" t="s">
        <v>4731</v>
      </c>
      <c r="F481" s="300">
        <v>46308</v>
      </c>
      <c r="G481" s="300">
        <v>46279</v>
      </c>
      <c r="H481" s="300">
        <v>46324</v>
      </c>
      <c r="I481" s="2">
        <v>31</v>
      </c>
    </row>
    <row r="482" spans="1:9" x14ac:dyDescent="0.35">
      <c r="A482" t="s">
        <v>4732</v>
      </c>
      <c r="B482" t="str">
        <f t="shared" si="7"/>
        <v>C014020</v>
      </c>
      <c r="C482" t="s">
        <v>4733</v>
      </c>
      <c r="D482" s="2">
        <v>25</v>
      </c>
      <c r="E482" s="309">
        <v>46280</v>
      </c>
      <c r="F482" s="300">
        <v>46308</v>
      </c>
      <c r="G482" s="300">
        <v>46296</v>
      </c>
      <c r="H482" s="300">
        <v>46324</v>
      </c>
      <c r="I482" s="2">
        <v>46</v>
      </c>
    </row>
    <row r="483" spans="1:9" x14ac:dyDescent="0.35">
      <c r="A483" t="s">
        <v>4734</v>
      </c>
      <c r="B483" t="str">
        <f t="shared" si="7"/>
        <v>eración</v>
      </c>
      <c r="D483" s="2">
        <v>147</v>
      </c>
      <c r="E483" s="309" t="s">
        <v>4230</v>
      </c>
      <c r="F483" s="300">
        <v>46312</v>
      </c>
      <c r="G483" s="300">
        <v>46179</v>
      </c>
      <c r="H483" s="300">
        <v>46312</v>
      </c>
      <c r="I483" s="2">
        <v>86</v>
      </c>
    </row>
    <row r="484" spans="1:9" x14ac:dyDescent="0.35">
      <c r="A484" t="s">
        <v>4735</v>
      </c>
      <c r="B484" t="str">
        <f t="shared" si="7"/>
        <v>C015021</v>
      </c>
      <c r="C484" t="s">
        <v>4736</v>
      </c>
      <c r="D484" s="2">
        <v>84</v>
      </c>
      <c r="E484" s="309" t="s">
        <v>4230</v>
      </c>
      <c r="F484" s="2" t="s">
        <v>4450</v>
      </c>
      <c r="G484" s="300">
        <v>46179</v>
      </c>
      <c r="H484" s="300">
        <v>46266</v>
      </c>
      <c r="I484" s="2">
        <v>53</v>
      </c>
    </row>
    <row r="485" spans="1:9" x14ac:dyDescent="0.35">
      <c r="A485" t="s">
        <v>4737</v>
      </c>
      <c r="B485" t="str">
        <f t="shared" si="7"/>
        <v>C015100</v>
      </c>
      <c r="C485" t="s">
        <v>4738</v>
      </c>
      <c r="D485" s="2">
        <v>132</v>
      </c>
      <c r="E485" s="309">
        <v>46160</v>
      </c>
      <c r="F485" s="300">
        <v>46312</v>
      </c>
      <c r="G485" s="300">
        <v>46220</v>
      </c>
      <c r="H485" s="300">
        <v>46312</v>
      </c>
      <c r="I485" s="2">
        <v>23</v>
      </c>
    </row>
    <row r="486" spans="1:9" x14ac:dyDescent="0.35">
      <c r="A486" t="s">
        <v>4739</v>
      </c>
      <c r="B486" t="str">
        <f t="shared" si="7"/>
        <v>C017100</v>
      </c>
      <c r="C486" t="s">
        <v>4740</v>
      </c>
      <c r="D486" s="2">
        <v>34</v>
      </c>
      <c r="E486" s="309" t="s">
        <v>4065</v>
      </c>
      <c r="F486" s="300">
        <v>46279</v>
      </c>
      <c r="G486" s="300">
        <v>46267</v>
      </c>
      <c r="H486" s="300">
        <v>46301</v>
      </c>
      <c r="I486" s="2">
        <v>65</v>
      </c>
    </row>
    <row r="487" spans="1:9" x14ac:dyDescent="0.35">
      <c r="A487" t="s">
        <v>4741</v>
      </c>
      <c r="B487" t="str">
        <f t="shared" si="7"/>
        <v>C017090</v>
      </c>
      <c r="C487" t="s">
        <v>4742</v>
      </c>
      <c r="D487" s="2">
        <v>15</v>
      </c>
      <c r="E487" s="309" t="s">
        <v>4731</v>
      </c>
      <c r="F487" s="300">
        <v>46279</v>
      </c>
      <c r="G487" s="300">
        <v>46284</v>
      </c>
      <c r="H487" s="300">
        <v>46301</v>
      </c>
      <c r="I487" s="2">
        <v>115</v>
      </c>
    </row>
    <row r="488" spans="1:9" x14ac:dyDescent="0.35">
      <c r="A488" t="s">
        <v>4743</v>
      </c>
      <c r="B488" t="str">
        <f t="shared" si="7"/>
        <v>densado</v>
      </c>
      <c r="D488" s="2">
        <v>320</v>
      </c>
      <c r="E488" s="309" t="s">
        <v>4549</v>
      </c>
      <c r="F488" s="2" t="s">
        <v>4317</v>
      </c>
      <c r="G488" s="300">
        <v>46071</v>
      </c>
      <c r="H488" s="300">
        <v>46422</v>
      </c>
      <c r="I488" s="2">
        <v>71</v>
      </c>
    </row>
    <row r="489" spans="1:9" x14ac:dyDescent="0.35">
      <c r="A489" t="s">
        <v>4744</v>
      </c>
      <c r="B489" t="str">
        <f t="shared" si="7"/>
        <v>C016010</v>
      </c>
      <c r="C489" t="s">
        <v>4745</v>
      </c>
      <c r="D489" s="2">
        <v>59</v>
      </c>
      <c r="E489" s="309" t="s">
        <v>4549</v>
      </c>
      <c r="F489" s="300">
        <v>46094</v>
      </c>
      <c r="G489" s="300">
        <v>46071</v>
      </c>
      <c r="H489" s="2" t="s">
        <v>4200</v>
      </c>
      <c r="I489" s="2">
        <v>0</v>
      </c>
    </row>
    <row r="490" spans="1:9" x14ac:dyDescent="0.35">
      <c r="A490" t="s">
        <v>4746</v>
      </c>
      <c r="B490" t="str">
        <f t="shared" si="7"/>
        <v>C016070</v>
      </c>
      <c r="C490" t="s">
        <v>4747</v>
      </c>
      <c r="D490" s="2">
        <v>60</v>
      </c>
      <c r="E490" s="309" t="s">
        <v>3944</v>
      </c>
      <c r="F490" s="300">
        <v>46316</v>
      </c>
      <c r="G490" s="2" t="s">
        <v>4627</v>
      </c>
      <c r="H490" s="300">
        <v>46332</v>
      </c>
      <c r="I490" s="2">
        <v>34</v>
      </c>
    </row>
    <row r="491" spans="1:9" x14ac:dyDescent="0.35">
      <c r="A491" t="s">
        <v>4748</v>
      </c>
      <c r="B491" t="str">
        <f t="shared" si="7"/>
        <v>C016300</v>
      </c>
      <c r="C491" t="s">
        <v>4749</v>
      </c>
      <c r="D491" s="2">
        <v>90</v>
      </c>
      <c r="E491" s="309">
        <v>46283</v>
      </c>
      <c r="F491" s="2" t="s">
        <v>4577</v>
      </c>
      <c r="G491" s="300">
        <v>46270</v>
      </c>
      <c r="H491" s="2" t="s">
        <v>4698</v>
      </c>
      <c r="I491" s="2">
        <v>18</v>
      </c>
    </row>
    <row r="492" spans="1:9" x14ac:dyDescent="0.35">
      <c r="A492" t="s">
        <v>4750</v>
      </c>
      <c r="B492" t="str">
        <f t="shared" si="7"/>
        <v>C016080</v>
      </c>
      <c r="C492" t="s">
        <v>4751</v>
      </c>
      <c r="D492" s="2">
        <v>50</v>
      </c>
      <c r="E492" s="309">
        <v>46294</v>
      </c>
      <c r="F492" s="300">
        <v>46351</v>
      </c>
      <c r="G492" s="300">
        <v>46310</v>
      </c>
      <c r="H492" s="2" t="s">
        <v>4752</v>
      </c>
      <c r="I492" s="2">
        <v>54</v>
      </c>
    </row>
    <row r="493" spans="1:9" x14ac:dyDescent="0.35">
      <c r="A493" t="s">
        <v>4753</v>
      </c>
      <c r="B493" t="str">
        <f t="shared" si="7"/>
        <v>C016072</v>
      </c>
      <c r="C493" t="s">
        <v>4754</v>
      </c>
      <c r="D493" s="2">
        <v>35</v>
      </c>
      <c r="E493" s="309">
        <v>46317</v>
      </c>
      <c r="F493" s="2" t="s">
        <v>4755</v>
      </c>
      <c r="G493" s="300">
        <v>46333</v>
      </c>
      <c r="H493" s="2" t="s">
        <v>3793</v>
      </c>
      <c r="I493" s="2">
        <v>34</v>
      </c>
    </row>
    <row r="494" spans="1:9" x14ac:dyDescent="0.35">
      <c r="A494" t="s">
        <v>4756</v>
      </c>
      <c r="B494" t="str">
        <f t="shared" si="7"/>
        <v>C016030</v>
      </c>
      <c r="C494" t="s">
        <v>4757</v>
      </c>
      <c r="D494" s="2">
        <v>70</v>
      </c>
      <c r="E494" s="309">
        <v>46318</v>
      </c>
      <c r="F494" s="2" t="s">
        <v>4317</v>
      </c>
      <c r="G494" s="300">
        <v>46317</v>
      </c>
      <c r="H494" s="2" t="s">
        <v>4317</v>
      </c>
      <c r="I494" s="2">
        <v>71</v>
      </c>
    </row>
    <row r="495" spans="1:9" x14ac:dyDescent="0.35">
      <c r="A495" t="s">
        <v>4758</v>
      </c>
      <c r="B495" t="str">
        <f t="shared" si="7"/>
        <v>C016110</v>
      </c>
      <c r="C495" t="s">
        <v>4759</v>
      </c>
      <c r="D495" s="2">
        <v>35</v>
      </c>
      <c r="E495" s="309">
        <v>46352</v>
      </c>
      <c r="F495" s="2" t="s">
        <v>4590</v>
      </c>
      <c r="G495" s="2" t="s">
        <v>4537</v>
      </c>
      <c r="H495" s="300">
        <v>46422</v>
      </c>
      <c r="I495" s="2">
        <v>74</v>
      </c>
    </row>
    <row r="496" spans="1:9" x14ac:dyDescent="0.35">
      <c r="A496" t="s">
        <v>4760</v>
      </c>
      <c r="B496" t="str">
        <f t="shared" si="7"/>
        <v>de Agua</v>
      </c>
      <c r="D496" s="2">
        <v>374</v>
      </c>
      <c r="E496" s="309">
        <v>46073</v>
      </c>
      <c r="F496" s="300">
        <v>46522</v>
      </c>
      <c r="G496" s="300">
        <v>46077</v>
      </c>
      <c r="H496" s="300">
        <v>46564</v>
      </c>
      <c r="I496" s="2">
        <v>59</v>
      </c>
    </row>
    <row r="497" spans="1:9" x14ac:dyDescent="0.35">
      <c r="A497" t="s">
        <v>4761</v>
      </c>
      <c r="B497" t="str">
        <f t="shared" si="7"/>
        <v>C018020</v>
      </c>
      <c r="C497" t="s">
        <v>4762</v>
      </c>
      <c r="D497" s="2">
        <v>45</v>
      </c>
      <c r="E497" s="309">
        <v>46073</v>
      </c>
      <c r="F497" s="2" t="s">
        <v>3863</v>
      </c>
      <c r="G497" s="300">
        <v>46086</v>
      </c>
      <c r="H497" s="2" t="s">
        <v>4466</v>
      </c>
      <c r="I497" s="2">
        <v>0</v>
      </c>
    </row>
    <row r="498" spans="1:9" x14ac:dyDescent="0.35">
      <c r="A498" t="s">
        <v>4763</v>
      </c>
      <c r="B498" t="str">
        <f t="shared" si="7"/>
        <v>C018010</v>
      </c>
      <c r="C498" t="s">
        <v>4764</v>
      </c>
      <c r="D498" s="2">
        <v>60</v>
      </c>
      <c r="E498" s="309">
        <v>46095</v>
      </c>
      <c r="F498" s="300">
        <v>46164</v>
      </c>
      <c r="G498" s="300">
        <v>46077</v>
      </c>
      <c r="H498" s="2" t="s">
        <v>3854</v>
      </c>
      <c r="I498" s="2">
        <v>14</v>
      </c>
    </row>
    <row r="499" spans="1:9" x14ac:dyDescent="0.35">
      <c r="A499" t="s">
        <v>4765</v>
      </c>
      <c r="B499" t="str">
        <f t="shared" si="7"/>
        <v>C018022</v>
      </c>
      <c r="C499" t="s">
        <v>4766</v>
      </c>
      <c r="D499" s="2">
        <v>45</v>
      </c>
      <c r="E499" s="309">
        <v>46108</v>
      </c>
      <c r="F499" s="300">
        <v>46160</v>
      </c>
      <c r="G499" s="2" t="s">
        <v>4205</v>
      </c>
      <c r="H499" s="300">
        <v>46172</v>
      </c>
      <c r="I499" s="2">
        <v>18</v>
      </c>
    </row>
    <row r="500" spans="1:9" x14ac:dyDescent="0.35">
      <c r="A500" t="s">
        <v>4767</v>
      </c>
      <c r="B500" t="str">
        <f t="shared" si="7"/>
        <v>C018012</v>
      </c>
      <c r="C500" t="s">
        <v>4768</v>
      </c>
      <c r="D500" s="2">
        <v>60</v>
      </c>
      <c r="E500" s="309" t="s">
        <v>3863</v>
      </c>
      <c r="F500" s="300">
        <v>46193</v>
      </c>
      <c r="G500" s="300">
        <v>46112</v>
      </c>
      <c r="H500" s="300">
        <v>46163</v>
      </c>
      <c r="I500" s="2">
        <v>14</v>
      </c>
    </row>
    <row r="501" spans="1:9" x14ac:dyDescent="0.35">
      <c r="A501" t="s">
        <v>4769</v>
      </c>
      <c r="B501" t="str">
        <f t="shared" si="7"/>
        <v>C018040</v>
      </c>
      <c r="C501" t="s">
        <v>4770</v>
      </c>
      <c r="D501" s="2">
        <v>45</v>
      </c>
      <c r="E501" s="309">
        <v>46161</v>
      </c>
      <c r="F501" s="300">
        <v>46212</v>
      </c>
      <c r="G501" s="300">
        <v>46174</v>
      </c>
      <c r="H501" s="300">
        <v>46225</v>
      </c>
      <c r="I501" s="2">
        <v>18</v>
      </c>
    </row>
    <row r="502" spans="1:9" x14ac:dyDescent="0.35">
      <c r="A502" t="s">
        <v>4771</v>
      </c>
      <c r="B502" t="str">
        <f t="shared" si="7"/>
        <v>C018310</v>
      </c>
      <c r="C502" t="s">
        <v>4772</v>
      </c>
      <c r="D502" s="2">
        <v>45</v>
      </c>
      <c r="E502" s="309">
        <v>46195</v>
      </c>
      <c r="F502" s="2" t="s">
        <v>4261</v>
      </c>
      <c r="G502" s="300">
        <v>46164</v>
      </c>
      <c r="H502" s="300">
        <v>46221</v>
      </c>
      <c r="I502" s="2">
        <v>14</v>
      </c>
    </row>
    <row r="503" spans="1:9" x14ac:dyDescent="0.35">
      <c r="A503" t="s">
        <v>4773</v>
      </c>
      <c r="B503" t="str">
        <f t="shared" si="7"/>
        <v>C018050</v>
      </c>
      <c r="C503" t="s">
        <v>4774</v>
      </c>
      <c r="D503" s="2">
        <v>30</v>
      </c>
      <c r="E503" s="309">
        <v>46195</v>
      </c>
      <c r="F503" s="300">
        <v>46228</v>
      </c>
      <c r="G503" s="300">
        <v>46164</v>
      </c>
      <c r="H503" s="300">
        <v>46198</v>
      </c>
      <c r="I503" s="2">
        <v>109</v>
      </c>
    </row>
    <row r="504" spans="1:9" x14ac:dyDescent="0.35">
      <c r="A504" t="s">
        <v>4775</v>
      </c>
      <c r="B504" t="str">
        <f t="shared" si="7"/>
        <v>C018220</v>
      </c>
      <c r="C504" t="s">
        <v>4776</v>
      </c>
      <c r="D504" s="2">
        <v>61</v>
      </c>
      <c r="E504" s="309">
        <v>46196</v>
      </c>
      <c r="F504" s="300">
        <v>46266</v>
      </c>
      <c r="G504" s="300">
        <v>46209</v>
      </c>
      <c r="H504" s="300">
        <v>46277</v>
      </c>
      <c r="I504" s="2">
        <v>68</v>
      </c>
    </row>
    <row r="505" spans="1:9" x14ac:dyDescent="0.35">
      <c r="A505" t="s">
        <v>4777</v>
      </c>
      <c r="B505" t="str">
        <f t="shared" si="7"/>
        <v>C018305</v>
      </c>
      <c r="C505" t="s">
        <v>4778</v>
      </c>
      <c r="D505" s="2">
        <v>45</v>
      </c>
      <c r="E505" s="309">
        <v>46213</v>
      </c>
      <c r="F505" s="2" t="s">
        <v>3786</v>
      </c>
      <c r="G505" s="300">
        <v>46226</v>
      </c>
      <c r="H505" s="300">
        <v>46277</v>
      </c>
      <c r="I505" s="2">
        <v>106</v>
      </c>
    </row>
    <row r="506" spans="1:9" x14ac:dyDescent="0.35">
      <c r="A506" t="s">
        <v>4779</v>
      </c>
      <c r="B506" t="str">
        <f t="shared" si="7"/>
        <v>C018210</v>
      </c>
      <c r="C506" t="s">
        <v>4780</v>
      </c>
      <c r="D506" s="2">
        <v>140</v>
      </c>
      <c r="E506" s="309">
        <v>46219</v>
      </c>
      <c r="F506" s="2" t="s">
        <v>4344</v>
      </c>
      <c r="G506" s="2" t="s">
        <v>4065</v>
      </c>
      <c r="H506" s="300">
        <v>46344</v>
      </c>
      <c r="I506" s="2">
        <v>13</v>
      </c>
    </row>
    <row r="507" spans="1:9" x14ac:dyDescent="0.35">
      <c r="A507" t="s">
        <v>4781</v>
      </c>
      <c r="B507" t="str">
        <f t="shared" si="7"/>
        <v>C018250</v>
      </c>
      <c r="C507" t="s">
        <v>4782</v>
      </c>
      <c r="D507" s="2">
        <v>79</v>
      </c>
      <c r="E507" s="309">
        <v>46223</v>
      </c>
      <c r="F507" s="300">
        <v>46314</v>
      </c>
      <c r="G507" s="2" t="s">
        <v>4671</v>
      </c>
      <c r="H507" s="300">
        <v>46336</v>
      </c>
      <c r="I507" s="2">
        <v>53</v>
      </c>
    </row>
    <row r="508" spans="1:9" x14ac:dyDescent="0.35">
      <c r="A508" t="s">
        <v>4783</v>
      </c>
      <c r="B508" t="str">
        <f t="shared" si="7"/>
        <v>C018320</v>
      </c>
      <c r="C508" t="s">
        <v>4784</v>
      </c>
      <c r="D508" s="2">
        <v>55</v>
      </c>
      <c r="E508" s="309">
        <v>46230</v>
      </c>
      <c r="F508" s="300">
        <v>46293</v>
      </c>
      <c r="G508" s="300">
        <v>46199</v>
      </c>
      <c r="H508" s="2" t="s">
        <v>4731</v>
      </c>
      <c r="I508" s="2">
        <v>14</v>
      </c>
    </row>
    <row r="509" spans="1:9" x14ac:dyDescent="0.35">
      <c r="A509" t="s">
        <v>4785</v>
      </c>
      <c r="B509" t="str">
        <f t="shared" si="7"/>
        <v>C018140</v>
      </c>
      <c r="C509" t="s">
        <v>4786</v>
      </c>
      <c r="D509" s="2">
        <v>60</v>
      </c>
      <c r="E509" s="309">
        <v>46230</v>
      </c>
      <c r="F509" s="300">
        <v>46298</v>
      </c>
      <c r="G509" s="300">
        <v>46199</v>
      </c>
      <c r="H509" s="300">
        <v>46268</v>
      </c>
      <c r="I509" s="2">
        <v>109</v>
      </c>
    </row>
    <row r="510" spans="1:9" x14ac:dyDescent="0.35">
      <c r="A510" t="s">
        <v>4787</v>
      </c>
      <c r="B510" t="str">
        <f t="shared" si="7"/>
        <v>C018280</v>
      </c>
      <c r="C510" t="s">
        <v>4788</v>
      </c>
      <c r="D510" s="2">
        <v>60</v>
      </c>
      <c r="E510" s="309" t="s">
        <v>4261</v>
      </c>
      <c r="F510" s="300">
        <v>46315</v>
      </c>
      <c r="G510" s="300">
        <v>46273</v>
      </c>
      <c r="H510" s="300">
        <v>46342</v>
      </c>
      <c r="I510" s="2">
        <v>65</v>
      </c>
    </row>
    <row r="511" spans="1:9" x14ac:dyDescent="0.35">
      <c r="A511" t="s">
        <v>4789</v>
      </c>
      <c r="B511" t="str">
        <f t="shared" si="7"/>
        <v>C018330</v>
      </c>
      <c r="C511" t="s">
        <v>4790</v>
      </c>
      <c r="D511" s="2">
        <v>55</v>
      </c>
      <c r="E511" s="309" t="s">
        <v>4791</v>
      </c>
      <c r="F511" s="300">
        <v>46322</v>
      </c>
      <c r="G511" s="2" t="s">
        <v>4065</v>
      </c>
      <c r="H511" s="300">
        <v>46303</v>
      </c>
      <c r="I511" s="2">
        <v>14</v>
      </c>
    </row>
    <row r="512" spans="1:9" x14ac:dyDescent="0.35">
      <c r="A512" t="s">
        <v>4792</v>
      </c>
      <c r="B512" t="str">
        <f t="shared" si="7"/>
        <v>C018350</v>
      </c>
      <c r="C512" t="s">
        <v>4793</v>
      </c>
      <c r="D512" s="2">
        <v>45</v>
      </c>
      <c r="E512" s="309">
        <v>46288</v>
      </c>
      <c r="F512" s="300">
        <v>46339</v>
      </c>
      <c r="G512" s="300">
        <v>46281</v>
      </c>
      <c r="H512" s="300">
        <v>46332</v>
      </c>
      <c r="I512" s="2">
        <v>42</v>
      </c>
    </row>
    <row r="513" spans="1:9" x14ac:dyDescent="0.35">
      <c r="A513" t="s">
        <v>4794</v>
      </c>
      <c r="B513" t="str">
        <f t="shared" si="7"/>
        <v>C018380</v>
      </c>
      <c r="C513" t="s">
        <v>4795</v>
      </c>
      <c r="D513" s="2">
        <v>40</v>
      </c>
      <c r="E513" s="309">
        <v>46298</v>
      </c>
      <c r="F513" s="300">
        <v>46344</v>
      </c>
      <c r="G513" s="300">
        <v>46302</v>
      </c>
      <c r="H513" s="300">
        <v>46347</v>
      </c>
      <c r="I513" s="2">
        <v>35</v>
      </c>
    </row>
    <row r="514" spans="1:9" x14ac:dyDescent="0.35">
      <c r="A514" t="s">
        <v>4796</v>
      </c>
      <c r="B514" t="str">
        <f t="shared" si="7"/>
        <v>C018400</v>
      </c>
      <c r="C514" t="s">
        <v>4797</v>
      </c>
      <c r="D514" s="2">
        <v>75</v>
      </c>
      <c r="E514" s="309">
        <v>46298</v>
      </c>
      <c r="F514" s="2" t="s">
        <v>4798</v>
      </c>
      <c r="G514" s="300">
        <v>46302</v>
      </c>
      <c r="H514" s="2" t="s">
        <v>4540</v>
      </c>
      <c r="I514" s="2">
        <v>46</v>
      </c>
    </row>
    <row r="515" spans="1:9" x14ac:dyDescent="0.35">
      <c r="A515" t="s">
        <v>4799</v>
      </c>
      <c r="B515" t="str">
        <f t="shared" si="7"/>
        <v>C018340</v>
      </c>
      <c r="C515" t="s">
        <v>4800</v>
      </c>
      <c r="D515" s="2">
        <v>40</v>
      </c>
      <c r="E515" s="309">
        <v>46323</v>
      </c>
      <c r="F515" s="2" t="s">
        <v>4537</v>
      </c>
      <c r="G515" s="300">
        <v>46304</v>
      </c>
      <c r="H515" s="2" t="s">
        <v>4801</v>
      </c>
      <c r="I515" s="2">
        <v>14</v>
      </c>
    </row>
    <row r="516" spans="1:9" x14ac:dyDescent="0.35">
      <c r="A516" t="s">
        <v>4802</v>
      </c>
      <c r="B516" t="str">
        <f t="shared" si="7"/>
        <v>C018130</v>
      </c>
      <c r="C516" t="s">
        <v>4803</v>
      </c>
      <c r="D516" s="2">
        <v>60</v>
      </c>
      <c r="E516" s="309" t="s">
        <v>4318</v>
      </c>
      <c r="F516" s="300">
        <v>46447</v>
      </c>
      <c r="G516" s="300">
        <v>46346</v>
      </c>
      <c r="H516" s="300">
        <v>46430</v>
      </c>
      <c r="I516" s="2">
        <v>59</v>
      </c>
    </row>
    <row r="517" spans="1:9" x14ac:dyDescent="0.35">
      <c r="A517" t="s">
        <v>4804</v>
      </c>
      <c r="B517" t="str">
        <f t="shared" si="7"/>
        <v>C018120</v>
      </c>
      <c r="C517" t="s">
        <v>4805</v>
      </c>
      <c r="D517" s="2">
        <v>75</v>
      </c>
      <c r="E517" s="309" t="s">
        <v>4619</v>
      </c>
      <c r="F517" s="300">
        <v>46465</v>
      </c>
      <c r="G517" s="2" t="s">
        <v>4806</v>
      </c>
      <c r="H517" s="300">
        <v>46472</v>
      </c>
      <c r="I517" s="2">
        <v>26</v>
      </c>
    </row>
    <row r="518" spans="1:9" x14ac:dyDescent="0.35">
      <c r="A518" t="s">
        <v>4807</v>
      </c>
      <c r="B518" t="str">
        <f t="shared" ref="B518:B581" si="8">+RIGHT(A518,7)</f>
        <v>C018365</v>
      </c>
      <c r="C518" t="s">
        <v>4808</v>
      </c>
      <c r="D518" s="2">
        <v>45</v>
      </c>
      <c r="E518" s="309" t="s">
        <v>4619</v>
      </c>
      <c r="F518" s="300">
        <v>46430</v>
      </c>
      <c r="G518" s="2" t="s">
        <v>4806</v>
      </c>
      <c r="H518" s="300">
        <v>46437</v>
      </c>
      <c r="I518" s="2">
        <v>26</v>
      </c>
    </row>
    <row r="519" spans="1:9" x14ac:dyDescent="0.35">
      <c r="A519" t="s">
        <v>4809</v>
      </c>
      <c r="B519" t="str">
        <f t="shared" si="8"/>
        <v>C018360</v>
      </c>
      <c r="C519" t="s">
        <v>4810</v>
      </c>
      <c r="D519" s="2">
        <v>50</v>
      </c>
      <c r="E519" s="309" t="s">
        <v>4811</v>
      </c>
      <c r="F519" s="300">
        <v>46441</v>
      </c>
      <c r="G519" s="2" t="s">
        <v>4812</v>
      </c>
      <c r="H519" s="300">
        <v>46451</v>
      </c>
      <c r="I519" s="2">
        <v>31</v>
      </c>
    </row>
    <row r="520" spans="1:9" x14ac:dyDescent="0.35">
      <c r="A520" t="s">
        <v>4813</v>
      </c>
      <c r="B520" t="str">
        <f t="shared" si="8"/>
        <v>C018370</v>
      </c>
      <c r="C520" t="s">
        <v>4814</v>
      </c>
      <c r="D520" s="2">
        <v>45</v>
      </c>
      <c r="E520" s="309" t="s">
        <v>4811</v>
      </c>
      <c r="F520" s="300">
        <v>46435</v>
      </c>
      <c r="G520" s="2" t="s">
        <v>4812</v>
      </c>
      <c r="H520" s="300">
        <v>46451</v>
      </c>
      <c r="I520" s="2">
        <v>14</v>
      </c>
    </row>
    <row r="521" spans="1:9" x14ac:dyDescent="0.35">
      <c r="A521" t="s">
        <v>4815</v>
      </c>
      <c r="B521" t="str">
        <f t="shared" si="8"/>
        <v>C018110</v>
      </c>
      <c r="C521" t="s">
        <v>4816</v>
      </c>
      <c r="D521" s="2">
        <v>90</v>
      </c>
      <c r="E521" s="309">
        <v>46419</v>
      </c>
      <c r="F521" s="300">
        <v>46522</v>
      </c>
      <c r="G521" s="300">
        <v>46459</v>
      </c>
      <c r="H521" s="300">
        <v>46564</v>
      </c>
      <c r="I521" s="2">
        <v>59</v>
      </c>
    </row>
    <row r="522" spans="1:9" x14ac:dyDescent="0.35">
      <c r="A522" t="s">
        <v>4817</v>
      </c>
      <c r="B522" t="str">
        <f t="shared" si="8"/>
        <v>e + KOD</v>
      </c>
      <c r="D522" s="2">
        <v>140</v>
      </c>
      <c r="E522" s="309">
        <v>46195</v>
      </c>
      <c r="F522" s="2" t="s">
        <v>4755</v>
      </c>
      <c r="G522" s="300">
        <v>46179</v>
      </c>
      <c r="H522" s="300">
        <v>46342</v>
      </c>
      <c r="I522" s="2">
        <v>64</v>
      </c>
    </row>
    <row r="523" spans="1:9" x14ac:dyDescent="0.35">
      <c r="A523" t="s">
        <v>4818</v>
      </c>
      <c r="B523" t="str">
        <f t="shared" si="8"/>
        <v>C019010</v>
      </c>
      <c r="C523" t="s">
        <v>4819</v>
      </c>
      <c r="D523" s="2">
        <v>50</v>
      </c>
      <c r="E523" s="309">
        <v>46195</v>
      </c>
      <c r="F523" s="2" t="s">
        <v>4105</v>
      </c>
      <c r="G523" s="300">
        <v>46179</v>
      </c>
      <c r="H523" s="2" t="s">
        <v>4004</v>
      </c>
      <c r="I523" s="2">
        <v>64</v>
      </c>
    </row>
    <row r="524" spans="1:9" x14ac:dyDescent="0.35">
      <c r="A524" t="s">
        <v>4820</v>
      </c>
      <c r="B524" t="str">
        <f t="shared" si="8"/>
        <v>C019040</v>
      </c>
      <c r="C524" t="s">
        <v>4821</v>
      </c>
      <c r="D524" s="2">
        <v>15</v>
      </c>
      <c r="E524" s="309">
        <v>46202</v>
      </c>
      <c r="F524" s="300">
        <v>46218</v>
      </c>
      <c r="G524" s="300">
        <v>46179</v>
      </c>
      <c r="H524" s="300">
        <v>46196</v>
      </c>
      <c r="I524" s="2">
        <v>124</v>
      </c>
    </row>
    <row r="525" spans="1:9" x14ac:dyDescent="0.35">
      <c r="A525" t="s">
        <v>4822</v>
      </c>
      <c r="B525" t="str">
        <f t="shared" si="8"/>
        <v>C019020</v>
      </c>
      <c r="C525" t="s">
        <v>4823</v>
      </c>
      <c r="D525" s="2">
        <v>35</v>
      </c>
      <c r="E525" s="309">
        <v>46212</v>
      </c>
      <c r="F525" s="2" t="s">
        <v>4105</v>
      </c>
      <c r="G525" s="300">
        <v>46197</v>
      </c>
      <c r="H525" s="2" t="s">
        <v>4004</v>
      </c>
      <c r="I525" s="2">
        <v>104</v>
      </c>
    </row>
    <row r="526" spans="1:9" x14ac:dyDescent="0.35">
      <c r="A526" t="s">
        <v>4824</v>
      </c>
      <c r="B526" t="str">
        <f t="shared" si="8"/>
        <v>C019030</v>
      </c>
      <c r="C526" t="s">
        <v>4825</v>
      </c>
      <c r="D526" s="2">
        <v>90</v>
      </c>
      <c r="E526" s="309" t="s">
        <v>4331</v>
      </c>
      <c r="F526" s="2" t="s">
        <v>4755</v>
      </c>
      <c r="G526" s="2" t="s">
        <v>4183</v>
      </c>
      <c r="H526" s="300">
        <v>46342</v>
      </c>
      <c r="I526" s="2">
        <v>64</v>
      </c>
    </row>
    <row r="527" spans="1:9" x14ac:dyDescent="0.35">
      <c r="A527" t="s">
        <v>4826</v>
      </c>
      <c r="B527" t="str">
        <f t="shared" si="8"/>
        <v xml:space="preserve"> planta</v>
      </c>
      <c r="D527" s="2">
        <v>196</v>
      </c>
      <c r="E527" s="309">
        <v>46148</v>
      </c>
      <c r="F527" s="2" t="s">
        <v>4606</v>
      </c>
      <c r="G527" s="300">
        <v>46232</v>
      </c>
      <c r="H527" s="2" t="s">
        <v>4827</v>
      </c>
      <c r="I527" s="2">
        <v>97</v>
      </c>
    </row>
    <row r="528" spans="1:9" x14ac:dyDescent="0.35">
      <c r="A528" t="s">
        <v>4828</v>
      </c>
      <c r="B528" t="str">
        <f t="shared" si="8"/>
        <v>C017150</v>
      </c>
      <c r="C528" t="s">
        <v>4829</v>
      </c>
      <c r="D528" s="2">
        <v>120</v>
      </c>
      <c r="E528" s="309">
        <v>46148</v>
      </c>
      <c r="F528" s="300">
        <v>46287</v>
      </c>
      <c r="G528" s="300">
        <v>46232</v>
      </c>
      <c r="H528" s="2" t="s">
        <v>3707</v>
      </c>
      <c r="I528" s="2">
        <v>109</v>
      </c>
    </row>
    <row r="529" spans="1:9" x14ac:dyDescent="0.35">
      <c r="A529" t="s">
        <v>4830</v>
      </c>
      <c r="B529" t="str">
        <f t="shared" si="8"/>
        <v>C017050</v>
      </c>
      <c r="C529" t="s">
        <v>4831</v>
      </c>
      <c r="D529" s="2">
        <v>55</v>
      </c>
      <c r="E529" s="309">
        <v>46224</v>
      </c>
      <c r="F529" s="300">
        <v>46287</v>
      </c>
      <c r="G529" s="2" t="s">
        <v>4426</v>
      </c>
      <c r="H529" s="300">
        <v>46318</v>
      </c>
      <c r="I529" s="2">
        <v>89</v>
      </c>
    </row>
    <row r="530" spans="1:9" x14ac:dyDescent="0.35">
      <c r="A530" t="s">
        <v>4832</v>
      </c>
      <c r="B530" t="str">
        <f t="shared" si="8"/>
        <v>C017030</v>
      </c>
      <c r="C530" t="s">
        <v>4833</v>
      </c>
      <c r="D530" s="2">
        <v>25</v>
      </c>
      <c r="E530" s="309">
        <v>46280</v>
      </c>
      <c r="F530" s="300">
        <v>46308</v>
      </c>
      <c r="G530" s="300">
        <v>46302</v>
      </c>
      <c r="H530" s="300">
        <v>46330</v>
      </c>
      <c r="I530" s="2">
        <v>65</v>
      </c>
    </row>
    <row r="531" spans="1:9" x14ac:dyDescent="0.35">
      <c r="A531" t="s">
        <v>4834</v>
      </c>
      <c r="B531" t="str">
        <f t="shared" si="8"/>
        <v>C017200</v>
      </c>
      <c r="C531" t="s">
        <v>4835</v>
      </c>
      <c r="D531" s="2">
        <v>80</v>
      </c>
      <c r="E531" s="309">
        <v>46283</v>
      </c>
      <c r="F531" s="2" t="s">
        <v>4606</v>
      </c>
      <c r="G531" s="300">
        <v>46270</v>
      </c>
      <c r="H531" s="2" t="s">
        <v>4569</v>
      </c>
      <c r="I531" s="2">
        <v>68</v>
      </c>
    </row>
    <row r="532" spans="1:9" x14ac:dyDescent="0.35">
      <c r="A532" t="s">
        <v>4836</v>
      </c>
      <c r="B532" t="str">
        <f t="shared" si="8"/>
        <v>C017040</v>
      </c>
      <c r="C532" t="s">
        <v>4837</v>
      </c>
      <c r="D532" s="2">
        <v>25</v>
      </c>
      <c r="E532" s="309">
        <v>46288</v>
      </c>
      <c r="F532" s="300">
        <v>46316</v>
      </c>
      <c r="G532" s="300">
        <v>46319</v>
      </c>
      <c r="H532" s="300">
        <v>46347</v>
      </c>
      <c r="I532" s="2">
        <v>144</v>
      </c>
    </row>
    <row r="533" spans="1:9" x14ac:dyDescent="0.35">
      <c r="A533" t="s">
        <v>4838</v>
      </c>
      <c r="B533" t="str">
        <f t="shared" si="8"/>
        <v>C017060</v>
      </c>
      <c r="C533" t="s">
        <v>4839</v>
      </c>
      <c r="D533" s="2">
        <v>50</v>
      </c>
      <c r="E533" s="309">
        <v>46288</v>
      </c>
      <c r="F533" s="300">
        <v>46345</v>
      </c>
      <c r="G533" s="300">
        <v>46319</v>
      </c>
      <c r="H533" s="2" t="s">
        <v>4382</v>
      </c>
      <c r="I533" s="2">
        <v>89</v>
      </c>
    </row>
    <row r="534" spans="1:9" x14ac:dyDescent="0.35">
      <c r="A534" t="s">
        <v>4840</v>
      </c>
      <c r="B534" t="str">
        <f t="shared" si="8"/>
        <v>C017070</v>
      </c>
      <c r="C534" t="s">
        <v>4841</v>
      </c>
      <c r="D534" s="2">
        <v>60</v>
      </c>
      <c r="E534" s="309">
        <v>46294</v>
      </c>
      <c r="F534" s="2" t="s">
        <v>4569</v>
      </c>
      <c r="G534" s="300">
        <v>46325</v>
      </c>
      <c r="H534" s="2" t="s">
        <v>4827</v>
      </c>
      <c r="I534" s="2">
        <v>89</v>
      </c>
    </row>
    <row r="535" spans="1:9" x14ac:dyDescent="0.35">
      <c r="A535" t="s">
        <v>4842</v>
      </c>
      <c r="B535" t="str">
        <f t="shared" si="8"/>
        <v>C017020</v>
      </c>
      <c r="C535" t="s">
        <v>4843</v>
      </c>
      <c r="D535" s="2">
        <v>25</v>
      </c>
      <c r="E535" s="309">
        <v>46309</v>
      </c>
      <c r="F535" s="300">
        <v>46337</v>
      </c>
      <c r="G535" s="300">
        <v>46331</v>
      </c>
      <c r="H535" s="2" t="s">
        <v>4562</v>
      </c>
      <c r="I535" s="2">
        <v>65</v>
      </c>
    </row>
    <row r="536" spans="1:9" x14ac:dyDescent="0.35">
      <c r="A536" t="s">
        <v>4844</v>
      </c>
      <c r="B536" t="str">
        <f t="shared" si="8"/>
        <v>C017080</v>
      </c>
      <c r="C536" t="s">
        <v>4845</v>
      </c>
      <c r="D536" s="2">
        <v>15</v>
      </c>
      <c r="E536" s="309">
        <v>46346</v>
      </c>
      <c r="F536" s="2" t="s">
        <v>4569</v>
      </c>
      <c r="G536" s="2" t="s">
        <v>4846</v>
      </c>
      <c r="H536" s="2" t="s">
        <v>4827</v>
      </c>
      <c r="I536" s="2">
        <v>108</v>
      </c>
    </row>
    <row r="537" spans="1:9" x14ac:dyDescent="0.35">
      <c r="A537" t="s">
        <v>4847</v>
      </c>
      <c r="B537" t="str">
        <f t="shared" si="8"/>
        <v>etálica</v>
      </c>
      <c r="D537" s="2">
        <v>257</v>
      </c>
      <c r="E537" s="309">
        <v>46146</v>
      </c>
      <c r="F537" s="300">
        <v>46458</v>
      </c>
      <c r="G537" s="2" t="s">
        <v>4671</v>
      </c>
      <c r="H537" s="300">
        <v>46463</v>
      </c>
      <c r="I537" s="2">
        <v>44</v>
      </c>
    </row>
    <row r="538" spans="1:9" x14ac:dyDescent="0.35">
      <c r="A538" t="s">
        <v>4650</v>
      </c>
      <c r="B538" t="str">
        <f t="shared" si="8"/>
        <v>Cutcher</v>
      </c>
      <c r="D538" s="2">
        <v>120</v>
      </c>
      <c r="E538" s="309">
        <v>46219</v>
      </c>
      <c r="F538" s="2" t="s">
        <v>4570</v>
      </c>
      <c r="G538" s="2" t="s">
        <v>4426</v>
      </c>
      <c r="H538" s="2" t="s">
        <v>4827</v>
      </c>
      <c r="I538" s="2">
        <v>44</v>
      </c>
    </row>
    <row r="539" spans="1:9" x14ac:dyDescent="0.35">
      <c r="A539" t="s">
        <v>4848</v>
      </c>
      <c r="B539" t="str">
        <f t="shared" si="8"/>
        <v>S021050</v>
      </c>
      <c r="C539" t="s">
        <v>4849</v>
      </c>
      <c r="D539" s="2">
        <v>120</v>
      </c>
      <c r="E539" s="309">
        <v>46219</v>
      </c>
      <c r="F539" s="2" t="s">
        <v>4570</v>
      </c>
      <c r="G539" s="2" t="s">
        <v>4426</v>
      </c>
      <c r="H539" s="2" t="s">
        <v>4827</v>
      </c>
      <c r="I539" s="2">
        <v>44</v>
      </c>
    </row>
    <row r="540" spans="1:9" x14ac:dyDescent="0.35">
      <c r="A540" t="s">
        <v>4850</v>
      </c>
      <c r="B540" t="str">
        <f t="shared" si="8"/>
        <v>S021040</v>
      </c>
      <c r="C540" t="s">
        <v>4851</v>
      </c>
      <c r="D540" s="2">
        <v>20</v>
      </c>
      <c r="E540" s="309">
        <v>46226</v>
      </c>
      <c r="F540" s="2" t="s">
        <v>4671</v>
      </c>
      <c r="G540" s="300">
        <v>46290</v>
      </c>
      <c r="H540" s="300">
        <v>46312</v>
      </c>
      <c r="I540" s="2">
        <v>135</v>
      </c>
    </row>
    <row r="541" spans="1:9" x14ac:dyDescent="0.35">
      <c r="A541" t="s">
        <v>4684</v>
      </c>
      <c r="B541" t="str">
        <f t="shared" si="8"/>
        <v xml:space="preserve"> de Gas</v>
      </c>
      <c r="D541" s="2">
        <v>223</v>
      </c>
      <c r="E541" s="309">
        <v>46146</v>
      </c>
      <c r="F541" s="300">
        <v>46419</v>
      </c>
      <c r="G541" s="2" t="s">
        <v>4671</v>
      </c>
      <c r="H541" s="300">
        <v>46461</v>
      </c>
      <c r="I541" s="2">
        <v>0</v>
      </c>
    </row>
    <row r="542" spans="1:9" x14ac:dyDescent="0.35">
      <c r="A542" t="s">
        <v>4852</v>
      </c>
      <c r="B542" t="str">
        <f t="shared" si="8"/>
        <v>S022070</v>
      </c>
      <c r="C542" t="s">
        <v>4853</v>
      </c>
      <c r="D542" s="2">
        <v>223</v>
      </c>
      <c r="E542" s="309">
        <v>46146</v>
      </c>
      <c r="F542" s="300">
        <v>46419</v>
      </c>
      <c r="G542" s="2" t="s">
        <v>4671</v>
      </c>
      <c r="H542" s="300">
        <v>46461</v>
      </c>
      <c r="I542" s="2">
        <v>0</v>
      </c>
    </row>
    <row r="543" spans="1:9" x14ac:dyDescent="0.35">
      <c r="A543" t="s">
        <v>4697</v>
      </c>
      <c r="B543" t="str">
        <f t="shared" si="8"/>
        <v>densado</v>
      </c>
      <c r="D543" s="2">
        <v>194</v>
      </c>
      <c r="E543" s="309">
        <v>46170</v>
      </c>
      <c r="F543" s="2" t="s">
        <v>4411</v>
      </c>
      <c r="G543" s="2" t="s">
        <v>4671</v>
      </c>
      <c r="H543" s="300">
        <v>46461</v>
      </c>
      <c r="I543" s="2">
        <v>21</v>
      </c>
    </row>
    <row r="544" spans="1:9" x14ac:dyDescent="0.35">
      <c r="A544" t="s">
        <v>4854</v>
      </c>
      <c r="B544" t="str">
        <f t="shared" si="8"/>
        <v>S023200</v>
      </c>
      <c r="C544" t="s">
        <v>4855</v>
      </c>
      <c r="D544" s="2">
        <v>194</v>
      </c>
      <c r="E544" s="309">
        <v>46170</v>
      </c>
      <c r="F544" s="2" t="s">
        <v>4411</v>
      </c>
      <c r="G544" s="2" t="s">
        <v>4671</v>
      </c>
      <c r="H544" s="300">
        <v>46461</v>
      </c>
      <c r="I544" s="2">
        <v>0</v>
      </c>
    </row>
    <row r="545" spans="1:9" x14ac:dyDescent="0.35">
      <c r="A545" t="s">
        <v>4856</v>
      </c>
      <c r="B545" t="str">
        <f t="shared" si="8"/>
        <v>S023090</v>
      </c>
      <c r="C545" t="s">
        <v>4857</v>
      </c>
      <c r="D545" s="2">
        <v>35</v>
      </c>
      <c r="E545" s="309">
        <v>46339</v>
      </c>
      <c r="F545" s="2" t="s">
        <v>4801</v>
      </c>
      <c r="G545" s="300">
        <v>46331</v>
      </c>
      <c r="H545" s="2" t="s">
        <v>3707</v>
      </c>
      <c r="I545" s="2">
        <v>35</v>
      </c>
    </row>
    <row r="546" spans="1:9" x14ac:dyDescent="0.35">
      <c r="A546" t="s">
        <v>4716</v>
      </c>
      <c r="B546" t="str">
        <f t="shared" si="8"/>
        <v>Hot Oil</v>
      </c>
      <c r="D546" s="2">
        <v>175</v>
      </c>
      <c r="E546" s="309">
        <v>46225</v>
      </c>
      <c r="F546" s="300">
        <v>46442</v>
      </c>
      <c r="G546" s="300">
        <v>46273</v>
      </c>
      <c r="H546" s="300">
        <v>46437</v>
      </c>
      <c r="I546" s="2">
        <v>17</v>
      </c>
    </row>
    <row r="547" spans="1:9" x14ac:dyDescent="0.35">
      <c r="A547" t="s">
        <v>4858</v>
      </c>
      <c r="B547" t="str">
        <f t="shared" si="8"/>
        <v>S024081</v>
      </c>
      <c r="C547" t="s">
        <v>4859</v>
      </c>
      <c r="D547" s="2">
        <v>145</v>
      </c>
      <c r="E547" s="309">
        <v>46225</v>
      </c>
      <c r="F547" s="2" t="s">
        <v>4860</v>
      </c>
      <c r="G547" s="300">
        <v>46273</v>
      </c>
      <c r="H547" s="300">
        <v>46437</v>
      </c>
      <c r="I547" s="2">
        <v>47</v>
      </c>
    </row>
    <row r="548" spans="1:9" x14ac:dyDescent="0.35">
      <c r="A548" t="s">
        <v>4861</v>
      </c>
      <c r="B548" t="str">
        <f t="shared" si="8"/>
        <v>S024070</v>
      </c>
      <c r="C548" t="s">
        <v>4862</v>
      </c>
      <c r="D548" s="2">
        <v>45</v>
      </c>
      <c r="E548" s="309" t="s">
        <v>4382</v>
      </c>
      <c r="F548" s="300">
        <v>46442</v>
      </c>
      <c r="G548" s="2" t="s">
        <v>4619</v>
      </c>
      <c r="H548" s="300">
        <v>46430</v>
      </c>
      <c r="I548" s="2">
        <v>10</v>
      </c>
    </row>
    <row r="549" spans="1:9" x14ac:dyDescent="0.35">
      <c r="A549" t="s">
        <v>4743</v>
      </c>
      <c r="B549" t="str">
        <f t="shared" si="8"/>
        <v>densado</v>
      </c>
      <c r="D549" s="2">
        <v>45</v>
      </c>
      <c r="E549" s="309" t="s">
        <v>4540</v>
      </c>
      <c r="F549" s="300">
        <v>46454</v>
      </c>
      <c r="G549" s="2" t="s">
        <v>4606</v>
      </c>
      <c r="H549" s="300">
        <v>46441</v>
      </c>
      <c r="I549" s="2">
        <v>18</v>
      </c>
    </row>
    <row r="550" spans="1:9" x14ac:dyDescent="0.35">
      <c r="A550" t="s">
        <v>4863</v>
      </c>
      <c r="B550" t="str">
        <f t="shared" si="8"/>
        <v>S026300</v>
      </c>
      <c r="C550" t="s">
        <v>4864</v>
      </c>
      <c r="D550" s="2">
        <v>45</v>
      </c>
      <c r="E550" s="309" t="s">
        <v>4540</v>
      </c>
      <c r="F550" s="300">
        <v>46454</v>
      </c>
      <c r="G550" s="2" t="s">
        <v>4606</v>
      </c>
      <c r="H550" s="300">
        <v>46441</v>
      </c>
      <c r="I550" s="2">
        <v>18</v>
      </c>
    </row>
    <row r="551" spans="1:9" x14ac:dyDescent="0.35">
      <c r="A551" t="s">
        <v>4760</v>
      </c>
      <c r="B551" t="str">
        <f t="shared" si="8"/>
        <v>de Agua</v>
      </c>
      <c r="D551" s="2">
        <v>108</v>
      </c>
      <c r="E551" s="309">
        <v>46315</v>
      </c>
      <c r="F551" s="300">
        <v>46454</v>
      </c>
      <c r="G551" s="300">
        <v>46293</v>
      </c>
      <c r="H551" s="300">
        <v>46461</v>
      </c>
      <c r="I551" s="2">
        <v>26</v>
      </c>
    </row>
    <row r="552" spans="1:9" x14ac:dyDescent="0.35">
      <c r="A552" t="s">
        <v>4865</v>
      </c>
      <c r="B552" t="str">
        <f t="shared" si="8"/>
        <v>S028250</v>
      </c>
      <c r="C552" t="s">
        <v>4866</v>
      </c>
      <c r="D552" s="2">
        <v>45</v>
      </c>
      <c r="E552" s="309">
        <v>46315</v>
      </c>
      <c r="F552" s="2" t="s">
        <v>4867</v>
      </c>
      <c r="G552" s="300">
        <v>46337</v>
      </c>
      <c r="H552" s="2" t="s">
        <v>4540</v>
      </c>
      <c r="I552" s="2">
        <v>53</v>
      </c>
    </row>
    <row r="553" spans="1:9" x14ac:dyDescent="0.35">
      <c r="A553" t="s">
        <v>4868</v>
      </c>
      <c r="B553" t="str">
        <f t="shared" si="8"/>
        <v>S028280</v>
      </c>
      <c r="C553" t="s">
        <v>4869</v>
      </c>
      <c r="D553" s="2">
        <v>30</v>
      </c>
      <c r="E553" s="309">
        <v>46319</v>
      </c>
      <c r="F553" s="300">
        <v>46354</v>
      </c>
      <c r="G553" s="300">
        <v>46343</v>
      </c>
      <c r="H553" s="2" t="s">
        <v>4382</v>
      </c>
      <c r="I553" s="2">
        <v>62</v>
      </c>
    </row>
    <row r="554" spans="1:9" x14ac:dyDescent="0.35">
      <c r="A554" t="s">
        <v>4870</v>
      </c>
      <c r="B554" t="str">
        <f t="shared" si="8"/>
        <v>S028260</v>
      </c>
      <c r="C554" t="s">
        <v>4871</v>
      </c>
      <c r="D554" s="2">
        <v>45</v>
      </c>
      <c r="E554" s="309">
        <v>46319</v>
      </c>
      <c r="F554" s="2" t="s">
        <v>3707</v>
      </c>
      <c r="G554" s="300">
        <v>46305</v>
      </c>
      <c r="H554" s="2" t="s">
        <v>4755</v>
      </c>
      <c r="I554" s="2">
        <v>42</v>
      </c>
    </row>
    <row r="555" spans="1:9" x14ac:dyDescent="0.35">
      <c r="A555" t="s">
        <v>4872</v>
      </c>
      <c r="B555" t="str">
        <f t="shared" si="8"/>
        <v>S028210</v>
      </c>
      <c r="C555" t="s">
        <v>4864</v>
      </c>
      <c r="D555" s="2">
        <v>90</v>
      </c>
      <c r="E555" s="309">
        <v>46330</v>
      </c>
      <c r="F555" s="300">
        <v>46448</v>
      </c>
      <c r="G555" s="300">
        <v>46293</v>
      </c>
      <c r="H555" s="2" t="s">
        <v>4873</v>
      </c>
      <c r="I555" s="2">
        <v>13</v>
      </c>
    </row>
    <row r="556" spans="1:9" x14ac:dyDescent="0.35">
      <c r="A556" t="s">
        <v>4874</v>
      </c>
      <c r="B556" t="str">
        <f t="shared" si="8"/>
        <v>S028290</v>
      </c>
      <c r="C556" t="s">
        <v>4875</v>
      </c>
      <c r="D556" s="2">
        <v>20</v>
      </c>
      <c r="E556" s="309">
        <v>46431</v>
      </c>
      <c r="F556" s="300">
        <v>46454</v>
      </c>
      <c r="G556" s="300">
        <v>46438</v>
      </c>
      <c r="H556" s="300">
        <v>46461</v>
      </c>
      <c r="I556" s="2">
        <v>26</v>
      </c>
    </row>
    <row r="557" spans="1:9" x14ac:dyDescent="0.35">
      <c r="A557" t="s">
        <v>4817</v>
      </c>
      <c r="B557" t="str">
        <f t="shared" si="8"/>
        <v>e + KOD</v>
      </c>
      <c r="D557" s="2">
        <v>70</v>
      </c>
      <c r="E557" s="309">
        <v>46303</v>
      </c>
      <c r="F557" s="2" t="s">
        <v>4470</v>
      </c>
      <c r="G557" s="300">
        <v>46331</v>
      </c>
      <c r="H557" s="2" t="s">
        <v>4827</v>
      </c>
      <c r="I557" s="2">
        <v>61</v>
      </c>
    </row>
    <row r="558" spans="1:9" x14ac:dyDescent="0.35">
      <c r="A558" t="s">
        <v>4876</v>
      </c>
      <c r="B558" t="str">
        <f t="shared" si="8"/>
        <v>S029040</v>
      </c>
      <c r="C558" t="s">
        <v>4877</v>
      </c>
      <c r="D558" s="2">
        <v>20</v>
      </c>
      <c r="E558" s="309">
        <v>46303</v>
      </c>
      <c r="F558" s="300">
        <v>46325</v>
      </c>
      <c r="G558" s="300">
        <v>46331</v>
      </c>
      <c r="H558" s="300">
        <v>46353</v>
      </c>
      <c r="I558" s="2">
        <v>11</v>
      </c>
    </row>
    <row r="559" spans="1:9" x14ac:dyDescent="0.35">
      <c r="A559" t="s">
        <v>4878</v>
      </c>
      <c r="B559" t="str">
        <f t="shared" si="8"/>
        <v>S029030</v>
      </c>
      <c r="C559" t="s">
        <v>4879</v>
      </c>
      <c r="D559" s="2">
        <v>35</v>
      </c>
      <c r="E559" s="309">
        <v>46344</v>
      </c>
      <c r="F559" s="2" t="s">
        <v>4470</v>
      </c>
      <c r="G559" s="300">
        <v>46354</v>
      </c>
      <c r="H559" s="2" t="s">
        <v>4827</v>
      </c>
      <c r="I559" s="2">
        <v>61</v>
      </c>
    </row>
    <row r="560" spans="1:9" x14ac:dyDescent="0.35">
      <c r="A560" t="s">
        <v>4826</v>
      </c>
      <c r="B560" t="str">
        <f t="shared" si="8"/>
        <v xml:space="preserve"> planta</v>
      </c>
      <c r="D560" s="2">
        <v>160</v>
      </c>
      <c r="E560" s="309" t="s">
        <v>4791</v>
      </c>
      <c r="F560" s="300">
        <v>46458</v>
      </c>
      <c r="G560" s="300">
        <v>46280</v>
      </c>
      <c r="H560" s="300">
        <v>46463</v>
      </c>
      <c r="I560" s="2">
        <v>44</v>
      </c>
    </row>
    <row r="561" spans="1:9" x14ac:dyDescent="0.35">
      <c r="A561" t="s">
        <v>4880</v>
      </c>
      <c r="B561" t="str">
        <f t="shared" si="8"/>
        <v>S027150</v>
      </c>
      <c r="C561" t="s">
        <v>4881</v>
      </c>
      <c r="D561" s="2">
        <v>120</v>
      </c>
      <c r="E561" s="309" t="s">
        <v>4791</v>
      </c>
      <c r="F561" s="2" t="s">
        <v>4452</v>
      </c>
      <c r="G561" s="300">
        <v>46280</v>
      </c>
      <c r="H561" s="300">
        <v>46433</v>
      </c>
      <c r="I561" s="2">
        <v>54</v>
      </c>
    </row>
    <row r="562" spans="1:9" x14ac:dyDescent="0.35">
      <c r="A562" t="s">
        <v>4882</v>
      </c>
      <c r="B562" t="str">
        <f t="shared" si="8"/>
        <v>S027020</v>
      </c>
      <c r="C562" t="s">
        <v>4883</v>
      </c>
      <c r="D562" s="2">
        <v>35</v>
      </c>
      <c r="E562" s="309" t="s">
        <v>4577</v>
      </c>
      <c r="F562" s="300">
        <v>46441</v>
      </c>
      <c r="G562" s="2" t="s">
        <v>4590</v>
      </c>
      <c r="H562" s="300">
        <v>46445</v>
      </c>
      <c r="I562" s="2">
        <v>44</v>
      </c>
    </row>
    <row r="563" spans="1:9" x14ac:dyDescent="0.35">
      <c r="A563" t="s">
        <v>4884</v>
      </c>
      <c r="B563" t="str">
        <f t="shared" si="8"/>
        <v>S027200</v>
      </c>
      <c r="C563" t="s">
        <v>4885</v>
      </c>
      <c r="D563" s="2">
        <v>35</v>
      </c>
      <c r="E563" s="309">
        <v>46419</v>
      </c>
      <c r="F563" s="300">
        <v>46458</v>
      </c>
      <c r="G563" s="300">
        <v>46423</v>
      </c>
      <c r="H563" s="300">
        <v>46463</v>
      </c>
      <c r="I563" s="2">
        <v>44</v>
      </c>
    </row>
    <row r="564" spans="1:9" x14ac:dyDescent="0.35">
      <c r="A564" t="s">
        <v>4886</v>
      </c>
      <c r="B564" t="str">
        <f t="shared" si="8"/>
        <v>ecánico</v>
      </c>
      <c r="D564" s="2">
        <v>410</v>
      </c>
      <c r="E564" s="309" t="s">
        <v>4549</v>
      </c>
      <c r="F564" s="300">
        <v>46518</v>
      </c>
      <c r="G564" s="2" t="s">
        <v>4459</v>
      </c>
      <c r="H564" s="300">
        <v>46553</v>
      </c>
      <c r="I564" s="2">
        <v>43</v>
      </c>
    </row>
    <row r="565" spans="1:9" x14ac:dyDescent="0.35">
      <c r="A565" t="s">
        <v>4887</v>
      </c>
      <c r="B565" t="str">
        <f t="shared" si="8"/>
        <v>PCM1030</v>
      </c>
      <c r="C565" t="s">
        <v>4888</v>
      </c>
      <c r="D565" s="2">
        <v>25</v>
      </c>
      <c r="E565" s="309" t="s">
        <v>4549</v>
      </c>
      <c r="F565" s="300">
        <v>46055</v>
      </c>
      <c r="G565" s="2" t="s">
        <v>4459</v>
      </c>
      <c r="H565" s="300">
        <v>46081</v>
      </c>
      <c r="I565" s="2">
        <v>216</v>
      </c>
    </row>
    <row r="566" spans="1:9" x14ac:dyDescent="0.35">
      <c r="A566" t="s">
        <v>4889</v>
      </c>
      <c r="B566" t="str">
        <f t="shared" si="8"/>
        <v>PCM1040</v>
      </c>
      <c r="C566" t="s">
        <v>4890</v>
      </c>
      <c r="D566" s="2">
        <v>25</v>
      </c>
      <c r="E566" s="309" t="s">
        <v>4549</v>
      </c>
      <c r="F566" s="300">
        <v>46055</v>
      </c>
      <c r="G566" s="2" t="s">
        <v>4459</v>
      </c>
      <c r="H566" s="300">
        <v>46081</v>
      </c>
      <c r="I566" s="2">
        <v>171</v>
      </c>
    </row>
    <row r="567" spans="1:9" x14ac:dyDescent="0.35">
      <c r="A567" t="s">
        <v>4891</v>
      </c>
      <c r="B567" t="str">
        <f t="shared" si="8"/>
        <v>PCM1050</v>
      </c>
      <c r="C567" t="s">
        <v>4892</v>
      </c>
      <c r="D567" s="2">
        <v>25</v>
      </c>
      <c r="E567" s="309" t="s">
        <v>4549</v>
      </c>
      <c r="F567" s="300">
        <v>46055</v>
      </c>
      <c r="G567" s="2" t="s">
        <v>4459</v>
      </c>
      <c r="H567" s="300">
        <v>46081</v>
      </c>
      <c r="I567" s="2">
        <v>156</v>
      </c>
    </row>
    <row r="568" spans="1:9" x14ac:dyDescent="0.35">
      <c r="A568" t="s">
        <v>4893</v>
      </c>
      <c r="B568" t="str">
        <f t="shared" si="8"/>
        <v>PCM1060</v>
      </c>
      <c r="C568" t="s">
        <v>4894</v>
      </c>
      <c r="D568" s="2">
        <v>25</v>
      </c>
      <c r="E568" s="309">
        <v>46056</v>
      </c>
      <c r="F568" s="300">
        <v>46084</v>
      </c>
      <c r="G568" s="2" t="s">
        <v>4459</v>
      </c>
      <c r="H568" s="300">
        <v>46081</v>
      </c>
      <c r="I568" s="2">
        <v>223</v>
      </c>
    </row>
    <row r="569" spans="1:9" x14ac:dyDescent="0.35">
      <c r="A569" t="s">
        <v>4895</v>
      </c>
      <c r="B569" t="str">
        <f t="shared" si="8"/>
        <v>PCM1000</v>
      </c>
      <c r="C569" t="s">
        <v>4896</v>
      </c>
      <c r="D569" s="2">
        <v>25</v>
      </c>
      <c r="E569" s="309">
        <v>46056</v>
      </c>
      <c r="F569" s="300">
        <v>46084</v>
      </c>
      <c r="G569" s="2" t="s">
        <v>4459</v>
      </c>
      <c r="H569" s="300">
        <v>46081</v>
      </c>
      <c r="I569" s="2">
        <v>245</v>
      </c>
    </row>
    <row r="570" spans="1:9" x14ac:dyDescent="0.35">
      <c r="A570" t="s">
        <v>4897</v>
      </c>
      <c r="B570" t="str">
        <f t="shared" si="8"/>
        <v>PCM1100</v>
      </c>
      <c r="C570" t="s">
        <v>4898</v>
      </c>
      <c r="D570" s="2">
        <v>25</v>
      </c>
      <c r="E570" s="309">
        <v>46056</v>
      </c>
      <c r="F570" s="300">
        <v>46084</v>
      </c>
      <c r="G570" s="2" t="s">
        <v>4459</v>
      </c>
      <c r="H570" s="300">
        <v>46081</v>
      </c>
      <c r="I570" s="2">
        <v>156</v>
      </c>
    </row>
    <row r="571" spans="1:9" x14ac:dyDescent="0.35">
      <c r="A571" t="s">
        <v>4899</v>
      </c>
      <c r="B571" t="str">
        <f t="shared" si="8"/>
        <v>PCM1110</v>
      </c>
      <c r="C571" t="s">
        <v>4900</v>
      </c>
      <c r="D571" s="2">
        <v>25</v>
      </c>
      <c r="E571" s="309">
        <v>46085</v>
      </c>
      <c r="F571" s="2" t="s">
        <v>4083</v>
      </c>
      <c r="G571" s="2" t="s">
        <v>4459</v>
      </c>
      <c r="H571" s="300">
        <v>46081</v>
      </c>
      <c r="I571" s="2">
        <v>244</v>
      </c>
    </row>
    <row r="572" spans="1:9" x14ac:dyDescent="0.35">
      <c r="A572" t="s">
        <v>4901</v>
      </c>
      <c r="B572" t="str">
        <f t="shared" si="8"/>
        <v>PCM1090</v>
      </c>
      <c r="C572" t="s">
        <v>4902</v>
      </c>
      <c r="D572" s="2">
        <v>25</v>
      </c>
      <c r="E572" s="309">
        <v>46085</v>
      </c>
      <c r="F572" s="2" t="s">
        <v>4083</v>
      </c>
      <c r="G572" s="2" t="s">
        <v>4459</v>
      </c>
      <c r="H572" s="300">
        <v>46081</v>
      </c>
      <c r="I572" s="2">
        <v>281</v>
      </c>
    </row>
    <row r="573" spans="1:9" x14ac:dyDescent="0.35">
      <c r="A573" t="s">
        <v>4903</v>
      </c>
      <c r="B573" t="str">
        <f t="shared" si="8"/>
        <v>PCM1070</v>
      </c>
      <c r="C573" t="s">
        <v>4904</v>
      </c>
      <c r="D573" s="2">
        <v>25</v>
      </c>
      <c r="E573" s="309">
        <v>46085</v>
      </c>
      <c r="F573" s="2" t="s">
        <v>4083</v>
      </c>
      <c r="G573" s="2" t="s">
        <v>4459</v>
      </c>
      <c r="H573" s="300">
        <v>46081</v>
      </c>
      <c r="I573" s="2">
        <v>156</v>
      </c>
    </row>
    <row r="574" spans="1:9" x14ac:dyDescent="0.35">
      <c r="A574" t="s">
        <v>4905</v>
      </c>
      <c r="B574" t="str">
        <f t="shared" si="8"/>
        <v>PCM1130</v>
      </c>
      <c r="C574" t="s">
        <v>4906</v>
      </c>
      <c r="D574" s="2">
        <v>25</v>
      </c>
      <c r="E574" s="309" t="s">
        <v>4083</v>
      </c>
      <c r="F574" s="2" t="s">
        <v>4665</v>
      </c>
      <c r="G574" s="2" t="s">
        <v>4083</v>
      </c>
      <c r="H574" s="2" t="s">
        <v>4665</v>
      </c>
      <c r="I574" s="2">
        <v>252</v>
      </c>
    </row>
    <row r="575" spans="1:9" x14ac:dyDescent="0.35">
      <c r="A575" t="s">
        <v>4907</v>
      </c>
      <c r="B575" t="str">
        <f t="shared" si="8"/>
        <v>PCM1140</v>
      </c>
      <c r="C575" t="s">
        <v>4908</v>
      </c>
      <c r="D575" s="2">
        <v>25</v>
      </c>
      <c r="E575" s="309" t="s">
        <v>4083</v>
      </c>
      <c r="F575" s="2" t="s">
        <v>4665</v>
      </c>
      <c r="G575" s="2" t="s">
        <v>4083</v>
      </c>
      <c r="H575" s="2" t="s">
        <v>4665</v>
      </c>
      <c r="I575" s="2">
        <v>252</v>
      </c>
    </row>
    <row r="576" spans="1:9" x14ac:dyDescent="0.35">
      <c r="A576" t="s">
        <v>4909</v>
      </c>
      <c r="B576" t="str">
        <f t="shared" si="8"/>
        <v>PCM1120</v>
      </c>
      <c r="C576" t="s">
        <v>4910</v>
      </c>
      <c r="D576" s="2">
        <v>25</v>
      </c>
      <c r="E576" s="309">
        <v>46143</v>
      </c>
      <c r="F576" s="300">
        <v>46171</v>
      </c>
      <c r="G576" s="300">
        <v>46174</v>
      </c>
      <c r="H576" s="300">
        <v>46202</v>
      </c>
      <c r="I576" s="2">
        <v>140</v>
      </c>
    </row>
    <row r="577" spans="1:9" x14ac:dyDescent="0.35">
      <c r="A577" t="s">
        <v>4911</v>
      </c>
      <c r="B577" t="str">
        <f t="shared" si="8"/>
        <v>PCM1020</v>
      </c>
      <c r="C577" t="s">
        <v>4912</v>
      </c>
      <c r="D577" s="2">
        <v>25</v>
      </c>
      <c r="E577" s="309">
        <v>46164</v>
      </c>
      <c r="F577" s="300">
        <v>46192</v>
      </c>
      <c r="G577" s="300">
        <v>46188</v>
      </c>
      <c r="H577" s="300">
        <v>46216</v>
      </c>
      <c r="I577" s="2">
        <v>98</v>
      </c>
    </row>
    <row r="578" spans="1:9" x14ac:dyDescent="0.35">
      <c r="A578" t="s">
        <v>4913</v>
      </c>
      <c r="B578" t="str">
        <f t="shared" si="8"/>
        <v>PCM1150</v>
      </c>
      <c r="C578" t="s">
        <v>4914</v>
      </c>
      <c r="D578" s="2">
        <v>25</v>
      </c>
      <c r="E578" s="309">
        <v>46174</v>
      </c>
      <c r="F578" s="300">
        <v>46202</v>
      </c>
      <c r="G578" s="300">
        <v>46174</v>
      </c>
      <c r="H578" s="300">
        <v>46202</v>
      </c>
      <c r="I578" s="2">
        <v>135</v>
      </c>
    </row>
    <row r="579" spans="1:9" x14ac:dyDescent="0.35">
      <c r="A579" t="s">
        <v>4915</v>
      </c>
      <c r="B579" t="str">
        <f t="shared" si="8"/>
        <v>PCM1160</v>
      </c>
      <c r="C579" t="s">
        <v>4916</v>
      </c>
      <c r="D579" s="2">
        <v>25</v>
      </c>
      <c r="E579" s="309">
        <v>46296</v>
      </c>
      <c r="F579" s="300">
        <v>46324</v>
      </c>
      <c r="G579" s="300">
        <v>46296</v>
      </c>
      <c r="H579" s="300">
        <v>46324</v>
      </c>
      <c r="I579" s="2">
        <v>77</v>
      </c>
    </row>
    <row r="580" spans="1:9" x14ac:dyDescent="0.35">
      <c r="A580" t="s">
        <v>4917</v>
      </c>
      <c r="B580" t="str">
        <f t="shared" si="8"/>
        <v>PCM1170</v>
      </c>
      <c r="C580" t="s">
        <v>4918</v>
      </c>
      <c r="D580" s="2">
        <v>25</v>
      </c>
      <c r="E580" s="309">
        <v>46296</v>
      </c>
      <c r="F580" s="300">
        <v>46324</v>
      </c>
      <c r="G580" s="300">
        <v>46296</v>
      </c>
      <c r="H580" s="300">
        <v>46324</v>
      </c>
      <c r="I580" s="2">
        <v>62</v>
      </c>
    </row>
    <row r="581" spans="1:9" x14ac:dyDescent="0.35">
      <c r="A581" t="s">
        <v>4650</v>
      </c>
      <c r="B581" t="str">
        <f t="shared" si="8"/>
        <v>Cutcher</v>
      </c>
      <c r="D581" s="2">
        <v>259</v>
      </c>
      <c r="E581" s="309">
        <v>46203</v>
      </c>
      <c r="F581" s="300">
        <v>46518</v>
      </c>
      <c r="G581" s="300">
        <v>46267</v>
      </c>
      <c r="H581" s="300">
        <v>46536</v>
      </c>
      <c r="I581" s="2">
        <v>43</v>
      </c>
    </row>
    <row r="582" spans="1:9" x14ac:dyDescent="0.35">
      <c r="A582" t="s">
        <v>4919</v>
      </c>
      <c r="B582" t="str">
        <f t="shared" ref="B582:B645" si="9">+RIGHT(A582,7)</f>
        <v>M011040</v>
      </c>
      <c r="C582" t="s">
        <v>4920</v>
      </c>
      <c r="D582" s="2">
        <v>20</v>
      </c>
      <c r="E582" s="309">
        <v>46203</v>
      </c>
      <c r="F582" s="300">
        <v>46225</v>
      </c>
      <c r="G582" s="300">
        <v>46267</v>
      </c>
      <c r="H582" s="300">
        <v>46289</v>
      </c>
      <c r="I582" s="2">
        <v>135</v>
      </c>
    </row>
    <row r="583" spans="1:9" x14ac:dyDescent="0.35">
      <c r="A583" t="s">
        <v>4921</v>
      </c>
      <c r="B583" t="str">
        <f t="shared" si="9"/>
        <v>M011050</v>
      </c>
      <c r="C583" t="s">
        <v>4922</v>
      </c>
      <c r="D583" s="2">
        <v>20</v>
      </c>
      <c r="E583" s="309" t="s">
        <v>4004</v>
      </c>
      <c r="F583" s="2" t="s">
        <v>4791</v>
      </c>
      <c r="G583" s="300">
        <v>46302</v>
      </c>
      <c r="H583" s="300">
        <v>46324</v>
      </c>
      <c r="I583" s="2">
        <v>106</v>
      </c>
    </row>
    <row r="584" spans="1:9" x14ac:dyDescent="0.35">
      <c r="A584" t="s">
        <v>4923</v>
      </c>
      <c r="B584" t="str">
        <f t="shared" si="9"/>
        <v>M011011</v>
      </c>
      <c r="C584" t="s">
        <v>4924</v>
      </c>
      <c r="D584" s="2">
        <v>20</v>
      </c>
      <c r="E584" s="309" t="s">
        <v>4925</v>
      </c>
      <c r="F584" s="300">
        <v>46518</v>
      </c>
      <c r="G584" s="300">
        <v>46514</v>
      </c>
      <c r="H584" s="300">
        <v>46536</v>
      </c>
      <c r="I584" s="2">
        <v>43</v>
      </c>
    </row>
    <row r="585" spans="1:9" x14ac:dyDescent="0.35">
      <c r="A585" t="s">
        <v>4926</v>
      </c>
      <c r="B585" t="str">
        <f t="shared" si="9"/>
        <v>M011031</v>
      </c>
      <c r="C585" t="s">
        <v>4927</v>
      </c>
      <c r="D585" s="2">
        <v>20</v>
      </c>
      <c r="E585" s="309" t="s">
        <v>4925</v>
      </c>
      <c r="F585" s="300">
        <v>46518</v>
      </c>
      <c r="G585" s="300">
        <v>46514</v>
      </c>
      <c r="H585" s="300">
        <v>46536</v>
      </c>
      <c r="I585" s="2">
        <v>43</v>
      </c>
    </row>
    <row r="586" spans="1:9" x14ac:dyDescent="0.35">
      <c r="A586" t="s">
        <v>4658</v>
      </c>
      <c r="B586" t="str">
        <f t="shared" si="9"/>
        <v>presión</v>
      </c>
      <c r="D586" s="2">
        <v>219</v>
      </c>
      <c r="E586" s="309">
        <v>46195</v>
      </c>
      <c r="F586" s="300">
        <v>46463</v>
      </c>
      <c r="G586" s="300">
        <v>46284</v>
      </c>
      <c r="H586" s="2" t="s">
        <v>4646</v>
      </c>
      <c r="I586" s="2">
        <v>38</v>
      </c>
    </row>
    <row r="587" spans="1:9" x14ac:dyDescent="0.35">
      <c r="A587" t="s">
        <v>4928</v>
      </c>
      <c r="B587" t="str">
        <f t="shared" si="9"/>
        <v>M011210</v>
      </c>
      <c r="C587" t="s">
        <v>4929</v>
      </c>
      <c r="D587" s="2">
        <v>120</v>
      </c>
      <c r="E587" s="309">
        <v>46195</v>
      </c>
      <c r="F587" s="300">
        <v>46335</v>
      </c>
      <c r="G587" s="300">
        <v>46284</v>
      </c>
      <c r="H587" s="300">
        <v>46437</v>
      </c>
      <c r="I587" s="2">
        <v>87</v>
      </c>
    </row>
    <row r="588" spans="1:9" x14ac:dyDescent="0.35">
      <c r="A588" t="s">
        <v>4930</v>
      </c>
      <c r="B588" t="str">
        <f t="shared" si="9"/>
        <v>M011220</v>
      </c>
      <c r="C588" t="s">
        <v>4931</v>
      </c>
      <c r="D588" s="2">
        <v>120</v>
      </c>
      <c r="E588" s="309">
        <v>46218</v>
      </c>
      <c r="F588" s="2" t="s">
        <v>4755</v>
      </c>
      <c r="G588" s="300">
        <v>46308</v>
      </c>
      <c r="H588" s="300">
        <v>46461</v>
      </c>
      <c r="I588" s="2">
        <v>87</v>
      </c>
    </row>
    <row r="589" spans="1:9" x14ac:dyDescent="0.35">
      <c r="A589" t="s">
        <v>4932</v>
      </c>
      <c r="B589" t="str">
        <f t="shared" si="9"/>
        <v>M011230</v>
      </c>
      <c r="C589" t="s">
        <v>4933</v>
      </c>
      <c r="D589" s="2">
        <v>120</v>
      </c>
      <c r="E589" s="309" t="s">
        <v>4618</v>
      </c>
      <c r="F589" s="2" t="s">
        <v>4812</v>
      </c>
      <c r="G589" s="300">
        <v>46331</v>
      </c>
      <c r="H589" s="2" t="s">
        <v>4646</v>
      </c>
      <c r="I589" s="2">
        <v>87</v>
      </c>
    </row>
    <row r="590" spans="1:9" x14ac:dyDescent="0.35">
      <c r="A590" t="s">
        <v>4934</v>
      </c>
      <c r="B590" t="str">
        <f t="shared" si="9"/>
        <v>M011100</v>
      </c>
      <c r="C590" t="s">
        <v>4935</v>
      </c>
      <c r="D590" s="2">
        <v>10</v>
      </c>
      <c r="E590" s="309">
        <v>46356</v>
      </c>
      <c r="F590" s="2" t="s">
        <v>4867</v>
      </c>
      <c r="G590" s="2" t="s">
        <v>4873</v>
      </c>
      <c r="H590" s="300">
        <v>46421</v>
      </c>
      <c r="I590" s="2">
        <v>95</v>
      </c>
    </row>
    <row r="591" spans="1:9" x14ac:dyDescent="0.35">
      <c r="A591" t="s">
        <v>4936</v>
      </c>
      <c r="B591" t="str">
        <f t="shared" si="9"/>
        <v>M011160</v>
      </c>
      <c r="C591" t="s">
        <v>4937</v>
      </c>
      <c r="D591" s="2">
        <v>30</v>
      </c>
      <c r="E591" s="309" t="s">
        <v>4562</v>
      </c>
      <c r="F591" s="2" t="s">
        <v>4860</v>
      </c>
      <c r="G591" s="300">
        <v>46325</v>
      </c>
      <c r="H591" s="2" t="s">
        <v>4562</v>
      </c>
      <c r="I591" s="2">
        <v>71</v>
      </c>
    </row>
    <row r="592" spans="1:9" x14ac:dyDescent="0.35">
      <c r="A592" t="s">
        <v>4938</v>
      </c>
      <c r="B592" t="str">
        <f t="shared" si="9"/>
        <v>M011150</v>
      </c>
      <c r="C592" t="s">
        <v>4939</v>
      </c>
      <c r="D592" s="2">
        <v>5</v>
      </c>
      <c r="E592" s="309" t="s">
        <v>4382</v>
      </c>
      <c r="F592" s="2" t="s">
        <v>4344</v>
      </c>
      <c r="G592" s="2" t="s">
        <v>4382</v>
      </c>
      <c r="H592" s="2" t="s">
        <v>4344</v>
      </c>
      <c r="I592" s="2">
        <v>77</v>
      </c>
    </row>
    <row r="593" spans="1:9" x14ac:dyDescent="0.35">
      <c r="A593" t="s">
        <v>4940</v>
      </c>
      <c r="B593" t="str">
        <f t="shared" si="9"/>
        <v>M011140</v>
      </c>
      <c r="C593" t="s">
        <v>4941</v>
      </c>
      <c r="D593" s="2">
        <v>5</v>
      </c>
      <c r="E593" s="309" t="s">
        <v>4846</v>
      </c>
      <c r="F593" s="2" t="s">
        <v>4347</v>
      </c>
      <c r="G593" s="2" t="s">
        <v>4382</v>
      </c>
      <c r="H593" s="2" t="s">
        <v>4344</v>
      </c>
      <c r="I593" s="2">
        <v>95</v>
      </c>
    </row>
    <row r="594" spans="1:9" x14ac:dyDescent="0.35">
      <c r="A594" t="s">
        <v>4942</v>
      </c>
      <c r="B594" t="str">
        <f t="shared" si="9"/>
        <v>M011120</v>
      </c>
      <c r="C594" t="s">
        <v>4943</v>
      </c>
      <c r="D594" s="2">
        <v>5</v>
      </c>
      <c r="E594" s="309" t="s">
        <v>4347</v>
      </c>
      <c r="F594" s="2" t="s">
        <v>4577</v>
      </c>
      <c r="G594" s="300">
        <v>46475</v>
      </c>
      <c r="H594" s="2" t="s">
        <v>4944</v>
      </c>
      <c r="I594" s="2">
        <v>72</v>
      </c>
    </row>
    <row r="595" spans="1:9" x14ac:dyDescent="0.35">
      <c r="A595" t="s">
        <v>4945</v>
      </c>
      <c r="B595" t="str">
        <f t="shared" si="9"/>
        <v>M011130</v>
      </c>
      <c r="C595" t="s">
        <v>4946</v>
      </c>
      <c r="D595" s="2">
        <v>20</v>
      </c>
      <c r="E595" s="309">
        <v>46423</v>
      </c>
      <c r="F595" s="300">
        <v>46445</v>
      </c>
      <c r="G595" s="300">
        <v>46423</v>
      </c>
      <c r="H595" s="300">
        <v>46445</v>
      </c>
      <c r="I595" s="2">
        <v>53</v>
      </c>
    </row>
    <row r="596" spans="1:9" x14ac:dyDescent="0.35">
      <c r="A596" t="s">
        <v>4947</v>
      </c>
      <c r="B596" t="str">
        <f t="shared" si="9"/>
        <v>M011110</v>
      </c>
      <c r="C596" t="s">
        <v>4948</v>
      </c>
      <c r="D596" s="2">
        <v>15</v>
      </c>
      <c r="E596" s="309">
        <v>46447</v>
      </c>
      <c r="F596" s="300">
        <v>46463</v>
      </c>
      <c r="G596" s="300">
        <v>46447</v>
      </c>
      <c r="H596" s="300">
        <v>46463</v>
      </c>
      <c r="I596" s="2">
        <v>29</v>
      </c>
    </row>
    <row r="597" spans="1:9" x14ac:dyDescent="0.35">
      <c r="A597" t="s">
        <v>4684</v>
      </c>
      <c r="B597" t="str">
        <f t="shared" si="9"/>
        <v xml:space="preserve"> de Gas</v>
      </c>
      <c r="D597" s="2">
        <v>169</v>
      </c>
      <c r="E597" s="309">
        <v>46207</v>
      </c>
      <c r="F597" s="2" t="s">
        <v>4949</v>
      </c>
      <c r="G597" s="300">
        <v>46302</v>
      </c>
      <c r="H597" s="300">
        <v>46420</v>
      </c>
      <c r="I597" s="2">
        <v>84</v>
      </c>
    </row>
    <row r="598" spans="1:9" x14ac:dyDescent="0.35">
      <c r="A598" t="s">
        <v>4950</v>
      </c>
      <c r="B598" t="str">
        <f t="shared" si="9"/>
        <v>M012010</v>
      </c>
      <c r="C598" t="s">
        <v>4951</v>
      </c>
      <c r="D598" s="2">
        <v>90</v>
      </c>
      <c r="E598" s="309">
        <v>46207</v>
      </c>
      <c r="F598" s="300">
        <v>46312</v>
      </c>
      <c r="G598" s="300">
        <v>46302</v>
      </c>
      <c r="H598" s="300">
        <v>46420</v>
      </c>
      <c r="I598" s="2">
        <v>86</v>
      </c>
    </row>
    <row r="599" spans="1:9" x14ac:dyDescent="0.35">
      <c r="A599" t="s">
        <v>4952</v>
      </c>
      <c r="B599" t="str">
        <f t="shared" si="9"/>
        <v>M012080</v>
      </c>
      <c r="C599" t="s">
        <v>4953</v>
      </c>
      <c r="D599" s="2">
        <v>10</v>
      </c>
      <c r="E599" s="309">
        <v>46317</v>
      </c>
      <c r="F599" s="300">
        <v>46328</v>
      </c>
      <c r="G599" s="300">
        <v>46317</v>
      </c>
      <c r="H599" s="300">
        <v>46328</v>
      </c>
      <c r="I599" s="2">
        <v>72</v>
      </c>
    </row>
    <row r="600" spans="1:9" x14ac:dyDescent="0.35">
      <c r="A600" t="s">
        <v>4954</v>
      </c>
      <c r="B600" t="str">
        <f t="shared" si="9"/>
        <v>M012020</v>
      </c>
      <c r="C600" t="s">
        <v>4955</v>
      </c>
      <c r="D600" s="2">
        <v>20</v>
      </c>
      <c r="E600" s="309">
        <v>46329</v>
      </c>
      <c r="F600" s="300">
        <v>46351</v>
      </c>
      <c r="G600" s="300">
        <v>46325</v>
      </c>
      <c r="H600" s="300">
        <v>46347</v>
      </c>
      <c r="I600" s="2">
        <v>52</v>
      </c>
    </row>
    <row r="601" spans="1:9" x14ac:dyDescent="0.35">
      <c r="A601" t="s">
        <v>4956</v>
      </c>
      <c r="B601" t="str">
        <f t="shared" si="9"/>
        <v>M012041</v>
      </c>
      <c r="C601" t="s">
        <v>4957</v>
      </c>
      <c r="D601" s="2">
        <v>5</v>
      </c>
      <c r="E601" s="309" t="s">
        <v>4317</v>
      </c>
      <c r="F601" s="2" t="s">
        <v>4949</v>
      </c>
      <c r="I601" s="2">
        <v>84</v>
      </c>
    </row>
    <row r="602" spans="1:9" x14ac:dyDescent="0.35">
      <c r="A602" t="s">
        <v>4697</v>
      </c>
      <c r="B602" t="str">
        <f t="shared" si="9"/>
        <v>densado</v>
      </c>
      <c r="D602" s="2">
        <v>192</v>
      </c>
      <c r="E602" s="309">
        <v>46219</v>
      </c>
      <c r="F602" s="300">
        <v>46456</v>
      </c>
      <c r="G602" s="2" t="s">
        <v>4671</v>
      </c>
      <c r="H602" s="2" t="s">
        <v>4646</v>
      </c>
      <c r="I602" s="2">
        <v>64</v>
      </c>
    </row>
    <row r="603" spans="1:9" x14ac:dyDescent="0.35">
      <c r="A603" t="s">
        <v>4958</v>
      </c>
      <c r="B603" t="str">
        <f t="shared" si="9"/>
        <v>M013010</v>
      </c>
      <c r="C603" t="s">
        <v>4959</v>
      </c>
      <c r="D603" s="2">
        <v>130</v>
      </c>
      <c r="E603" s="309">
        <v>46219</v>
      </c>
      <c r="F603" s="2" t="s">
        <v>4811</v>
      </c>
      <c r="G603" s="2" t="s">
        <v>4671</v>
      </c>
      <c r="H603" s="2" t="s">
        <v>4960</v>
      </c>
      <c r="I603" s="2">
        <v>31</v>
      </c>
    </row>
    <row r="604" spans="1:9" x14ac:dyDescent="0.35">
      <c r="A604" t="s">
        <v>4961</v>
      </c>
      <c r="B604" t="str">
        <f t="shared" si="9"/>
        <v>M013020</v>
      </c>
      <c r="C604" t="s">
        <v>4962</v>
      </c>
      <c r="D604" s="2">
        <v>130</v>
      </c>
      <c r="E604" s="309">
        <v>46289</v>
      </c>
      <c r="F604" s="300">
        <v>46454</v>
      </c>
      <c r="G604" s="300">
        <v>46319</v>
      </c>
      <c r="H604" s="2" t="s">
        <v>4646</v>
      </c>
      <c r="I604" s="2">
        <v>31</v>
      </c>
    </row>
    <row r="605" spans="1:9" x14ac:dyDescent="0.35">
      <c r="A605" t="s">
        <v>4963</v>
      </c>
      <c r="B605" t="str">
        <f t="shared" si="9"/>
        <v>M013040</v>
      </c>
      <c r="C605" t="s">
        <v>4964</v>
      </c>
      <c r="D605" s="2">
        <v>20</v>
      </c>
      <c r="E605" s="309">
        <v>46314</v>
      </c>
      <c r="F605" s="300">
        <v>46336</v>
      </c>
      <c r="G605" s="300">
        <v>46423</v>
      </c>
      <c r="H605" s="300">
        <v>46445</v>
      </c>
      <c r="I605" s="2">
        <v>115</v>
      </c>
    </row>
    <row r="606" spans="1:9" x14ac:dyDescent="0.35">
      <c r="A606" t="s">
        <v>4965</v>
      </c>
      <c r="B606" t="str">
        <f t="shared" si="9"/>
        <v>M013050</v>
      </c>
      <c r="C606" t="s">
        <v>4966</v>
      </c>
      <c r="D606" s="2">
        <v>20</v>
      </c>
      <c r="E606" s="309">
        <v>46328</v>
      </c>
      <c r="F606" s="300">
        <v>46350</v>
      </c>
      <c r="G606" s="300">
        <v>46435</v>
      </c>
      <c r="H606" s="300">
        <v>46457</v>
      </c>
      <c r="I606" s="2">
        <v>113</v>
      </c>
    </row>
    <row r="607" spans="1:9" x14ac:dyDescent="0.35">
      <c r="A607" t="s">
        <v>4967</v>
      </c>
      <c r="B607" t="str">
        <f t="shared" si="9"/>
        <v>M013060</v>
      </c>
      <c r="C607" t="s">
        <v>4968</v>
      </c>
      <c r="D607" s="2">
        <v>15</v>
      </c>
      <c r="E607" s="309" t="s">
        <v>4969</v>
      </c>
      <c r="F607" s="2" t="s">
        <v>4382</v>
      </c>
      <c r="G607" s="300">
        <v>46354</v>
      </c>
      <c r="H607" s="2" t="s">
        <v>3707</v>
      </c>
      <c r="I607" s="2">
        <v>65</v>
      </c>
    </row>
    <row r="608" spans="1:9" x14ac:dyDescent="0.35">
      <c r="A608" t="s">
        <v>4970</v>
      </c>
      <c r="B608" t="str">
        <f t="shared" si="9"/>
        <v>M013030</v>
      </c>
      <c r="C608" t="s">
        <v>4971</v>
      </c>
      <c r="D608" s="2">
        <v>10</v>
      </c>
      <c r="E608" s="309" t="s">
        <v>4382</v>
      </c>
      <c r="F608" s="2" t="s">
        <v>4577</v>
      </c>
      <c r="G608" s="2" t="s">
        <v>4372</v>
      </c>
      <c r="H608" s="2" t="s">
        <v>4972</v>
      </c>
      <c r="I608" s="2">
        <v>56</v>
      </c>
    </row>
    <row r="609" spans="1:9" x14ac:dyDescent="0.35">
      <c r="A609" t="s">
        <v>4973</v>
      </c>
      <c r="B609" t="str">
        <f t="shared" si="9"/>
        <v>M013071</v>
      </c>
      <c r="C609" t="s">
        <v>4974</v>
      </c>
      <c r="D609" s="2">
        <v>5</v>
      </c>
      <c r="E609" s="309">
        <v>46451</v>
      </c>
      <c r="F609" s="300">
        <v>46456</v>
      </c>
      <c r="I609" s="2">
        <v>64</v>
      </c>
    </row>
    <row r="610" spans="1:9" x14ac:dyDescent="0.35">
      <c r="A610" t="s">
        <v>4716</v>
      </c>
      <c r="B610" t="str">
        <f t="shared" si="9"/>
        <v>Hot Oil</v>
      </c>
      <c r="D610" s="2">
        <v>115</v>
      </c>
      <c r="E610" s="309">
        <v>46309</v>
      </c>
      <c r="F610" s="300">
        <v>46456</v>
      </c>
      <c r="G610" s="300">
        <v>46325</v>
      </c>
      <c r="H610" s="300">
        <v>46457</v>
      </c>
      <c r="I610" s="2">
        <v>31</v>
      </c>
    </row>
    <row r="611" spans="1:9" x14ac:dyDescent="0.35">
      <c r="A611" t="s">
        <v>4975</v>
      </c>
      <c r="B611" t="str">
        <f t="shared" si="9"/>
        <v>M014010</v>
      </c>
      <c r="C611" t="s">
        <v>4976</v>
      </c>
      <c r="D611" s="2">
        <v>45</v>
      </c>
      <c r="E611" s="309">
        <v>46309</v>
      </c>
      <c r="F611" s="2" t="s">
        <v>4969</v>
      </c>
      <c r="G611" s="300">
        <v>46325</v>
      </c>
      <c r="H611" s="2" t="s">
        <v>4382</v>
      </c>
      <c r="I611" s="2">
        <v>46</v>
      </c>
    </row>
    <row r="612" spans="1:9" x14ac:dyDescent="0.35">
      <c r="A612" t="s">
        <v>4977</v>
      </c>
      <c r="B612" t="str">
        <f t="shared" si="9"/>
        <v>M014050</v>
      </c>
      <c r="C612" t="s">
        <v>4978</v>
      </c>
      <c r="D612" s="2">
        <v>65</v>
      </c>
      <c r="E612" s="309">
        <v>46309</v>
      </c>
      <c r="F612" s="2" t="s">
        <v>4470</v>
      </c>
      <c r="G612" s="300">
        <v>46325</v>
      </c>
      <c r="H612" s="2" t="s">
        <v>4960</v>
      </c>
      <c r="I612" s="2">
        <v>31</v>
      </c>
    </row>
    <row r="613" spans="1:9" x14ac:dyDescent="0.35">
      <c r="A613" t="s">
        <v>4979</v>
      </c>
      <c r="B613" t="str">
        <f t="shared" si="9"/>
        <v>M014020</v>
      </c>
      <c r="C613" t="s">
        <v>4980</v>
      </c>
      <c r="D613" s="2">
        <v>15</v>
      </c>
      <c r="E613" s="309">
        <v>46353</v>
      </c>
      <c r="F613" s="2" t="s">
        <v>4811</v>
      </c>
      <c r="G613" s="300">
        <v>46347</v>
      </c>
      <c r="H613" s="2" t="s">
        <v>4318</v>
      </c>
      <c r="I613" s="2">
        <v>30</v>
      </c>
    </row>
    <row r="614" spans="1:9" x14ac:dyDescent="0.35">
      <c r="A614" t="s">
        <v>4981</v>
      </c>
      <c r="B614" t="str">
        <f t="shared" si="9"/>
        <v>M014031</v>
      </c>
      <c r="C614" t="s">
        <v>4982</v>
      </c>
      <c r="D614" s="2">
        <v>5</v>
      </c>
      <c r="E614" s="309" t="s">
        <v>4698</v>
      </c>
      <c r="F614" s="2" t="s">
        <v>4801</v>
      </c>
      <c r="I614" s="2">
        <v>85</v>
      </c>
    </row>
    <row r="615" spans="1:9" x14ac:dyDescent="0.35">
      <c r="A615" t="s">
        <v>4983</v>
      </c>
      <c r="B615" t="str">
        <f t="shared" si="9"/>
        <v>M014040</v>
      </c>
      <c r="C615" t="s">
        <v>4984</v>
      </c>
      <c r="D615" s="2">
        <v>25</v>
      </c>
      <c r="E615" s="309">
        <v>46428</v>
      </c>
      <c r="F615" s="300">
        <v>46456</v>
      </c>
      <c r="G615" s="300">
        <v>46429</v>
      </c>
      <c r="H615" s="300">
        <v>46457</v>
      </c>
      <c r="I615" s="2">
        <v>31</v>
      </c>
    </row>
    <row r="616" spans="1:9" x14ac:dyDescent="0.35">
      <c r="A616" t="s">
        <v>4734</v>
      </c>
      <c r="B616" t="str">
        <f t="shared" si="9"/>
        <v>eración</v>
      </c>
      <c r="D616" s="2">
        <v>50</v>
      </c>
      <c r="E616" s="309" t="s">
        <v>4627</v>
      </c>
      <c r="F616" s="300">
        <v>46321</v>
      </c>
      <c r="G616" s="300">
        <v>46290</v>
      </c>
      <c r="H616" s="300">
        <v>46342</v>
      </c>
      <c r="I616" s="2">
        <v>85</v>
      </c>
    </row>
    <row r="617" spans="1:9" x14ac:dyDescent="0.35">
      <c r="A617" t="s">
        <v>4985</v>
      </c>
      <c r="B617" t="str">
        <f t="shared" si="9"/>
        <v>M015021</v>
      </c>
      <c r="C617" t="s">
        <v>4986</v>
      </c>
      <c r="D617" s="2">
        <v>15</v>
      </c>
      <c r="E617" s="309" t="s">
        <v>4627</v>
      </c>
      <c r="F617" s="300">
        <v>46280</v>
      </c>
      <c r="G617" s="300">
        <v>46290</v>
      </c>
      <c r="H617" s="300">
        <v>46342</v>
      </c>
      <c r="I617" s="2">
        <v>62</v>
      </c>
    </row>
    <row r="618" spans="1:9" x14ac:dyDescent="0.35">
      <c r="A618" t="s">
        <v>4987</v>
      </c>
      <c r="B618" t="str">
        <f t="shared" si="9"/>
        <v>M017100</v>
      </c>
      <c r="C618" t="s">
        <v>4988</v>
      </c>
      <c r="D618" s="2">
        <v>20</v>
      </c>
      <c r="E618" s="309">
        <v>46280</v>
      </c>
      <c r="F618" s="300">
        <v>46302</v>
      </c>
      <c r="G618" s="300">
        <v>46302</v>
      </c>
      <c r="H618" s="300">
        <v>46324</v>
      </c>
      <c r="I618" s="2">
        <v>101</v>
      </c>
    </row>
    <row r="619" spans="1:9" x14ac:dyDescent="0.35">
      <c r="A619" t="s">
        <v>4989</v>
      </c>
      <c r="B619" t="str">
        <f t="shared" si="9"/>
        <v>M015022</v>
      </c>
      <c r="C619" t="s">
        <v>4990</v>
      </c>
      <c r="D619" s="2">
        <v>14</v>
      </c>
      <c r="E619" s="309">
        <v>46281</v>
      </c>
      <c r="F619" s="300">
        <v>46296</v>
      </c>
      <c r="I619" s="2">
        <v>62</v>
      </c>
    </row>
    <row r="620" spans="1:9" x14ac:dyDescent="0.35">
      <c r="A620" t="s">
        <v>4991</v>
      </c>
      <c r="B620" t="str">
        <f t="shared" si="9"/>
        <v>M015023</v>
      </c>
      <c r="C620" t="s">
        <v>4992</v>
      </c>
      <c r="D620" s="2">
        <v>14</v>
      </c>
      <c r="E620" s="309">
        <v>46296</v>
      </c>
      <c r="F620" s="300">
        <v>46311</v>
      </c>
      <c r="I620" s="2">
        <v>62</v>
      </c>
    </row>
    <row r="621" spans="1:9" x14ac:dyDescent="0.35">
      <c r="A621" t="s">
        <v>4993</v>
      </c>
      <c r="B621" t="str">
        <f t="shared" si="9"/>
        <v>M017090</v>
      </c>
      <c r="C621" t="s">
        <v>4994</v>
      </c>
      <c r="D621" s="2">
        <v>6</v>
      </c>
      <c r="E621" s="309">
        <v>46315</v>
      </c>
      <c r="F621" s="300">
        <v>46321</v>
      </c>
      <c r="G621" s="300">
        <v>46317</v>
      </c>
      <c r="H621" s="300">
        <v>46323</v>
      </c>
      <c r="I621" s="2">
        <v>85</v>
      </c>
    </row>
    <row r="622" spans="1:9" x14ac:dyDescent="0.35">
      <c r="A622" t="s">
        <v>4743</v>
      </c>
      <c r="B622" t="str">
        <f t="shared" si="9"/>
        <v>densado</v>
      </c>
      <c r="D622" s="2">
        <v>262</v>
      </c>
      <c r="E622" s="309" t="s">
        <v>4195</v>
      </c>
      <c r="F622" s="300">
        <v>46450</v>
      </c>
      <c r="G622" s="2" t="s">
        <v>4354</v>
      </c>
      <c r="H622" s="300">
        <v>46442</v>
      </c>
      <c r="I622" s="2">
        <v>56</v>
      </c>
    </row>
    <row r="623" spans="1:9" x14ac:dyDescent="0.35">
      <c r="A623" t="s">
        <v>4995</v>
      </c>
      <c r="B623" t="str">
        <f t="shared" si="9"/>
        <v>M016010</v>
      </c>
      <c r="C623" t="s">
        <v>4996</v>
      </c>
      <c r="D623" s="2">
        <v>230</v>
      </c>
      <c r="E623" s="309" t="s">
        <v>4195</v>
      </c>
      <c r="F623" s="2" t="s">
        <v>4317</v>
      </c>
      <c r="G623" s="2" t="s">
        <v>4354</v>
      </c>
      <c r="H623" s="2" t="s">
        <v>4317</v>
      </c>
      <c r="I623" s="2">
        <v>31</v>
      </c>
    </row>
    <row r="624" spans="1:9" x14ac:dyDescent="0.35">
      <c r="A624" t="s">
        <v>4997</v>
      </c>
      <c r="B624" t="str">
        <f t="shared" si="9"/>
        <v>M016080</v>
      </c>
      <c r="C624" t="s">
        <v>4998</v>
      </c>
      <c r="D624" s="2">
        <v>30</v>
      </c>
      <c r="E624" s="309">
        <v>46352</v>
      </c>
      <c r="F624" s="2" t="s">
        <v>4622</v>
      </c>
      <c r="G624" s="2" t="s">
        <v>4537</v>
      </c>
      <c r="H624" s="2" t="s">
        <v>4999</v>
      </c>
      <c r="I624" s="2">
        <v>54</v>
      </c>
    </row>
    <row r="625" spans="1:9" x14ac:dyDescent="0.35">
      <c r="A625" t="s">
        <v>5000</v>
      </c>
      <c r="B625" t="str">
        <f t="shared" si="9"/>
        <v>M016072</v>
      </c>
      <c r="C625" t="s">
        <v>5001</v>
      </c>
      <c r="D625" s="2">
        <v>45</v>
      </c>
      <c r="E625" s="309" t="s">
        <v>4570</v>
      </c>
      <c r="F625" s="300">
        <v>46423</v>
      </c>
      <c r="G625" s="2" t="s">
        <v>4698</v>
      </c>
      <c r="H625" s="300">
        <v>46440</v>
      </c>
      <c r="I625" s="2">
        <v>34</v>
      </c>
    </row>
    <row r="626" spans="1:9" x14ac:dyDescent="0.35">
      <c r="A626" t="s">
        <v>5002</v>
      </c>
      <c r="B626" t="str">
        <f t="shared" si="9"/>
        <v>M016070</v>
      </c>
      <c r="C626" t="s">
        <v>5003</v>
      </c>
      <c r="D626" s="2">
        <v>45</v>
      </c>
      <c r="E626" s="309" t="s">
        <v>4382</v>
      </c>
      <c r="F626" s="300">
        <v>46442</v>
      </c>
      <c r="G626" s="2" t="s">
        <v>4382</v>
      </c>
      <c r="H626" s="300">
        <v>46442</v>
      </c>
      <c r="I626" s="2">
        <v>18</v>
      </c>
    </row>
    <row r="627" spans="1:9" x14ac:dyDescent="0.35">
      <c r="A627" t="s">
        <v>5004</v>
      </c>
      <c r="B627" t="str">
        <f t="shared" si="9"/>
        <v>M016100</v>
      </c>
      <c r="C627" t="s">
        <v>5005</v>
      </c>
      <c r="D627" s="2">
        <v>5</v>
      </c>
      <c r="E627" s="309" t="s">
        <v>4860</v>
      </c>
      <c r="F627" s="2" t="s">
        <v>4452</v>
      </c>
      <c r="G627" s="300">
        <v>46423</v>
      </c>
      <c r="H627" s="300">
        <v>46428</v>
      </c>
      <c r="I627" s="2">
        <v>74</v>
      </c>
    </row>
    <row r="628" spans="1:9" x14ac:dyDescent="0.35">
      <c r="A628" t="s">
        <v>5006</v>
      </c>
      <c r="B628" t="str">
        <f t="shared" si="9"/>
        <v>M016051</v>
      </c>
      <c r="C628" t="s">
        <v>5007</v>
      </c>
      <c r="D628" s="2">
        <v>10</v>
      </c>
      <c r="E628" s="309">
        <v>46440</v>
      </c>
      <c r="F628" s="300">
        <v>46450</v>
      </c>
      <c r="I628" s="2">
        <v>56</v>
      </c>
    </row>
    <row r="629" spans="1:9" x14ac:dyDescent="0.35">
      <c r="A629" t="s">
        <v>4760</v>
      </c>
      <c r="B629" t="str">
        <f t="shared" si="9"/>
        <v>de Agua</v>
      </c>
      <c r="D629" s="2">
        <v>314</v>
      </c>
      <c r="E629" s="309" t="s">
        <v>4195</v>
      </c>
      <c r="F629" s="300">
        <v>46511</v>
      </c>
      <c r="G629" s="2" t="s">
        <v>4354</v>
      </c>
      <c r="H629" s="300">
        <v>46553</v>
      </c>
      <c r="I629" s="2">
        <v>19</v>
      </c>
    </row>
    <row r="630" spans="1:9" x14ac:dyDescent="0.35">
      <c r="A630" t="s">
        <v>5008</v>
      </c>
      <c r="B630" t="str">
        <f t="shared" si="9"/>
        <v>M018020</v>
      </c>
      <c r="C630" t="s">
        <v>5009</v>
      </c>
      <c r="D630" s="2">
        <v>170</v>
      </c>
      <c r="E630" s="309" t="s">
        <v>4195</v>
      </c>
      <c r="F630" s="300">
        <v>46329</v>
      </c>
      <c r="G630" s="2" t="s">
        <v>4117</v>
      </c>
      <c r="H630" s="300">
        <v>46336</v>
      </c>
      <c r="I630" s="2">
        <v>26</v>
      </c>
    </row>
    <row r="631" spans="1:9" x14ac:dyDescent="0.35">
      <c r="A631" t="s">
        <v>5010</v>
      </c>
      <c r="B631" t="str">
        <f t="shared" si="9"/>
        <v>M018010</v>
      </c>
      <c r="C631" t="s">
        <v>5011</v>
      </c>
      <c r="D631" s="2">
        <v>180</v>
      </c>
      <c r="E631" s="309">
        <v>46165</v>
      </c>
      <c r="F631" s="2" t="s">
        <v>4698</v>
      </c>
      <c r="G631" s="2" t="s">
        <v>4354</v>
      </c>
      <c r="H631" s="300">
        <v>46346</v>
      </c>
      <c r="I631" s="2">
        <v>14</v>
      </c>
    </row>
    <row r="632" spans="1:9" x14ac:dyDescent="0.35">
      <c r="A632" t="s">
        <v>5012</v>
      </c>
      <c r="B632" t="str">
        <f t="shared" si="9"/>
        <v>M018022</v>
      </c>
      <c r="C632" t="s">
        <v>5013</v>
      </c>
      <c r="D632" s="2">
        <v>170</v>
      </c>
      <c r="E632" s="309" t="s">
        <v>4703</v>
      </c>
      <c r="F632" s="300">
        <v>46454</v>
      </c>
      <c r="G632" s="2" t="s">
        <v>4671</v>
      </c>
      <c r="H632" s="300">
        <v>46461</v>
      </c>
      <c r="I632" s="2">
        <v>26</v>
      </c>
    </row>
    <row r="633" spans="1:9" x14ac:dyDescent="0.35">
      <c r="A633" t="s">
        <v>5014</v>
      </c>
      <c r="B633" t="str">
        <f t="shared" si="9"/>
        <v>M018040</v>
      </c>
      <c r="C633" t="s">
        <v>5015</v>
      </c>
      <c r="D633" s="2">
        <v>150</v>
      </c>
      <c r="E633" s="309" t="s">
        <v>4791</v>
      </c>
      <c r="F633" s="300">
        <v>46447</v>
      </c>
      <c r="G633" s="2" t="s">
        <v>4618</v>
      </c>
      <c r="H633" s="300">
        <v>46430</v>
      </c>
      <c r="I633" s="2">
        <v>14</v>
      </c>
    </row>
    <row r="634" spans="1:9" x14ac:dyDescent="0.35">
      <c r="A634" t="s">
        <v>5016</v>
      </c>
      <c r="B634" t="str">
        <f t="shared" si="9"/>
        <v>M018320</v>
      </c>
      <c r="C634" t="s">
        <v>5017</v>
      </c>
      <c r="D634" s="2">
        <v>18</v>
      </c>
      <c r="E634" s="309">
        <v>46294</v>
      </c>
      <c r="F634" s="300">
        <v>46314</v>
      </c>
      <c r="G634" s="2" t="s">
        <v>4627</v>
      </c>
      <c r="H634" s="300">
        <v>46283</v>
      </c>
      <c r="I634" s="2">
        <v>66</v>
      </c>
    </row>
    <row r="635" spans="1:9" x14ac:dyDescent="0.35">
      <c r="A635" t="s">
        <v>5018</v>
      </c>
      <c r="B635" t="str">
        <f t="shared" si="9"/>
        <v>M018012</v>
      </c>
      <c r="C635" t="s">
        <v>5019</v>
      </c>
      <c r="D635" s="2">
        <v>135</v>
      </c>
      <c r="E635" s="309">
        <v>46340</v>
      </c>
      <c r="F635" s="300">
        <v>46511</v>
      </c>
      <c r="G635" s="300">
        <v>46323</v>
      </c>
      <c r="H635" s="300">
        <v>46553</v>
      </c>
      <c r="I635" s="2">
        <v>19</v>
      </c>
    </row>
    <row r="636" spans="1:9" x14ac:dyDescent="0.35">
      <c r="A636" t="s">
        <v>5020</v>
      </c>
      <c r="B636" t="str">
        <f t="shared" si="9"/>
        <v>M018380</v>
      </c>
      <c r="C636" t="s">
        <v>5021</v>
      </c>
      <c r="D636" s="2">
        <v>5</v>
      </c>
      <c r="E636" s="309">
        <v>46345</v>
      </c>
      <c r="F636" s="300">
        <v>46350</v>
      </c>
      <c r="G636" s="300">
        <v>46349</v>
      </c>
      <c r="H636" s="300">
        <v>46353</v>
      </c>
      <c r="I636" s="2">
        <v>35</v>
      </c>
    </row>
    <row r="637" spans="1:9" x14ac:dyDescent="0.35">
      <c r="A637" t="s">
        <v>5022</v>
      </c>
      <c r="B637" t="str">
        <f t="shared" si="9"/>
        <v>M018330</v>
      </c>
      <c r="C637" t="s">
        <v>5023</v>
      </c>
      <c r="D637" s="2">
        <v>12</v>
      </c>
      <c r="E637" s="309" t="s">
        <v>4382</v>
      </c>
      <c r="F637" s="2" t="s">
        <v>4402</v>
      </c>
      <c r="G637" s="2" t="s">
        <v>4372</v>
      </c>
      <c r="H637" s="2" t="s">
        <v>4949</v>
      </c>
      <c r="I637" s="2">
        <v>11</v>
      </c>
    </row>
    <row r="638" spans="1:9" x14ac:dyDescent="0.35">
      <c r="A638" t="s">
        <v>5024</v>
      </c>
      <c r="B638" t="str">
        <f t="shared" si="9"/>
        <v>M018350</v>
      </c>
      <c r="C638" t="s">
        <v>5025</v>
      </c>
      <c r="D638" s="2">
        <v>12</v>
      </c>
      <c r="E638" s="309" t="s">
        <v>4382</v>
      </c>
      <c r="F638" s="2" t="s">
        <v>4402</v>
      </c>
      <c r="G638" s="2" t="s">
        <v>4372</v>
      </c>
      <c r="H638" s="2" t="s">
        <v>4949</v>
      </c>
      <c r="I638" s="2">
        <v>11</v>
      </c>
    </row>
    <row r="639" spans="1:9" x14ac:dyDescent="0.35">
      <c r="A639" t="s">
        <v>5026</v>
      </c>
      <c r="B639" t="str">
        <f t="shared" si="9"/>
        <v>M018340</v>
      </c>
      <c r="C639" t="s">
        <v>5027</v>
      </c>
      <c r="D639" s="2">
        <v>55</v>
      </c>
      <c r="E639" s="309" t="s">
        <v>4382</v>
      </c>
      <c r="F639" s="300">
        <v>46454</v>
      </c>
      <c r="G639" s="2" t="s">
        <v>4812</v>
      </c>
      <c r="H639" s="300">
        <v>46457</v>
      </c>
      <c r="I639" s="2">
        <v>23</v>
      </c>
    </row>
    <row r="640" spans="1:9" x14ac:dyDescent="0.35">
      <c r="A640" t="s">
        <v>5028</v>
      </c>
      <c r="B640" t="str">
        <f t="shared" si="9"/>
        <v>M018305</v>
      </c>
      <c r="C640" t="s">
        <v>5029</v>
      </c>
      <c r="D640" s="2">
        <v>12</v>
      </c>
      <c r="E640" s="309" t="s">
        <v>4382</v>
      </c>
      <c r="F640" s="2" t="s">
        <v>4402</v>
      </c>
      <c r="G640" s="2" t="s">
        <v>4372</v>
      </c>
      <c r="H640" s="2" t="s">
        <v>4949</v>
      </c>
      <c r="I640" s="2">
        <v>11</v>
      </c>
    </row>
    <row r="641" spans="1:9" x14ac:dyDescent="0.35">
      <c r="A641" t="s">
        <v>5030</v>
      </c>
      <c r="B641" t="str">
        <f t="shared" si="9"/>
        <v>M018332</v>
      </c>
      <c r="C641" t="s">
        <v>5031</v>
      </c>
      <c r="D641" s="2">
        <v>12</v>
      </c>
      <c r="E641" s="309" t="s">
        <v>4372</v>
      </c>
      <c r="F641" s="2" t="s">
        <v>4949</v>
      </c>
      <c r="G641" s="300">
        <v>46419</v>
      </c>
      <c r="H641" s="300">
        <v>46431</v>
      </c>
      <c r="I641" s="2">
        <v>11</v>
      </c>
    </row>
    <row r="642" spans="1:9" x14ac:dyDescent="0.35">
      <c r="A642" t="s">
        <v>5032</v>
      </c>
      <c r="B642" t="str">
        <f t="shared" si="9"/>
        <v>M018306</v>
      </c>
      <c r="C642" t="s">
        <v>5033</v>
      </c>
      <c r="D642" s="2">
        <v>12</v>
      </c>
      <c r="E642" s="309" t="s">
        <v>4372</v>
      </c>
      <c r="F642" s="2" t="s">
        <v>4949</v>
      </c>
      <c r="G642" s="300">
        <v>46419</v>
      </c>
      <c r="H642" s="300">
        <v>46431</v>
      </c>
      <c r="I642" s="2">
        <v>11</v>
      </c>
    </row>
    <row r="643" spans="1:9" x14ac:dyDescent="0.35">
      <c r="A643" t="s">
        <v>5034</v>
      </c>
      <c r="B643" t="str">
        <f t="shared" si="9"/>
        <v>M018050</v>
      </c>
      <c r="C643" t="s">
        <v>5035</v>
      </c>
      <c r="D643" s="2">
        <v>20</v>
      </c>
      <c r="E643" s="309">
        <v>46424</v>
      </c>
      <c r="F643" s="300">
        <v>46447</v>
      </c>
      <c r="G643" s="300">
        <v>46423</v>
      </c>
      <c r="H643" s="300">
        <v>46445</v>
      </c>
      <c r="I643" s="2">
        <v>14</v>
      </c>
    </row>
    <row r="644" spans="1:9" x14ac:dyDescent="0.35">
      <c r="A644" t="s">
        <v>5036</v>
      </c>
      <c r="B644" t="str">
        <f t="shared" si="9"/>
        <v>M018370</v>
      </c>
      <c r="C644" t="s">
        <v>5037</v>
      </c>
      <c r="D644" s="2">
        <v>20</v>
      </c>
      <c r="E644" s="309">
        <v>46436</v>
      </c>
      <c r="F644" s="300">
        <v>46458</v>
      </c>
      <c r="G644" s="300">
        <v>46452</v>
      </c>
      <c r="H644" s="300">
        <v>46475</v>
      </c>
      <c r="I644" s="2">
        <v>14</v>
      </c>
    </row>
    <row r="645" spans="1:9" x14ac:dyDescent="0.35">
      <c r="A645" t="s">
        <v>5038</v>
      </c>
      <c r="B645" t="str">
        <f t="shared" si="9"/>
        <v>M018310</v>
      </c>
      <c r="C645" t="s">
        <v>5039</v>
      </c>
      <c r="D645" s="2">
        <v>12</v>
      </c>
      <c r="E645" s="309">
        <v>46436</v>
      </c>
      <c r="F645" s="300">
        <v>46449</v>
      </c>
      <c r="G645" s="300">
        <v>46454</v>
      </c>
      <c r="H645" s="300">
        <v>46466</v>
      </c>
      <c r="I645" s="2">
        <v>14</v>
      </c>
    </row>
    <row r="646" spans="1:9" x14ac:dyDescent="0.35">
      <c r="A646" t="s">
        <v>5040</v>
      </c>
      <c r="B646" t="str">
        <f t="shared" ref="B646:B709" si="10">+RIGHT(A646,7)</f>
        <v>M018391</v>
      </c>
      <c r="C646" t="s">
        <v>5041</v>
      </c>
      <c r="D646" s="2">
        <v>12</v>
      </c>
      <c r="E646" s="309">
        <v>46440</v>
      </c>
      <c r="F646" s="300">
        <v>46452</v>
      </c>
      <c r="G646" s="300">
        <v>46459</v>
      </c>
      <c r="H646" s="300">
        <v>46472</v>
      </c>
      <c r="I646" s="2">
        <v>41</v>
      </c>
    </row>
    <row r="647" spans="1:9" x14ac:dyDescent="0.35">
      <c r="A647" t="s">
        <v>5042</v>
      </c>
      <c r="B647" t="str">
        <f t="shared" si="10"/>
        <v>M018400</v>
      </c>
      <c r="C647" t="s">
        <v>5043</v>
      </c>
      <c r="D647" s="2">
        <v>12</v>
      </c>
      <c r="E647" s="309">
        <v>46441</v>
      </c>
      <c r="F647" s="300">
        <v>46454</v>
      </c>
      <c r="G647" s="300">
        <v>46475</v>
      </c>
      <c r="H647" s="2" t="s">
        <v>5044</v>
      </c>
      <c r="I647" s="2">
        <v>11</v>
      </c>
    </row>
    <row r="648" spans="1:9" x14ac:dyDescent="0.35">
      <c r="A648" t="s">
        <v>5045</v>
      </c>
      <c r="B648" t="str">
        <f t="shared" si="10"/>
        <v>M018401</v>
      </c>
      <c r="C648" t="s">
        <v>5046</v>
      </c>
      <c r="D648" s="2">
        <v>12</v>
      </c>
      <c r="E648" s="309">
        <v>46441</v>
      </c>
      <c r="F648" s="300">
        <v>46454</v>
      </c>
      <c r="G648" s="300">
        <v>46475</v>
      </c>
      <c r="H648" s="2" t="s">
        <v>5044</v>
      </c>
      <c r="I648" s="2">
        <v>40</v>
      </c>
    </row>
    <row r="649" spans="1:9" x14ac:dyDescent="0.35">
      <c r="A649" t="s">
        <v>5047</v>
      </c>
      <c r="B649" t="str">
        <f t="shared" si="10"/>
        <v>M018360</v>
      </c>
      <c r="C649" t="s">
        <v>5048</v>
      </c>
      <c r="D649" s="2">
        <v>18</v>
      </c>
      <c r="E649" s="309">
        <v>46443</v>
      </c>
      <c r="F649" s="300">
        <v>46463</v>
      </c>
      <c r="G649" s="300">
        <v>46452</v>
      </c>
      <c r="H649" s="300">
        <v>46472</v>
      </c>
      <c r="I649" s="2">
        <v>30</v>
      </c>
    </row>
    <row r="650" spans="1:9" x14ac:dyDescent="0.35">
      <c r="A650" t="s">
        <v>5049</v>
      </c>
      <c r="B650" t="str">
        <f t="shared" si="10"/>
        <v>M018365</v>
      </c>
      <c r="C650" t="s">
        <v>5050</v>
      </c>
      <c r="D650" s="2">
        <v>12</v>
      </c>
      <c r="E650" s="309">
        <v>46455</v>
      </c>
      <c r="F650" s="300">
        <v>46468</v>
      </c>
      <c r="G650" s="300">
        <v>46462</v>
      </c>
      <c r="H650" s="300">
        <v>46475</v>
      </c>
      <c r="I650" s="2">
        <v>26</v>
      </c>
    </row>
    <row r="651" spans="1:9" x14ac:dyDescent="0.35">
      <c r="A651" t="s">
        <v>5051</v>
      </c>
      <c r="B651" t="str">
        <f t="shared" si="10"/>
        <v>M018311</v>
      </c>
      <c r="C651" t="s">
        <v>5052</v>
      </c>
      <c r="D651" s="2">
        <v>12</v>
      </c>
      <c r="E651" s="309">
        <v>46459</v>
      </c>
      <c r="F651" s="300">
        <v>46472</v>
      </c>
      <c r="G651" s="300">
        <v>46476</v>
      </c>
      <c r="H651" s="2" t="s">
        <v>5053</v>
      </c>
      <c r="I651" s="2">
        <v>32</v>
      </c>
    </row>
    <row r="652" spans="1:9" x14ac:dyDescent="0.35">
      <c r="A652" t="s">
        <v>4817</v>
      </c>
      <c r="B652" t="str">
        <f t="shared" si="10"/>
        <v>e + KOD</v>
      </c>
      <c r="D652" s="2">
        <v>175</v>
      </c>
      <c r="E652" s="309" t="s">
        <v>4170</v>
      </c>
      <c r="F652" s="300">
        <v>46471</v>
      </c>
      <c r="G652" s="300">
        <v>46232</v>
      </c>
      <c r="H652" s="300">
        <v>46471</v>
      </c>
      <c r="I652" s="2">
        <v>26</v>
      </c>
    </row>
    <row r="653" spans="1:9" x14ac:dyDescent="0.35">
      <c r="A653" t="s">
        <v>5054</v>
      </c>
      <c r="B653" t="str">
        <f t="shared" si="10"/>
        <v>M019040</v>
      </c>
      <c r="C653" t="s">
        <v>5055</v>
      </c>
      <c r="D653" s="2">
        <v>55</v>
      </c>
      <c r="E653" s="309" t="s">
        <v>4170</v>
      </c>
      <c r="F653" s="300">
        <v>46317</v>
      </c>
      <c r="G653" s="300">
        <v>46232</v>
      </c>
      <c r="H653" s="300">
        <v>46295</v>
      </c>
      <c r="I653" s="2">
        <v>124</v>
      </c>
    </row>
    <row r="654" spans="1:9" x14ac:dyDescent="0.35">
      <c r="A654" t="s">
        <v>5056</v>
      </c>
      <c r="B654" t="str">
        <f t="shared" si="10"/>
        <v>M019010</v>
      </c>
      <c r="C654" t="s">
        <v>5057</v>
      </c>
      <c r="D654" s="2">
        <v>10</v>
      </c>
      <c r="E654" s="309">
        <v>46447</v>
      </c>
      <c r="F654" s="300">
        <v>46457</v>
      </c>
      <c r="G654" s="300">
        <v>46447</v>
      </c>
      <c r="H654" s="300">
        <v>46457</v>
      </c>
      <c r="I654" s="2">
        <v>26</v>
      </c>
    </row>
    <row r="655" spans="1:9" x14ac:dyDescent="0.35">
      <c r="A655" t="s">
        <v>5058</v>
      </c>
      <c r="B655" t="str">
        <f t="shared" si="10"/>
        <v>M019020</v>
      </c>
      <c r="C655" t="s">
        <v>5059</v>
      </c>
      <c r="D655" s="2">
        <v>12</v>
      </c>
      <c r="E655" s="309">
        <v>46458</v>
      </c>
      <c r="F655" s="300">
        <v>46471</v>
      </c>
      <c r="G655" s="300">
        <v>46458</v>
      </c>
      <c r="H655" s="300">
        <v>46471</v>
      </c>
      <c r="I655" s="2">
        <v>26</v>
      </c>
    </row>
    <row r="656" spans="1:9" x14ac:dyDescent="0.35">
      <c r="A656" t="s">
        <v>4826</v>
      </c>
      <c r="B656" t="str">
        <f t="shared" si="10"/>
        <v xml:space="preserve"> planta</v>
      </c>
      <c r="D656" s="2">
        <v>95</v>
      </c>
      <c r="E656" s="309">
        <v>46288</v>
      </c>
      <c r="F656" s="2" t="s">
        <v>4452</v>
      </c>
      <c r="G656" s="300">
        <v>46319</v>
      </c>
      <c r="H656" s="300">
        <v>46443</v>
      </c>
      <c r="I656" s="2">
        <v>89</v>
      </c>
    </row>
    <row r="657" spans="1:9" x14ac:dyDescent="0.35">
      <c r="A657" t="s">
        <v>5060</v>
      </c>
      <c r="B657" t="str">
        <f t="shared" si="10"/>
        <v>M017050</v>
      </c>
      <c r="C657" t="s">
        <v>5061</v>
      </c>
      <c r="D657" s="2">
        <v>25</v>
      </c>
      <c r="E657" s="309">
        <v>46288</v>
      </c>
      <c r="F657" s="300">
        <v>46316</v>
      </c>
      <c r="G657" s="300">
        <v>46319</v>
      </c>
      <c r="H657" s="300">
        <v>46347</v>
      </c>
      <c r="I657" s="2">
        <v>89</v>
      </c>
    </row>
    <row r="658" spans="1:9" x14ac:dyDescent="0.35">
      <c r="A658" t="s">
        <v>5062</v>
      </c>
      <c r="B658" t="str">
        <f t="shared" si="10"/>
        <v>M017021</v>
      </c>
      <c r="C658" t="s">
        <v>5063</v>
      </c>
      <c r="D658" s="2">
        <v>6</v>
      </c>
      <c r="E658" s="309">
        <v>46338</v>
      </c>
      <c r="F658" s="300">
        <v>46344</v>
      </c>
      <c r="G658" s="2" t="s">
        <v>4969</v>
      </c>
      <c r="H658" s="2" t="s">
        <v>4867</v>
      </c>
      <c r="I658" s="2">
        <v>120</v>
      </c>
    </row>
    <row r="659" spans="1:9" x14ac:dyDescent="0.35">
      <c r="A659" t="s">
        <v>5064</v>
      </c>
      <c r="B659" t="str">
        <f t="shared" si="10"/>
        <v>M017040</v>
      </c>
      <c r="C659" t="s">
        <v>5065</v>
      </c>
      <c r="D659" s="2">
        <v>10</v>
      </c>
      <c r="E659" s="309">
        <v>46347</v>
      </c>
      <c r="F659" s="2" t="s">
        <v>4570</v>
      </c>
      <c r="G659" s="300">
        <v>46349</v>
      </c>
      <c r="H659" s="2" t="s">
        <v>4562</v>
      </c>
      <c r="I659" s="2">
        <v>118</v>
      </c>
    </row>
    <row r="660" spans="1:9" x14ac:dyDescent="0.35">
      <c r="A660" t="s">
        <v>5066</v>
      </c>
      <c r="B660" t="str">
        <f t="shared" si="10"/>
        <v>M017070</v>
      </c>
      <c r="C660" t="s">
        <v>5067</v>
      </c>
      <c r="D660" s="2">
        <v>30</v>
      </c>
      <c r="E660" s="309" t="s">
        <v>4318</v>
      </c>
      <c r="F660" s="2" t="s">
        <v>4452</v>
      </c>
      <c r="G660" s="2" t="s">
        <v>4411</v>
      </c>
      <c r="H660" s="300">
        <v>46443</v>
      </c>
      <c r="I660" s="2">
        <v>89</v>
      </c>
    </row>
    <row r="661" spans="1:9" x14ac:dyDescent="0.35">
      <c r="A661" t="s">
        <v>5068</v>
      </c>
      <c r="B661" t="str">
        <f t="shared" si="10"/>
        <v>M017080</v>
      </c>
      <c r="C661" t="s">
        <v>5069</v>
      </c>
      <c r="D661" s="2">
        <v>6</v>
      </c>
      <c r="E661" s="309" t="s">
        <v>4318</v>
      </c>
      <c r="F661" s="2" t="s">
        <v>4811</v>
      </c>
      <c r="G661" s="2" t="s">
        <v>4411</v>
      </c>
      <c r="H661" s="2" t="s">
        <v>4972</v>
      </c>
      <c r="I661" s="2">
        <v>108</v>
      </c>
    </row>
    <row r="662" spans="1:9" x14ac:dyDescent="0.35">
      <c r="A662" t="s">
        <v>5070</v>
      </c>
      <c r="B662" t="str">
        <f t="shared" si="10"/>
        <v>M017020</v>
      </c>
      <c r="C662" t="s">
        <v>5071</v>
      </c>
      <c r="D662" s="2">
        <v>6</v>
      </c>
      <c r="E662" s="309" t="s">
        <v>4382</v>
      </c>
      <c r="F662" s="2" t="s">
        <v>4347</v>
      </c>
      <c r="G662" s="2" t="s">
        <v>4372</v>
      </c>
      <c r="H662" s="2" t="s">
        <v>4873</v>
      </c>
      <c r="I662" s="2">
        <v>32</v>
      </c>
    </row>
    <row r="663" spans="1:9" x14ac:dyDescent="0.35">
      <c r="A663" t="s">
        <v>5072</v>
      </c>
      <c r="B663" t="str">
        <f t="shared" si="10"/>
        <v>M017030</v>
      </c>
      <c r="C663" t="s">
        <v>5073</v>
      </c>
      <c r="D663" s="2">
        <v>10</v>
      </c>
      <c r="E663" s="309" t="s">
        <v>4846</v>
      </c>
      <c r="F663" s="2" t="s">
        <v>4540</v>
      </c>
      <c r="G663" s="2" t="s">
        <v>4382</v>
      </c>
      <c r="H663" s="2" t="s">
        <v>4577</v>
      </c>
      <c r="I663" s="2">
        <v>92</v>
      </c>
    </row>
    <row r="664" spans="1:9" x14ac:dyDescent="0.35">
      <c r="A664" t="s">
        <v>3858</v>
      </c>
      <c r="B664" t="str">
        <f t="shared" si="10"/>
        <v xml:space="preserve"> Piping</v>
      </c>
      <c r="D664" s="2">
        <v>321</v>
      </c>
      <c r="E664" s="309">
        <v>46169</v>
      </c>
      <c r="F664" s="300">
        <v>46556</v>
      </c>
      <c r="G664" s="300">
        <v>46279</v>
      </c>
      <c r="H664" s="300">
        <v>46582</v>
      </c>
      <c r="I664" s="2">
        <v>26</v>
      </c>
    </row>
    <row r="665" spans="1:9" x14ac:dyDescent="0.35">
      <c r="A665" t="s">
        <v>4650</v>
      </c>
      <c r="B665" t="str">
        <f t="shared" si="10"/>
        <v>Cutcher</v>
      </c>
      <c r="D665" s="2">
        <v>168</v>
      </c>
      <c r="E665" s="309">
        <v>46273</v>
      </c>
      <c r="F665" s="2" t="s">
        <v>4554</v>
      </c>
      <c r="G665" s="300">
        <v>46333</v>
      </c>
      <c r="H665" s="2" t="s">
        <v>4588</v>
      </c>
      <c r="I665" s="2">
        <v>49</v>
      </c>
    </row>
    <row r="666" spans="1:9" x14ac:dyDescent="0.35">
      <c r="A666" t="s">
        <v>5074</v>
      </c>
      <c r="B666" t="str">
        <f t="shared" si="10"/>
        <v>P011010</v>
      </c>
      <c r="C666" t="s">
        <v>5075</v>
      </c>
      <c r="D666" s="2">
        <v>127</v>
      </c>
      <c r="E666" s="309">
        <v>46273</v>
      </c>
      <c r="F666" s="300">
        <v>46434</v>
      </c>
      <c r="G666" s="300">
        <v>46333</v>
      </c>
      <c r="H666" s="300">
        <v>46463</v>
      </c>
      <c r="I666" s="2">
        <v>28</v>
      </c>
    </row>
    <row r="667" spans="1:9" x14ac:dyDescent="0.35">
      <c r="A667" t="s">
        <v>5076</v>
      </c>
      <c r="B667" t="str">
        <f t="shared" si="10"/>
        <v>P011021</v>
      </c>
      <c r="C667" t="s">
        <v>5077</v>
      </c>
      <c r="D667" s="2">
        <v>80</v>
      </c>
      <c r="E667" s="309" t="s">
        <v>4570</v>
      </c>
      <c r="F667" s="300">
        <v>46464</v>
      </c>
      <c r="G667" s="2" t="s">
        <v>4949</v>
      </c>
      <c r="H667" s="2" t="s">
        <v>4588</v>
      </c>
      <c r="I667" s="2">
        <v>22</v>
      </c>
    </row>
    <row r="668" spans="1:9" x14ac:dyDescent="0.35">
      <c r="A668" t="s">
        <v>5078</v>
      </c>
      <c r="B668" t="str">
        <f t="shared" si="10"/>
        <v>P011035</v>
      </c>
      <c r="C668" t="s">
        <v>5079</v>
      </c>
      <c r="D668" s="2">
        <v>27</v>
      </c>
      <c r="E668" s="309">
        <v>46434</v>
      </c>
      <c r="F668" s="300">
        <v>46464</v>
      </c>
      <c r="I668" s="2">
        <v>55</v>
      </c>
    </row>
    <row r="669" spans="1:9" x14ac:dyDescent="0.35">
      <c r="A669" t="s">
        <v>5080</v>
      </c>
      <c r="B669" t="str">
        <f t="shared" si="10"/>
        <v>P011041</v>
      </c>
      <c r="C669" t="s">
        <v>5081</v>
      </c>
      <c r="D669" s="2">
        <v>36</v>
      </c>
      <c r="E669" s="309">
        <v>46441</v>
      </c>
      <c r="F669" s="2" t="s">
        <v>4554</v>
      </c>
      <c r="I669" s="2">
        <v>49</v>
      </c>
    </row>
    <row r="670" spans="1:9" x14ac:dyDescent="0.35">
      <c r="A670" t="s">
        <v>4658</v>
      </c>
      <c r="B670" t="str">
        <f t="shared" si="10"/>
        <v>presión</v>
      </c>
      <c r="D670" s="2">
        <v>220</v>
      </c>
      <c r="E670" s="309">
        <v>46277</v>
      </c>
      <c r="F670" s="300">
        <v>46547</v>
      </c>
      <c r="G670" s="300">
        <v>46319</v>
      </c>
      <c r="H670" s="300">
        <v>46542</v>
      </c>
      <c r="I670" s="2">
        <v>4</v>
      </c>
    </row>
    <row r="671" spans="1:9" x14ac:dyDescent="0.35">
      <c r="A671" t="s">
        <v>5082</v>
      </c>
      <c r="B671" t="str">
        <f t="shared" si="10"/>
        <v>P011130</v>
      </c>
      <c r="C671" t="s">
        <v>5083</v>
      </c>
      <c r="D671" s="2">
        <v>215</v>
      </c>
      <c r="E671" s="309">
        <v>46277</v>
      </c>
      <c r="F671" s="300">
        <v>46541</v>
      </c>
      <c r="G671" s="300">
        <v>46319</v>
      </c>
      <c r="H671" s="300">
        <v>46542</v>
      </c>
      <c r="I671" s="2">
        <v>9</v>
      </c>
    </row>
    <row r="672" spans="1:9" x14ac:dyDescent="0.35">
      <c r="A672" t="s">
        <v>5084</v>
      </c>
      <c r="B672" t="str">
        <f t="shared" si="10"/>
        <v>P011120</v>
      </c>
      <c r="C672" t="s">
        <v>5085</v>
      </c>
      <c r="D672" s="2">
        <v>180</v>
      </c>
      <c r="E672" s="309">
        <v>46318</v>
      </c>
      <c r="F672" s="300">
        <v>46541</v>
      </c>
      <c r="G672" s="2" t="s">
        <v>4402</v>
      </c>
      <c r="H672" s="300">
        <v>46542</v>
      </c>
      <c r="I672" s="2">
        <v>1</v>
      </c>
    </row>
    <row r="673" spans="1:9" x14ac:dyDescent="0.35">
      <c r="A673" t="s">
        <v>5086</v>
      </c>
      <c r="B673" t="str">
        <f t="shared" si="10"/>
        <v>P011140</v>
      </c>
      <c r="C673" t="s">
        <v>5081</v>
      </c>
      <c r="D673" s="2">
        <v>41</v>
      </c>
      <c r="E673" s="309" t="s">
        <v>5087</v>
      </c>
      <c r="F673" s="300">
        <v>46547</v>
      </c>
      <c r="I673" s="2">
        <v>2</v>
      </c>
    </row>
    <row r="674" spans="1:9" x14ac:dyDescent="0.35">
      <c r="A674" t="s">
        <v>4684</v>
      </c>
      <c r="B674" t="str">
        <f t="shared" si="10"/>
        <v xml:space="preserve"> de Gas</v>
      </c>
      <c r="D674" s="2">
        <v>321</v>
      </c>
      <c r="E674" s="309">
        <v>46169</v>
      </c>
      <c r="F674" s="300">
        <v>46556</v>
      </c>
      <c r="G674" s="300">
        <v>46302</v>
      </c>
      <c r="H674" s="300">
        <v>46536</v>
      </c>
      <c r="I674" s="2">
        <v>5</v>
      </c>
    </row>
    <row r="675" spans="1:9" x14ac:dyDescent="0.35">
      <c r="A675" t="s">
        <v>5088</v>
      </c>
      <c r="B675" t="str">
        <f t="shared" si="10"/>
        <v>P012010</v>
      </c>
      <c r="C675" t="s">
        <v>5089</v>
      </c>
      <c r="D675" s="2">
        <v>273</v>
      </c>
      <c r="E675" s="309">
        <v>46169</v>
      </c>
      <c r="F675" s="2" t="s">
        <v>5087</v>
      </c>
      <c r="G675" s="300">
        <v>46302</v>
      </c>
      <c r="H675" s="2" t="s">
        <v>5090</v>
      </c>
      <c r="I675" s="2">
        <v>0</v>
      </c>
    </row>
    <row r="676" spans="1:9" x14ac:dyDescent="0.35">
      <c r="A676" t="s">
        <v>5091</v>
      </c>
      <c r="B676" t="str">
        <f t="shared" si="10"/>
        <v>P012020</v>
      </c>
      <c r="C676" t="s">
        <v>5092</v>
      </c>
      <c r="D676" s="2">
        <v>160</v>
      </c>
      <c r="E676" s="309">
        <v>46351</v>
      </c>
      <c r="F676" s="300">
        <v>46550</v>
      </c>
      <c r="G676" s="2" t="s">
        <v>4470</v>
      </c>
      <c r="H676" s="300">
        <v>46536</v>
      </c>
      <c r="I676" s="2">
        <v>0</v>
      </c>
    </row>
    <row r="677" spans="1:9" x14ac:dyDescent="0.35">
      <c r="A677" t="s">
        <v>5093</v>
      </c>
      <c r="B677" t="str">
        <f t="shared" si="10"/>
        <v>P012040</v>
      </c>
      <c r="C677" t="s">
        <v>5081</v>
      </c>
      <c r="D677" s="2">
        <v>42</v>
      </c>
      <c r="E677" s="309">
        <v>46508</v>
      </c>
      <c r="F677" s="300">
        <v>46556</v>
      </c>
      <c r="I677" s="2">
        <v>5</v>
      </c>
    </row>
    <row r="678" spans="1:9" x14ac:dyDescent="0.35">
      <c r="A678" t="s">
        <v>4697</v>
      </c>
      <c r="B678" t="str">
        <f t="shared" si="10"/>
        <v>densado</v>
      </c>
      <c r="D678" s="2">
        <v>294</v>
      </c>
      <c r="E678" s="309">
        <v>46198</v>
      </c>
      <c r="F678" s="300">
        <v>46554</v>
      </c>
      <c r="G678" s="300">
        <v>46319</v>
      </c>
      <c r="H678" s="300">
        <v>46554</v>
      </c>
      <c r="I678" s="2">
        <v>28</v>
      </c>
    </row>
    <row r="679" spans="1:9" x14ac:dyDescent="0.35">
      <c r="A679" t="s">
        <v>5094</v>
      </c>
      <c r="B679" t="str">
        <f t="shared" si="10"/>
        <v>P013010</v>
      </c>
      <c r="C679" t="s">
        <v>5095</v>
      </c>
      <c r="D679" s="2">
        <v>260</v>
      </c>
      <c r="E679" s="309">
        <v>46198</v>
      </c>
      <c r="F679" s="300">
        <v>46514</v>
      </c>
      <c r="G679" s="300">
        <v>46319</v>
      </c>
      <c r="H679" s="300">
        <v>46519</v>
      </c>
      <c r="I679" s="2">
        <v>0</v>
      </c>
    </row>
    <row r="680" spans="1:9" x14ac:dyDescent="0.35">
      <c r="A680" t="s">
        <v>5096</v>
      </c>
      <c r="B680" t="str">
        <f t="shared" si="10"/>
        <v>P013020</v>
      </c>
      <c r="C680" t="s">
        <v>5097</v>
      </c>
      <c r="D680" s="2">
        <v>180</v>
      </c>
      <c r="E680" s="309">
        <v>46325</v>
      </c>
      <c r="F680" s="300">
        <v>46548</v>
      </c>
      <c r="G680" s="300">
        <v>46331</v>
      </c>
      <c r="H680" s="300">
        <v>46554</v>
      </c>
      <c r="I680" s="2">
        <v>0</v>
      </c>
    </row>
    <row r="681" spans="1:9" x14ac:dyDescent="0.35">
      <c r="A681" t="s">
        <v>5098</v>
      </c>
      <c r="B681" t="str">
        <f t="shared" si="10"/>
        <v>P013040</v>
      </c>
      <c r="C681" t="s">
        <v>5081</v>
      </c>
      <c r="D681" s="2">
        <v>44</v>
      </c>
      <c r="E681" s="309" t="s">
        <v>5099</v>
      </c>
      <c r="F681" s="300">
        <v>46554</v>
      </c>
      <c r="I681" s="2">
        <v>28</v>
      </c>
    </row>
    <row r="682" spans="1:9" x14ac:dyDescent="0.35">
      <c r="A682" t="s">
        <v>4716</v>
      </c>
      <c r="B682" t="str">
        <f t="shared" si="10"/>
        <v>Hot Oil</v>
      </c>
      <c r="D682" s="2">
        <v>213</v>
      </c>
      <c r="E682" s="309" t="s">
        <v>4703</v>
      </c>
      <c r="F682" s="2" t="s">
        <v>5099</v>
      </c>
      <c r="G682" s="300">
        <v>46319</v>
      </c>
      <c r="H682" s="2" t="s">
        <v>5100</v>
      </c>
      <c r="I682" s="2">
        <v>40</v>
      </c>
    </row>
    <row r="683" spans="1:9" x14ac:dyDescent="0.35">
      <c r="A683" t="s">
        <v>5101</v>
      </c>
      <c r="B683" t="str">
        <f t="shared" si="10"/>
        <v>P014010</v>
      </c>
      <c r="C683" t="s">
        <v>5102</v>
      </c>
      <c r="D683" s="2">
        <v>156</v>
      </c>
      <c r="E683" s="309" t="s">
        <v>4703</v>
      </c>
      <c r="F683" s="300">
        <v>46437</v>
      </c>
      <c r="G683" s="300">
        <v>46319</v>
      </c>
      <c r="H683" s="300">
        <v>46472</v>
      </c>
      <c r="I683" s="2">
        <v>47</v>
      </c>
    </row>
    <row r="684" spans="1:9" x14ac:dyDescent="0.35">
      <c r="A684" t="s">
        <v>5103</v>
      </c>
      <c r="B684" t="str">
        <f t="shared" si="10"/>
        <v>P014020</v>
      </c>
      <c r="C684" t="s">
        <v>5104</v>
      </c>
      <c r="D684" s="2">
        <v>103</v>
      </c>
      <c r="E684" s="309">
        <v>46353</v>
      </c>
      <c r="F684" s="2" t="s">
        <v>4588</v>
      </c>
      <c r="G684" s="2" t="s">
        <v>4606</v>
      </c>
      <c r="H684" s="2" t="s">
        <v>5100</v>
      </c>
      <c r="I684" s="2">
        <v>30</v>
      </c>
    </row>
    <row r="685" spans="1:9" x14ac:dyDescent="0.35">
      <c r="A685" t="s">
        <v>5105</v>
      </c>
      <c r="B685" t="str">
        <f t="shared" si="10"/>
        <v>P014040</v>
      </c>
      <c r="C685" t="s">
        <v>5081</v>
      </c>
      <c r="D685" s="2">
        <v>36</v>
      </c>
      <c r="E685" s="309">
        <v>46463</v>
      </c>
      <c r="F685" s="2" t="s">
        <v>5099</v>
      </c>
      <c r="I685" s="2">
        <v>40</v>
      </c>
    </row>
    <row r="686" spans="1:9" x14ac:dyDescent="0.35">
      <c r="A686" t="s">
        <v>4734</v>
      </c>
      <c r="B686" t="str">
        <f t="shared" si="10"/>
        <v>eración</v>
      </c>
      <c r="D686" s="2">
        <v>188</v>
      </c>
      <c r="E686" s="309">
        <v>46211</v>
      </c>
      <c r="F686" s="300">
        <v>46443</v>
      </c>
      <c r="G686" s="300">
        <v>46279</v>
      </c>
      <c r="H686" s="300">
        <v>46420</v>
      </c>
      <c r="I686" s="2">
        <v>13</v>
      </c>
    </row>
    <row r="687" spans="1:9" x14ac:dyDescent="0.35">
      <c r="A687" t="s">
        <v>5106</v>
      </c>
      <c r="B687" t="str">
        <f t="shared" si="10"/>
        <v>P015010</v>
      </c>
      <c r="C687" t="s">
        <v>5107</v>
      </c>
      <c r="D687" s="2">
        <v>130</v>
      </c>
      <c r="E687" s="309">
        <v>46211</v>
      </c>
      <c r="F687" s="2" t="s">
        <v>4569</v>
      </c>
      <c r="G687" s="300">
        <v>46279</v>
      </c>
      <c r="H687" s="2" t="s">
        <v>4347</v>
      </c>
      <c r="I687" s="2">
        <v>35</v>
      </c>
    </row>
    <row r="688" spans="1:9" x14ac:dyDescent="0.35">
      <c r="A688" t="s">
        <v>5108</v>
      </c>
      <c r="B688" t="str">
        <f t="shared" si="10"/>
        <v>P015020</v>
      </c>
      <c r="C688" t="s">
        <v>5109</v>
      </c>
      <c r="D688" s="2">
        <v>60</v>
      </c>
      <c r="E688" s="309">
        <v>46342</v>
      </c>
      <c r="F688" s="300">
        <v>46424</v>
      </c>
      <c r="G688" s="300">
        <v>46337</v>
      </c>
      <c r="H688" s="300">
        <v>46420</v>
      </c>
      <c r="I688" s="2">
        <v>13</v>
      </c>
    </row>
    <row r="689" spans="1:9" x14ac:dyDescent="0.35">
      <c r="A689" t="s">
        <v>5110</v>
      </c>
      <c r="B689" t="str">
        <f t="shared" si="10"/>
        <v>P015035</v>
      </c>
      <c r="C689" t="s">
        <v>5111</v>
      </c>
      <c r="D689" s="2">
        <v>27</v>
      </c>
      <c r="E689" s="309" t="s">
        <v>4812</v>
      </c>
      <c r="F689" s="300">
        <v>46424</v>
      </c>
      <c r="I689" s="2">
        <v>20</v>
      </c>
    </row>
    <row r="690" spans="1:9" x14ac:dyDescent="0.35">
      <c r="A690" t="s">
        <v>5112</v>
      </c>
      <c r="B690" t="str">
        <f t="shared" si="10"/>
        <v>P015040</v>
      </c>
      <c r="C690" t="s">
        <v>5081</v>
      </c>
      <c r="D690" s="2">
        <v>36</v>
      </c>
      <c r="E690" s="309" t="s">
        <v>4540</v>
      </c>
      <c r="F690" s="300">
        <v>46443</v>
      </c>
      <c r="I690" s="2">
        <v>13</v>
      </c>
    </row>
    <row r="691" spans="1:9" x14ac:dyDescent="0.35">
      <c r="A691" t="s">
        <v>4743</v>
      </c>
      <c r="B691" t="str">
        <f t="shared" si="10"/>
        <v>densado</v>
      </c>
      <c r="D691" s="2">
        <v>142</v>
      </c>
      <c r="E691" s="309">
        <v>46324</v>
      </c>
      <c r="F691" s="2" t="s">
        <v>5113</v>
      </c>
      <c r="G691" s="2" t="s">
        <v>4606</v>
      </c>
      <c r="H691" s="2" t="s">
        <v>5114</v>
      </c>
      <c r="I691" s="2">
        <v>31</v>
      </c>
    </row>
    <row r="692" spans="1:9" x14ac:dyDescent="0.35">
      <c r="A692" t="s">
        <v>5115</v>
      </c>
      <c r="B692" t="str">
        <f t="shared" si="10"/>
        <v>P016010</v>
      </c>
      <c r="C692" t="s">
        <v>5116</v>
      </c>
      <c r="D692" s="2">
        <v>100</v>
      </c>
      <c r="E692" s="309">
        <v>46324</v>
      </c>
      <c r="F692" s="300">
        <v>46454</v>
      </c>
      <c r="G692" s="2" t="s">
        <v>4606</v>
      </c>
      <c r="H692" s="300">
        <v>46470</v>
      </c>
      <c r="I692" s="2">
        <v>58</v>
      </c>
    </row>
    <row r="693" spans="1:9" x14ac:dyDescent="0.35">
      <c r="A693" t="s">
        <v>5117</v>
      </c>
      <c r="B693" t="str">
        <f t="shared" si="10"/>
        <v>P016020</v>
      </c>
      <c r="C693" t="s">
        <v>5118</v>
      </c>
      <c r="D693" s="2">
        <v>110</v>
      </c>
      <c r="E693" s="309">
        <v>46324</v>
      </c>
      <c r="F693" s="300">
        <v>46465</v>
      </c>
      <c r="G693" s="300">
        <v>46436</v>
      </c>
      <c r="H693" s="2" t="s">
        <v>5114</v>
      </c>
      <c r="I693" s="2">
        <v>48</v>
      </c>
    </row>
    <row r="694" spans="1:9" x14ac:dyDescent="0.35">
      <c r="A694" t="s">
        <v>5119</v>
      </c>
      <c r="B694" t="str">
        <f t="shared" si="10"/>
        <v>P016022</v>
      </c>
      <c r="C694" t="s">
        <v>5120</v>
      </c>
      <c r="D694" s="2">
        <v>40</v>
      </c>
      <c r="E694" s="309" t="s">
        <v>4960</v>
      </c>
      <c r="F694" s="300">
        <v>46459</v>
      </c>
      <c r="G694" s="2" t="s">
        <v>4317</v>
      </c>
      <c r="H694" s="300">
        <v>46459</v>
      </c>
      <c r="I694" s="2">
        <v>31</v>
      </c>
    </row>
    <row r="695" spans="1:9" x14ac:dyDescent="0.35">
      <c r="A695" t="s">
        <v>5121</v>
      </c>
      <c r="B695" t="str">
        <f t="shared" si="10"/>
        <v>P016035</v>
      </c>
      <c r="C695" t="s">
        <v>5122</v>
      </c>
      <c r="D695" s="2">
        <v>18</v>
      </c>
      <c r="E695" s="309">
        <v>46445</v>
      </c>
      <c r="F695" s="300">
        <v>46465</v>
      </c>
      <c r="I695" s="2">
        <v>54</v>
      </c>
    </row>
    <row r="696" spans="1:9" x14ac:dyDescent="0.35">
      <c r="A696" t="s">
        <v>5123</v>
      </c>
      <c r="B696" t="str">
        <f t="shared" si="10"/>
        <v>P016040</v>
      </c>
      <c r="C696" t="s">
        <v>5081</v>
      </c>
      <c r="D696" s="2">
        <v>47</v>
      </c>
      <c r="E696" s="309">
        <v>46449</v>
      </c>
      <c r="F696" s="2" t="s">
        <v>5113</v>
      </c>
      <c r="I696" s="2">
        <v>31</v>
      </c>
    </row>
    <row r="697" spans="1:9" x14ac:dyDescent="0.35">
      <c r="A697" t="s">
        <v>4760</v>
      </c>
      <c r="B697" t="str">
        <f t="shared" si="10"/>
        <v>de Agua</v>
      </c>
      <c r="D697" s="2">
        <v>208</v>
      </c>
      <c r="E697" s="309">
        <v>46267</v>
      </c>
      <c r="F697" s="300">
        <v>46522</v>
      </c>
      <c r="G697" s="300">
        <v>46344</v>
      </c>
      <c r="H697" s="300">
        <v>46582</v>
      </c>
      <c r="I697" s="2">
        <v>19</v>
      </c>
    </row>
    <row r="698" spans="1:9" x14ac:dyDescent="0.35">
      <c r="A698" t="s">
        <v>5124</v>
      </c>
      <c r="B698" t="str">
        <f t="shared" si="10"/>
        <v>P018010</v>
      </c>
      <c r="C698" t="s">
        <v>5125</v>
      </c>
      <c r="D698" s="2">
        <v>119</v>
      </c>
      <c r="E698" s="309">
        <v>46267</v>
      </c>
      <c r="F698" s="300">
        <v>46419</v>
      </c>
      <c r="G698" s="300">
        <v>46344</v>
      </c>
      <c r="H698" s="300">
        <v>46473</v>
      </c>
      <c r="I698" s="2">
        <v>68</v>
      </c>
    </row>
    <row r="699" spans="1:9" x14ac:dyDescent="0.35">
      <c r="A699" t="s">
        <v>5126</v>
      </c>
      <c r="B699" t="str">
        <f t="shared" si="10"/>
        <v>P018020</v>
      </c>
      <c r="C699" t="s">
        <v>5127</v>
      </c>
      <c r="D699" s="2">
        <v>110</v>
      </c>
      <c r="E699" s="309" t="s">
        <v>4698</v>
      </c>
      <c r="F699" s="300">
        <v>46515</v>
      </c>
      <c r="G699" s="2" t="s">
        <v>4622</v>
      </c>
      <c r="H699" s="300">
        <v>46515</v>
      </c>
      <c r="I699" s="2">
        <v>15</v>
      </c>
    </row>
    <row r="700" spans="1:9" x14ac:dyDescent="0.35">
      <c r="A700" t="s">
        <v>5128</v>
      </c>
      <c r="B700" t="str">
        <f t="shared" si="10"/>
        <v>P018022</v>
      </c>
      <c r="C700" t="s">
        <v>5129</v>
      </c>
      <c r="D700" s="2">
        <v>75</v>
      </c>
      <c r="E700" s="309" t="s">
        <v>4540</v>
      </c>
      <c r="F700" s="2" t="s">
        <v>5053</v>
      </c>
      <c r="G700" s="2" t="s">
        <v>4411</v>
      </c>
      <c r="H700" s="2" t="s">
        <v>4925</v>
      </c>
      <c r="I700" s="2">
        <v>33</v>
      </c>
    </row>
    <row r="701" spans="1:9" x14ac:dyDescent="0.35">
      <c r="A701" t="s">
        <v>5130</v>
      </c>
      <c r="B701" t="str">
        <f t="shared" si="10"/>
        <v>P018024</v>
      </c>
      <c r="C701" t="s">
        <v>5131</v>
      </c>
      <c r="D701" s="2">
        <v>40</v>
      </c>
      <c r="E701" s="309">
        <v>46471</v>
      </c>
      <c r="F701" s="300">
        <v>46517</v>
      </c>
      <c r="G701" s="300">
        <v>46535</v>
      </c>
      <c r="H701" s="300">
        <v>46582</v>
      </c>
      <c r="I701" s="2">
        <v>19</v>
      </c>
    </row>
    <row r="702" spans="1:9" x14ac:dyDescent="0.35">
      <c r="A702" t="s">
        <v>5132</v>
      </c>
      <c r="B702" t="str">
        <f t="shared" si="10"/>
        <v>P018040</v>
      </c>
      <c r="C702" t="s">
        <v>5081</v>
      </c>
      <c r="D702" s="2">
        <v>36</v>
      </c>
      <c r="E702" s="309" t="s">
        <v>4554</v>
      </c>
      <c r="F702" s="300">
        <v>46522</v>
      </c>
      <c r="I702" s="2">
        <v>19</v>
      </c>
    </row>
    <row r="703" spans="1:9" x14ac:dyDescent="0.35">
      <c r="A703" t="s">
        <v>4817</v>
      </c>
      <c r="B703" t="str">
        <f t="shared" si="10"/>
        <v>e + KOD</v>
      </c>
      <c r="D703" s="2">
        <v>155</v>
      </c>
      <c r="E703" s="309">
        <v>46315</v>
      </c>
      <c r="F703" s="300">
        <v>46508</v>
      </c>
      <c r="G703" s="300">
        <v>46354</v>
      </c>
      <c r="H703" s="2" t="s">
        <v>5133</v>
      </c>
      <c r="I703" s="2">
        <v>21</v>
      </c>
    </row>
    <row r="704" spans="1:9" x14ac:dyDescent="0.35">
      <c r="A704" t="s">
        <v>5134</v>
      </c>
      <c r="B704" t="str">
        <f t="shared" si="10"/>
        <v>P019010</v>
      </c>
      <c r="C704" t="s">
        <v>5135</v>
      </c>
      <c r="D704" s="2">
        <v>125</v>
      </c>
      <c r="E704" s="309">
        <v>46315</v>
      </c>
      <c r="F704" s="300">
        <v>46473</v>
      </c>
      <c r="G704" s="300">
        <v>46354</v>
      </c>
      <c r="H704" s="300">
        <v>46455</v>
      </c>
      <c r="I704" s="2">
        <v>11</v>
      </c>
    </row>
    <row r="705" spans="1:9" x14ac:dyDescent="0.35">
      <c r="A705" t="s">
        <v>5136</v>
      </c>
      <c r="B705" t="str">
        <f t="shared" si="10"/>
        <v>P019020</v>
      </c>
      <c r="C705" t="s">
        <v>5137</v>
      </c>
      <c r="D705" s="2">
        <v>72</v>
      </c>
      <c r="E705" s="309" t="s">
        <v>4827</v>
      </c>
      <c r="F705" s="2" t="s">
        <v>4553</v>
      </c>
      <c r="G705" s="300">
        <v>46421</v>
      </c>
      <c r="H705" s="2" t="s">
        <v>5133</v>
      </c>
      <c r="I705" s="2">
        <v>11</v>
      </c>
    </row>
    <row r="706" spans="1:9" x14ac:dyDescent="0.35">
      <c r="A706" t="s">
        <v>5138</v>
      </c>
      <c r="B706" t="str">
        <f t="shared" si="10"/>
        <v>P019040</v>
      </c>
      <c r="C706" t="s">
        <v>5081</v>
      </c>
      <c r="D706" s="2">
        <v>36</v>
      </c>
      <c r="E706" s="309">
        <v>46468</v>
      </c>
      <c r="F706" s="300">
        <v>46508</v>
      </c>
      <c r="I706" s="2">
        <v>21</v>
      </c>
    </row>
    <row r="707" spans="1:9" x14ac:dyDescent="0.35">
      <c r="A707" t="s">
        <v>4826</v>
      </c>
      <c r="B707" t="str">
        <f t="shared" si="10"/>
        <v xml:space="preserve"> planta</v>
      </c>
      <c r="D707" s="2">
        <v>185</v>
      </c>
      <c r="E707" s="309">
        <v>46276</v>
      </c>
      <c r="F707" s="2" t="s">
        <v>5100</v>
      </c>
      <c r="G707" s="300">
        <v>46280</v>
      </c>
      <c r="H707" s="2" t="s">
        <v>5139</v>
      </c>
      <c r="I707" s="2">
        <v>39</v>
      </c>
    </row>
    <row r="708" spans="1:9" x14ac:dyDescent="0.35">
      <c r="A708" t="s">
        <v>5140</v>
      </c>
      <c r="B708" t="str">
        <f t="shared" si="10"/>
        <v>P017010</v>
      </c>
      <c r="C708" t="s">
        <v>5141</v>
      </c>
      <c r="D708" s="2">
        <v>150</v>
      </c>
      <c r="E708" s="309">
        <v>46276</v>
      </c>
      <c r="F708" s="300">
        <v>46464</v>
      </c>
      <c r="G708" s="300">
        <v>46280</v>
      </c>
      <c r="H708" s="300">
        <v>46468</v>
      </c>
      <c r="I708" s="2">
        <v>39</v>
      </c>
    </row>
    <row r="709" spans="1:9" x14ac:dyDescent="0.35">
      <c r="A709" t="s">
        <v>5142</v>
      </c>
      <c r="B709" t="str">
        <f t="shared" si="10"/>
        <v>P017020</v>
      </c>
      <c r="C709" t="s">
        <v>5143</v>
      </c>
      <c r="D709" s="2">
        <v>150</v>
      </c>
      <c r="E709" s="309">
        <v>46300</v>
      </c>
      <c r="F709" s="2" t="s">
        <v>5044</v>
      </c>
      <c r="G709" s="300">
        <v>46305</v>
      </c>
      <c r="H709" s="2" t="s">
        <v>5139</v>
      </c>
      <c r="I709" s="2">
        <v>39</v>
      </c>
    </row>
    <row r="710" spans="1:9" x14ac:dyDescent="0.35">
      <c r="A710" t="s">
        <v>5144</v>
      </c>
      <c r="B710" t="str">
        <f t="shared" ref="B710:B773" si="11">+RIGHT(A710,7)</f>
        <v>P017035</v>
      </c>
      <c r="C710" t="s">
        <v>5145</v>
      </c>
      <c r="D710" s="2">
        <v>27</v>
      </c>
      <c r="E710" s="309">
        <v>46457</v>
      </c>
      <c r="F710" s="2" t="s">
        <v>5044</v>
      </c>
      <c r="I710" s="2">
        <v>45</v>
      </c>
    </row>
    <row r="711" spans="1:9" x14ac:dyDescent="0.35">
      <c r="A711" t="s">
        <v>5146</v>
      </c>
      <c r="B711" t="str">
        <f t="shared" si="11"/>
        <v>P017040</v>
      </c>
      <c r="C711" t="s">
        <v>5081</v>
      </c>
      <c r="D711" s="2">
        <v>36</v>
      </c>
      <c r="E711" s="309">
        <v>46464</v>
      </c>
      <c r="F711" s="2" t="s">
        <v>5100</v>
      </c>
      <c r="I711" s="2">
        <v>39</v>
      </c>
    </row>
    <row r="712" spans="1:9" x14ac:dyDescent="0.35">
      <c r="A712" t="s">
        <v>4005</v>
      </c>
      <c r="B712" t="str">
        <f t="shared" si="11"/>
        <v>ricidad</v>
      </c>
      <c r="D712" s="2">
        <v>360</v>
      </c>
      <c r="E712" s="309">
        <v>46224</v>
      </c>
      <c r="F712" s="300">
        <v>46657</v>
      </c>
      <c r="G712" s="300">
        <v>46305</v>
      </c>
      <c r="H712" s="2" t="s">
        <v>5147</v>
      </c>
      <c r="I712" s="2">
        <v>22</v>
      </c>
    </row>
    <row r="713" spans="1:9" x14ac:dyDescent="0.35">
      <c r="A713" t="s">
        <v>4633</v>
      </c>
      <c r="B713" t="str">
        <f t="shared" si="11"/>
        <v>General</v>
      </c>
      <c r="D713" s="2">
        <v>360</v>
      </c>
      <c r="E713" s="309">
        <v>46224</v>
      </c>
      <c r="F713" s="300">
        <v>46657</v>
      </c>
      <c r="G713" s="300">
        <v>46305</v>
      </c>
      <c r="H713" s="300">
        <v>46599</v>
      </c>
      <c r="I713" s="2">
        <v>22</v>
      </c>
    </row>
    <row r="714" spans="1:9" x14ac:dyDescent="0.35">
      <c r="A714" t="s">
        <v>5148</v>
      </c>
      <c r="B714" t="str">
        <f t="shared" si="11"/>
        <v>CDE1110</v>
      </c>
      <c r="C714" t="s">
        <v>5149</v>
      </c>
      <c r="D714" s="2">
        <v>286</v>
      </c>
      <c r="E714" s="309">
        <v>46224</v>
      </c>
      <c r="F714" s="300">
        <v>46570</v>
      </c>
      <c r="G714" s="300">
        <v>46347</v>
      </c>
      <c r="H714" s="300">
        <v>46570</v>
      </c>
      <c r="I714" s="2">
        <v>28</v>
      </c>
    </row>
    <row r="715" spans="1:9" x14ac:dyDescent="0.35">
      <c r="A715" t="s">
        <v>5150</v>
      </c>
      <c r="B715" t="str">
        <f t="shared" si="11"/>
        <v>CDE1160</v>
      </c>
      <c r="C715" t="s">
        <v>5151</v>
      </c>
      <c r="D715" s="2">
        <v>235</v>
      </c>
      <c r="E715" s="309" t="s">
        <v>4811</v>
      </c>
      <c r="F715" s="300">
        <v>46657</v>
      </c>
      <c r="G715" s="300">
        <v>46305</v>
      </c>
      <c r="H715" s="300">
        <v>46599</v>
      </c>
      <c r="I715" s="2">
        <v>22</v>
      </c>
    </row>
    <row r="716" spans="1:9" x14ac:dyDescent="0.35">
      <c r="A716" t="s">
        <v>5152</v>
      </c>
      <c r="B716" t="str">
        <f t="shared" si="11"/>
        <v>CDE1170</v>
      </c>
      <c r="C716" t="s">
        <v>5153</v>
      </c>
      <c r="D716" s="2">
        <v>27</v>
      </c>
      <c r="E716" s="309" t="s">
        <v>5154</v>
      </c>
      <c r="F716" s="300">
        <v>46511</v>
      </c>
      <c r="I716" s="2">
        <v>46</v>
      </c>
    </row>
    <row r="717" spans="1:9" x14ac:dyDescent="0.35">
      <c r="A717" t="s">
        <v>4650</v>
      </c>
      <c r="B717" t="str">
        <f t="shared" si="11"/>
        <v>Cutcher</v>
      </c>
      <c r="D717" s="2">
        <v>150</v>
      </c>
      <c r="E717" s="309">
        <v>46324</v>
      </c>
      <c r="F717" s="300">
        <v>46512</v>
      </c>
      <c r="G717" s="2" t="s">
        <v>4969</v>
      </c>
      <c r="H717" s="300">
        <v>46548</v>
      </c>
      <c r="I717" s="2">
        <v>48</v>
      </c>
    </row>
    <row r="718" spans="1:9" x14ac:dyDescent="0.35">
      <c r="A718" t="s">
        <v>5155</v>
      </c>
      <c r="B718" t="str">
        <f t="shared" si="11"/>
        <v>E011020</v>
      </c>
      <c r="C718" t="s">
        <v>5156</v>
      </c>
      <c r="D718" s="2">
        <v>90</v>
      </c>
      <c r="E718" s="309">
        <v>46324</v>
      </c>
      <c r="F718" s="300">
        <v>46442</v>
      </c>
      <c r="G718" s="2" t="s">
        <v>4969</v>
      </c>
      <c r="H718" s="2" t="s">
        <v>5157</v>
      </c>
      <c r="I718" s="2">
        <v>48</v>
      </c>
    </row>
    <row r="719" spans="1:9" x14ac:dyDescent="0.35">
      <c r="A719" t="s">
        <v>5158</v>
      </c>
      <c r="B719" t="str">
        <f t="shared" si="11"/>
        <v>E011030</v>
      </c>
      <c r="C719" t="s">
        <v>5159</v>
      </c>
      <c r="D719" s="2">
        <v>90</v>
      </c>
      <c r="E719" s="309" t="s">
        <v>4827</v>
      </c>
      <c r="F719" s="300">
        <v>46512</v>
      </c>
      <c r="G719" s="300">
        <v>46444</v>
      </c>
      <c r="H719" s="300">
        <v>46548</v>
      </c>
      <c r="I719" s="2">
        <v>48</v>
      </c>
    </row>
    <row r="720" spans="1:9" x14ac:dyDescent="0.35">
      <c r="A720" t="s">
        <v>4658</v>
      </c>
      <c r="B720" t="str">
        <f t="shared" si="11"/>
        <v>presión</v>
      </c>
      <c r="D720" s="2">
        <v>180</v>
      </c>
      <c r="E720" s="309" t="s">
        <v>4562</v>
      </c>
      <c r="F720" s="300">
        <v>46582</v>
      </c>
      <c r="G720" s="2" t="s">
        <v>4972</v>
      </c>
      <c r="H720" s="2" t="s">
        <v>5147</v>
      </c>
      <c r="I720" s="2">
        <v>38</v>
      </c>
    </row>
    <row r="721" spans="1:9" x14ac:dyDescent="0.35">
      <c r="A721" t="s">
        <v>5160</v>
      </c>
      <c r="B721" t="str">
        <f t="shared" si="11"/>
        <v>E011120</v>
      </c>
      <c r="C721" t="s">
        <v>5161</v>
      </c>
      <c r="D721" s="2">
        <v>120</v>
      </c>
      <c r="E721" s="309" t="s">
        <v>4562</v>
      </c>
      <c r="F721" s="300">
        <v>46512</v>
      </c>
      <c r="G721" s="2" t="s">
        <v>4972</v>
      </c>
      <c r="H721" s="300">
        <v>46554</v>
      </c>
      <c r="I721" s="2">
        <v>32</v>
      </c>
    </row>
    <row r="722" spans="1:9" x14ac:dyDescent="0.35">
      <c r="A722" t="s">
        <v>5162</v>
      </c>
      <c r="B722" t="str">
        <f t="shared" si="11"/>
        <v>E011130</v>
      </c>
      <c r="C722" t="s">
        <v>5163</v>
      </c>
      <c r="D722" s="2">
        <v>120</v>
      </c>
      <c r="E722" s="309">
        <v>46443</v>
      </c>
      <c r="F722" s="300">
        <v>46582</v>
      </c>
      <c r="G722" s="2" t="s">
        <v>4585</v>
      </c>
      <c r="H722" s="2" t="s">
        <v>5147</v>
      </c>
      <c r="I722" s="2">
        <v>38</v>
      </c>
    </row>
    <row r="723" spans="1:9" x14ac:dyDescent="0.35">
      <c r="A723" t="s">
        <v>5164</v>
      </c>
      <c r="B723" t="str">
        <f t="shared" si="11"/>
        <v>E011131</v>
      </c>
      <c r="C723" t="s">
        <v>5165</v>
      </c>
      <c r="D723" s="2">
        <v>70</v>
      </c>
      <c r="E723" s="309">
        <v>46447</v>
      </c>
      <c r="F723" s="300">
        <v>46527</v>
      </c>
      <c r="G723" s="2" t="s">
        <v>4585</v>
      </c>
      <c r="H723" s="300">
        <v>46566</v>
      </c>
      <c r="I723" s="2">
        <v>29</v>
      </c>
    </row>
    <row r="724" spans="1:9" x14ac:dyDescent="0.35">
      <c r="A724" t="s">
        <v>4684</v>
      </c>
      <c r="B724" t="str">
        <f t="shared" si="11"/>
        <v xml:space="preserve"> de Gas</v>
      </c>
      <c r="D724" s="2">
        <v>166</v>
      </c>
      <c r="E724" s="309">
        <v>46323</v>
      </c>
      <c r="F724" s="300">
        <v>46529</v>
      </c>
      <c r="G724" s="2" t="s">
        <v>4470</v>
      </c>
      <c r="H724" s="300">
        <v>46560</v>
      </c>
      <c r="I724" s="2">
        <v>31</v>
      </c>
    </row>
    <row r="725" spans="1:9" x14ac:dyDescent="0.35">
      <c r="A725" t="s">
        <v>5166</v>
      </c>
      <c r="B725" t="str">
        <f t="shared" si="11"/>
        <v>E012020</v>
      </c>
      <c r="C725" t="s">
        <v>5167</v>
      </c>
      <c r="D725" s="2">
        <v>100</v>
      </c>
      <c r="E725" s="309">
        <v>46323</v>
      </c>
      <c r="F725" s="300">
        <v>46452</v>
      </c>
      <c r="G725" s="2" t="s">
        <v>4470</v>
      </c>
      <c r="H725" s="300">
        <v>46513</v>
      </c>
      <c r="I725" s="2">
        <v>62</v>
      </c>
    </row>
    <row r="726" spans="1:9" x14ac:dyDescent="0.35">
      <c r="A726" t="s">
        <v>5168</v>
      </c>
      <c r="B726" t="str">
        <f t="shared" si="11"/>
        <v>E012030</v>
      </c>
      <c r="C726" t="s">
        <v>5169</v>
      </c>
      <c r="D726" s="2">
        <v>120</v>
      </c>
      <c r="E726" s="309" t="s">
        <v>4382</v>
      </c>
      <c r="F726" s="300">
        <v>46529</v>
      </c>
      <c r="G726" s="300">
        <v>46421</v>
      </c>
      <c r="H726" s="300">
        <v>46560</v>
      </c>
      <c r="I726" s="2">
        <v>31</v>
      </c>
    </row>
    <row r="727" spans="1:9" x14ac:dyDescent="0.35">
      <c r="A727" t="s">
        <v>4697</v>
      </c>
      <c r="B727" t="str">
        <f t="shared" si="11"/>
        <v>densado</v>
      </c>
      <c r="D727" s="2">
        <v>188</v>
      </c>
      <c r="E727" s="309">
        <v>46350</v>
      </c>
      <c r="F727" s="300">
        <v>46582</v>
      </c>
      <c r="G727" s="2" t="s">
        <v>4972</v>
      </c>
      <c r="H727" s="2" t="s">
        <v>5147</v>
      </c>
      <c r="I727" s="2">
        <v>38</v>
      </c>
    </row>
    <row r="728" spans="1:9" x14ac:dyDescent="0.35">
      <c r="A728" t="s">
        <v>5170</v>
      </c>
      <c r="B728" t="str">
        <f t="shared" si="11"/>
        <v>E013020</v>
      </c>
      <c r="C728" t="s">
        <v>5171</v>
      </c>
      <c r="D728" s="2">
        <v>120</v>
      </c>
      <c r="E728" s="309">
        <v>46350</v>
      </c>
      <c r="F728" s="2" t="s">
        <v>5113</v>
      </c>
      <c r="G728" s="2" t="s">
        <v>4972</v>
      </c>
      <c r="H728" s="300">
        <v>46554</v>
      </c>
      <c r="I728" s="2">
        <v>44</v>
      </c>
    </row>
    <row r="729" spans="1:9" x14ac:dyDescent="0.35">
      <c r="A729" t="s">
        <v>5172</v>
      </c>
      <c r="B729" t="str">
        <f t="shared" si="11"/>
        <v>E013031</v>
      </c>
      <c r="C729" t="s">
        <v>5173</v>
      </c>
      <c r="D729" s="2">
        <v>85</v>
      </c>
      <c r="E729" s="309" t="s">
        <v>4999</v>
      </c>
      <c r="F729" s="300">
        <v>46514</v>
      </c>
      <c r="G729" s="300">
        <v>46468</v>
      </c>
      <c r="H729" s="300">
        <v>46566</v>
      </c>
      <c r="I729" s="2">
        <v>44</v>
      </c>
    </row>
    <row r="730" spans="1:9" x14ac:dyDescent="0.35">
      <c r="A730" t="s">
        <v>5174</v>
      </c>
      <c r="B730" t="str">
        <f t="shared" si="11"/>
        <v>E013030</v>
      </c>
      <c r="C730" t="s">
        <v>5175</v>
      </c>
      <c r="D730" s="2">
        <v>135</v>
      </c>
      <c r="E730" s="309">
        <v>46426</v>
      </c>
      <c r="F730" s="300">
        <v>46582</v>
      </c>
      <c r="G730" s="300">
        <v>46468</v>
      </c>
      <c r="H730" s="2" t="s">
        <v>5147</v>
      </c>
      <c r="I730" s="2">
        <v>38</v>
      </c>
    </row>
    <row r="731" spans="1:9" x14ac:dyDescent="0.35">
      <c r="A731" t="s">
        <v>4716</v>
      </c>
      <c r="B731" t="str">
        <f t="shared" si="11"/>
        <v>Hot Oil</v>
      </c>
      <c r="D731" s="2">
        <v>170</v>
      </c>
      <c r="E731" s="309">
        <v>46345</v>
      </c>
      <c r="F731" s="300">
        <v>46556</v>
      </c>
      <c r="G731" s="300">
        <v>46343</v>
      </c>
      <c r="H731" s="300">
        <v>46543</v>
      </c>
      <c r="I731" s="2">
        <v>10</v>
      </c>
    </row>
    <row r="732" spans="1:9" x14ac:dyDescent="0.35">
      <c r="A732" t="s">
        <v>5176</v>
      </c>
      <c r="B732" t="str">
        <f t="shared" si="11"/>
        <v>E014020</v>
      </c>
      <c r="C732" t="s">
        <v>5177</v>
      </c>
      <c r="D732" s="2">
        <v>120</v>
      </c>
      <c r="E732" s="309">
        <v>46345</v>
      </c>
      <c r="F732" s="2" t="s">
        <v>5178</v>
      </c>
      <c r="G732" s="300">
        <v>46343</v>
      </c>
      <c r="H732" s="2" t="s">
        <v>4925</v>
      </c>
      <c r="I732" s="2">
        <v>10</v>
      </c>
    </row>
    <row r="733" spans="1:9" x14ac:dyDescent="0.35">
      <c r="A733" t="s">
        <v>5179</v>
      </c>
      <c r="B733" t="str">
        <f t="shared" si="11"/>
        <v>E014030</v>
      </c>
      <c r="C733" t="s">
        <v>5180</v>
      </c>
      <c r="D733" s="2">
        <v>140</v>
      </c>
      <c r="E733" s="309" t="s">
        <v>4812</v>
      </c>
      <c r="F733" s="300">
        <v>46556</v>
      </c>
      <c r="G733" s="2" t="s">
        <v>4752</v>
      </c>
      <c r="H733" s="300">
        <v>46543</v>
      </c>
      <c r="I733" s="2">
        <v>10</v>
      </c>
    </row>
    <row r="734" spans="1:9" x14ac:dyDescent="0.35">
      <c r="A734" t="s">
        <v>5181</v>
      </c>
      <c r="B734" t="str">
        <f t="shared" si="11"/>
        <v>E014050</v>
      </c>
      <c r="C734" t="s">
        <v>5182</v>
      </c>
      <c r="D734" s="2">
        <v>38</v>
      </c>
      <c r="E734" s="309">
        <v>46443</v>
      </c>
      <c r="F734" s="2" t="s">
        <v>4588</v>
      </c>
      <c r="G734" s="300">
        <v>46440</v>
      </c>
      <c r="H734" s="300">
        <v>46473</v>
      </c>
      <c r="I734" s="2">
        <v>10</v>
      </c>
    </row>
    <row r="735" spans="1:9" x14ac:dyDescent="0.35">
      <c r="A735" t="s">
        <v>5183</v>
      </c>
      <c r="B735" t="str">
        <f t="shared" si="11"/>
        <v>E014060</v>
      </c>
      <c r="C735" t="s">
        <v>5184</v>
      </c>
      <c r="D735" s="2">
        <v>20</v>
      </c>
      <c r="E735" s="309">
        <v>46470</v>
      </c>
      <c r="F735" s="2" t="s">
        <v>5185</v>
      </c>
      <c r="G735" s="300">
        <v>46475</v>
      </c>
      <c r="H735" s="2" t="s">
        <v>5186</v>
      </c>
      <c r="I735" s="2">
        <v>35</v>
      </c>
    </row>
    <row r="736" spans="1:9" x14ac:dyDescent="0.35">
      <c r="A736" t="s">
        <v>4734</v>
      </c>
      <c r="B736" t="str">
        <f t="shared" si="11"/>
        <v>eración</v>
      </c>
      <c r="D736" s="2">
        <v>140</v>
      </c>
      <c r="E736" s="309">
        <v>46314</v>
      </c>
      <c r="F736" s="2" t="s">
        <v>5133</v>
      </c>
      <c r="G736" s="300">
        <v>46314</v>
      </c>
      <c r="H736" s="2" t="s">
        <v>5133</v>
      </c>
      <c r="I736" s="2">
        <v>23</v>
      </c>
    </row>
    <row r="737" spans="1:9" x14ac:dyDescent="0.35">
      <c r="A737" t="s">
        <v>5187</v>
      </c>
      <c r="B737" t="str">
        <f t="shared" si="11"/>
        <v>E015020</v>
      </c>
      <c r="C737" t="s">
        <v>5188</v>
      </c>
      <c r="D737" s="2">
        <v>80</v>
      </c>
      <c r="E737" s="309">
        <v>46314</v>
      </c>
      <c r="F737" s="300">
        <v>46420</v>
      </c>
      <c r="G737" s="300">
        <v>46314</v>
      </c>
      <c r="H737" s="300">
        <v>46420</v>
      </c>
      <c r="I737" s="2">
        <v>23</v>
      </c>
    </row>
    <row r="738" spans="1:9" x14ac:dyDescent="0.35">
      <c r="A738" t="s">
        <v>5189</v>
      </c>
      <c r="B738" t="str">
        <f t="shared" si="11"/>
        <v>E015030</v>
      </c>
      <c r="C738" t="s">
        <v>5190</v>
      </c>
      <c r="D738" s="2">
        <v>27</v>
      </c>
      <c r="E738" s="309">
        <v>46337</v>
      </c>
      <c r="F738" s="2" t="s">
        <v>4752</v>
      </c>
      <c r="I738" s="2">
        <v>68</v>
      </c>
    </row>
    <row r="739" spans="1:9" x14ac:dyDescent="0.35">
      <c r="A739" t="s">
        <v>5191</v>
      </c>
      <c r="B739" t="str">
        <f t="shared" si="11"/>
        <v>E015031</v>
      </c>
      <c r="C739" t="s">
        <v>5192</v>
      </c>
      <c r="D739" s="2">
        <v>75</v>
      </c>
      <c r="E739" s="309" t="s">
        <v>4402</v>
      </c>
      <c r="F739" s="2" t="s">
        <v>5133</v>
      </c>
      <c r="G739" s="2" t="s">
        <v>4402</v>
      </c>
      <c r="H739" s="2" t="s">
        <v>5133</v>
      </c>
      <c r="I739" s="2">
        <v>23</v>
      </c>
    </row>
    <row r="740" spans="1:9" x14ac:dyDescent="0.35">
      <c r="A740" t="s">
        <v>4743</v>
      </c>
      <c r="B740" t="str">
        <f t="shared" si="11"/>
        <v>densado</v>
      </c>
      <c r="D740" s="2">
        <v>137</v>
      </c>
      <c r="E740" s="309" t="s">
        <v>4347</v>
      </c>
      <c r="F740" s="300">
        <v>46555</v>
      </c>
      <c r="G740" s="2" t="s">
        <v>4811</v>
      </c>
      <c r="H740" s="300">
        <v>46549</v>
      </c>
      <c r="I740" s="2">
        <v>11</v>
      </c>
    </row>
    <row r="741" spans="1:9" x14ac:dyDescent="0.35">
      <c r="A741" t="s">
        <v>5193</v>
      </c>
      <c r="B741" t="str">
        <f t="shared" si="11"/>
        <v>E016020</v>
      </c>
      <c r="C741" t="s">
        <v>5194</v>
      </c>
      <c r="D741" s="2">
        <v>80</v>
      </c>
      <c r="E741" s="309" t="s">
        <v>4347</v>
      </c>
      <c r="F741" s="2" t="s">
        <v>5053</v>
      </c>
      <c r="G741" s="2" t="s">
        <v>4811</v>
      </c>
      <c r="H741" s="300">
        <v>46476</v>
      </c>
      <c r="I741" s="2">
        <v>18</v>
      </c>
    </row>
    <row r="742" spans="1:9" x14ac:dyDescent="0.35">
      <c r="A742" t="s">
        <v>5195</v>
      </c>
      <c r="B742" t="str">
        <f t="shared" si="11"/>
        <v>E016030</v>
      </c>
      <c r="C742" t="s">
        <v>5196</v>
      </c>
      <c r="D742" s="2">
        <v>90</v>
      </c>
      <c r="E742" s="309">
        <v>46451</v>
      </c>
      <c r="F742" s="300">
        <v>46555</v>
      </c>
      <c r="G742" s="300">
        <v>46445</v>
      </c>
      <c r="H742" s="300">
        <v>46549</v>
      </c>
      <c r="I742" s="2">
        <v>11</v>
      </c>
    </row>
    <row r="743" spans="1:9" x14ac:dyDescent="0.35">
      <c r="A743" t="s">
        <v>4760</v>
      </c>
      <c r="B743" t="str">
        <f t="shared" si="11"/>
        <v>de Agua</v>
      </c>
      <c r="D743" s="2">
        <v>172</v>
      </c>
      <c r="E743" s="309">
        <v>46342</v>
      </c>
      <c r="F743" s="300">
        <v>46555</v>
      </c>
      <c r="G743" s="300">
        <v>46319</v>
      </c>
      <c r="H743" s="300">
        <v>46549</v>
      </c>
      <c r="I743" s="2">
        <v>11</v>
      </c>
    </row>
    <row r="744" spans="1:9" x14ac:dyDescent="0.35">
      <c r="A744" t="s">
        <v>5197</v>
      </c>
      <c r="B744" t="str">
        <f t="shared" si="11"/>
        <v>E018020</v>
      </c>
      <c r="C744" t="s">
        <v>5198</v>
      </c>
      <c r="D744" s="2">
        <v>120</v>
      </c>
      <c r="E744" s="309">
        <v>46342</v>
      </c>
      <c r="F744" s="2" t="s">
        <v>5199</v>
      </c>
      <c r="G744" s="300">
        <v>46319</v>
      </c>
      <c r="H744" s="300">
        <v>46472</v>
      </c>
      <c r="I744" s="2">
        <v>13</v>
      </c>
    </row>
    <row r="745" spans="1:9" x14ac:dyDescent="0.35">
      <c r="A745" t="s">
        <v>5200</v>
      </c>
      <c r="B745" t="str">
        <f t="shared" si="11"/>
        <v>E018030</v>
      </c>
      <c r="C745" t="s">
        <v>5201</v>
      </c>
      <c r="D745" s="2">
        <v>130</v>
      </c>
      <c r="E745" s="309" t="s">
        <v>4372</v>
      </c>
      <c r="F745" s="300">
        <v>46555</v>
      </c>
      <c r="G745" s="2" t="s">
        <v>4798</v>
      </c>
      <c r="H745" s="300">
        <v>46549</v>
      </c>
      <c r="I745" s="2">
        <v>11</v>
      </c>
    </row>
    <row r="746" spans="1:9" x14ac:dyDescent="0.35">
      <c r="A746" t="s">
        <v>5202</v>
      </c>
      <c r="B746" t="str">
        <f t="shared" si="11"/>
        <v>E018050</v>
      </c>
      <c r="C746" t="s">
        <v>5203</v>
      </c>
      <c r="D746" s="2">
        <v>48</v>
      </c>
      <c r="E746" s="309">
        <v>46430</v>
      </c>
      <c r="F746" s="2" t="s">
        <v>4585</v>
      </c>
      <c r="G746" s="300">
        <v>46440</v>
      </c>
      <c r="H746" s="2" t="s">
        <v>4944</v>
      </c>
      <c r="I746" s="2">
        <v>11</v>
      </c>
    </row>
    <row r="747" spans="1:9" x14ac:dyDescent="0.35">
      <c r="A747" t="s">
        <v>5204</v>
      </c>
      <c r="B747" t="str">
        <f t="shared" si="11"/>
        <v>E018060</v>
      </c>
      <c r="C747" t="s">
        <v>5205</v>
      </c>
      <c r="D747" s="2">
        <v>45</v>
      </c>
      <c r="E747" s="309">
        <v>46470</v>
      </c>
      <c r="F747" s="300">
        <v>46521</v>
      </c>
      <c r="G747" s="300">
        <v>46475</v>
      </c>
      <c r="H747" s="300">
        <v>46526</v>
      </c>
      <c r="I747" s="2">
        <v>15</v>
      </c>
    </row>
    <row r="748" spans="1:9" x14ac:dyDescent="0.35">
      <c r="A748" t="s">
        <v>4817</v>
      </c>
      <c r="B748" t="str">
        <f t="shared" si="11"/>
        <v>e + KOD</v>
      </c>
      <c r="D748" s="2">
        <v>128</v>
      </c>
      <c r="E748" s="309">
        <v>46326</v>
      </c>
      <c r="F748" s="2" t="s">
        <v>5053</v>
      </c>
      <c r="G748" s="300">
        <v>46354</v>
      </c>
      <c r="H748" s="2" t="s">
        <v>5053</v>
      </c>
      <c r="I748" s="2">
        <v>68</v>
      </c>
    </row>
    <row r="749" spans="1:9" x14ac:dyDescent="0.35">
      <c r="A749" t="s">
        <v>5206</v>
      </c>
      <c r="B749" t="str">
        <f t="shared" si="11"/>
        <v>E019020</v>
      </c>
      <c r="C749" t="s">
        <v>5207</v>
      </c>
      <c r="D749" s="2">
        <v>60</v>
      </c>
      <c r="E749" s="309">
        <v>46326</v>
      </c>
      <c r="F749" s="2" t="s">
        <v>4411</v>
      </c>
      <c r="G749" s="300">
        <v>46354</v>
      </c>
      <c r="H749" s="300">
        <v>46437</v>
      </c>
      <c r="I749" s="2">
        <v>96</v>
      </c>
    </row>
    <row r="750" spans="1:9" x14ac:dyDescent="0.35">
      <c r="A750" t="s">
        <v>5208</v>
      </c>
      <c r="B750" t="str">
        <f t="shared" si="11"/>
        <v>E019030</v>
      </c>
      <c r="C750" t="s">
        <v>5209</v>
      </c>
      <c r="D750" s="2">
        <v>60</v>
      </c>
      <c r="E750" s="309">
        <v>46420</v>
      </c>
      <c r="F750" s="2" t="s">
        <v>5053</v>
      </c>
      <c r="G750" s="300">
        <v>46420</v>
      </c>
      <c r="H750" s="2" t="s">
        <v>5053</v>
      </c>
      <c r="I750" s="2">
        <v>68</v>
      </c>
    </row>
    <row r="751" spans="1:9" x14ac:dyDescent="0.35">
      <c r="A751" t="s">
        <v>4826</v>
      </c>
      <c r="B751" t="str">
        <f t="shared" si="11"/>
        <v xml:space="preserve"> planta</v>
      </c>
      <c r="D751" s="2">
        <v>167</v>
      </c>
      <c r="E751" s="309">
        <v>46329</v>
      </c>
      <c r="F751" s="300">
        <v>46536</v>
      </c>
      <c r="G751" s="300">
        <v>46350</v>
      </c>
      <c r="H751" s="300">
        <v>46550</v>
      </c>
      <c r="I751" s="2">
        <v>32</v>
      </c>
    </row>
    <row r="752" spans="1:9" x14ac:dyDescent="0.35">
      <c r="A752" t="s">
        <v>5210</v>
      </c>
      <c r="B752" t="str">
        <f t="shared" si="11"/>
        <v>E017020</v>
      </c>
      <c r="C752" t="s">
        <v>5211</v>
      </c>
      <c r="D752" s="2">
        <v>110</v>
      </c>
      <c r="E752" s="309">
        <v>46329</v>
      </c>
      <c r="F752" s="300">
        <v>46470</v>
      </c>
      <c r="G752" s="300">
        <v>46350</v>
      </c>
      <c r="H752" s="2" t="s">
        <v>4553</v>
      </c>
      <c r="I752" s="2">
        <v>54</v>
      </c>
    </row>
    <row r="753" spans="1:9" x14ac:dyDescent="0.35">
      <c r="A753" t="s">
        <v>5212</v>
      </c>
      <c r="B753" t="str">
        <f t="shared" si="11"/>
        <v>E017030</v>
      </c>
      <c r="C753" t="s">
        <v>5213</v>
      </c>
      <c r="D753" s="2">
        <v>120</v>
      </c>
      <c r="E753" s="309" t="s">
        <v>4470</v>
      </c>
      <c r="F753" s="300">
        <v>46536</v>
      </c>
      <c r="G753" s="2" t="s">
        <v>4452</v>
      </c>
      <c r="H753" s="300">
        <v>46550</v>
      </c>
      <c r="I753" s="2">
        <v>32</v>
      </c>
    </row>
    <row r="754" spans="1:9" x14ac:dyDescent="0.35">
      <c r="A754" t="s">
        <v>4082</v>
      </c>
      <c r="B754" t="str">
        <f t="shared" si="11"/>
        <v>control</v>
      </c>
      <c r="D754" s="2">
        <v>246</v>
      </c>
      <c r="E754" s="309">
        <v>46326</v>
      </c>
      <c r="F754" s="2" t="s">
        <v>4637</v>
      </c>
      <c r="G754" s="300">
        <v>46314</v>
      </c>
      <c r="H754" s="2" t="s">
        <v>4637</v>
      </c>
      <c r="I754" s="2">
        <v>11</v>
      </c>
    </row>
    <row r="755" spans="1:9" x14ac:dyDescent="0.35">
      <c r="A755" t="s">
        <v>4650</v>
      </c>
      <c r="B755" t="str">
        <f t="shared" si="11"/>
        <v>Cutcher</v>
      </c>
      <c r="D755" s="2">
        <v>153</v>
      </c>
      <c r="E755" s="309">
        <v>46326</v>
      </c>
      <c r="F755" s="300">
        <v>46518</v>
      </c>
      <c r="G755" s="2" t="s">
        <v>4969</v>
      </c>
      <c r="H755" s="300">
        <v>46536</v>
      </c>
      <c r="I755" s="2">
        <v>43</v>
      </c>
    </row>
    <row r="756" spans="1:9" x14ac:dyDescent="0.35">
      <c r="A756" t="s">
        <v>5214</v>
      </c>
      <c r="B756" t="str">
        <f t="shared" si="11"/>
        <v>I011010</v>
      </c>
      <c r="C756" t="s">
        <v>5215</v>
      </c>
      <c r="D756" s="2">
        <v>90</v>
      </c>
      <c r="E756" s="309">
        <v>46326</v>
      </c>
      <c r="F756" s="300">
        <v>46444</v>
      </c>
      <c r="G756" s="2" t="s">
        <v>4969</v>
      </c>
      <c r="H756" s="2" t="s">
        <v>5157</v>
      </c>
      <c r="I756" s="2">
        <v>56</v>
      </c>
    </row>
    <row r="757" spans="1:9" x14ac:dyDescent="0.35">
      <c r="A757" t="s">
        <v>5216</v>
      </c>
      <c r="B757" t="str">
        <f t="shared" si="11"/>
        <v>I011020</v>
      </c>
      <c r="C757" t="s">
        <v>5217</v>
      </c>
      <c r="D757" s="2">
        <v>90</v>
      </c>
      <c r="E757" s="309" t="s">
        <v>4382</v>
      </c>
      <c r="F757" s="2" t="s">
        <v>5199</v>
      </c>
      <c r="G757" s="2" t="s">
        <v>4590</v>
      </c>
      <c r="H757" s="300">
        <v>46510</v>
      </c>
      <c r="I757" s="2">
        <v>43</v>
      </c>
    </row>
    <row r="758" spans="1:9" x14ac:dyDescent="0.35">
      <c r="A758" t="s">
        <v>5218</v>
      </c>
      <c r="B758" t="str">
        <f t="shared" si="11"/>
        <v>I011030</v>
      </c>
      <c r="C758" t="s">
        <v>5219</v>
      </c>
      <c r="D758" s="2">
        <v>90</v>
      </c>
      <c r="E758" s="309" t="s">
        <v>4960</v>
      </c>
      <c r="F758" s="300">
        <v>46518</v>
      </c>
      <c r="G758" s="300">
        <v>46433</v>
      </c>
      <c r="H758" s="300">
        <v>46536</v>
      </c>
      <c r="I758" s="2">
        <v>43</v>
      </c>
    </row>
    <row r="759" spans="1:9" x14ac:dyDescent="0.35">
      <c r="A759" t="s">
        <v>4658</v>
      </c>
      <c r="B759" t="str">
        <f t="shared" si="11"/>
        <v>presión</v>
      </c>
      <c r="D759" s="2">
        <v>211</v>
      </c>
      <c r="E759" s="309">
        <v>46326</v>
      </c>
      <c r="F759" s="300">
        <v>46585</v>
      </c>
      <c r="G759" s="2" t="s">
        <v>4972</v>
      </c>
      <c r="H759" s="2" t="s">
        <v>5220</v>
      </c>
      <c r="I759" s="2">
        <v>37</v>
      </c>
    </row>
    <row r="760" spans="1:9" x14ac:dyDescent="0.35">
      <c r="A760" t="s">
        <v>5221</v>
      </c>
      <c r="B760" t="str">
        <f t="shared" si="11"/>
        <v>I011110</v>
      </c>
      <c r="C760" t="s">
        <v>5222</v>
      </c>
      <c r="D760" s="2">
        <v>120</v>
      </c>
      <c r="E760" s="309">
        <v>46326</v>
      </c>
      <c r="F760" s="2" t="s">
        <v>4944</v>
      </c>
      <c r="G760" s="2" t="s">
        <v>4972</v>
      </c>
      <c r="H760" s="300">
        <v>46554</v>
      </c>
      <c r="I760" s="2">
        <v>46</v>
      </c>
    </row>
    <row r="761" spans="1:9" x14ac:dyDescent="0.35">
      <c r="A761" t="s">
        <v>5223</v>
      </c>
      <c r="B761" t="str">
        <f t="shared" si="11"/>
        <v>I011120</v>
      </c>
      <c r="C761" t="s">
        <v>5224</v>
      </c>
      <c r="D761" s="2">
        <v>100</v>
      </c>
      <c r="E761" s="309">
        <v>46435</v>
      </c>
      <c r="F761" s="300">
        <v>46550</v>
      </c>
      <c r="G761" s="300">
        <v>46462</v>
      </c>
      <c r="H761" s="300">
        <v>46577</v>
      </c>
      <c r="I761" s="2">
        <v>1</v>
      </c>
    </row>
    <row r="762" spans="1:9" x14ac:dyDescent="0.35">
      <c r="A762" t="s">
        <v>5225</v>
      </c>
      <c r="B762" t="str">
        <f t="shared" si="11"/>
        <v>I011130</v>
      </c>
      <c r="C762" t="s">
        <v>5226</v>
      </c>
      <c r="D762" s="2">
        <v>110</v>
      </c>
      <c r="E762" s="309">
        <v>46458</v>
      </c>
      <c r="F762" s="300">
        <v>46585</v>
      </c>
      <c r="G762" s="2" t="s">
        <v>4585</v>
      </c>
      <c r="H762" s="2" t="s">
        <v>5220</v>
      </c>
      <c r="I762" s="2">
        <v>37</v>
      </c>
    </row>
    <row r="763" spans="1:9" x14ac:dyDescent="0.35">
      <c r="A763" t="s">
        <v>5227</v>
      </c>
      <c r="B763" t="str">
        <f t="shared" si="11"/>
        <v>I011131</v>
      </c>
      <c r="C763" t="s">
        <v>5228</v>
      </c>
      <c r="D763" s="2">
        <v>64</v>
      </c>
      <c r="E763" s="309">
        <v>46458</v>
      </c>
      <c r="F763" s="300">
        <v>46532</v>
      </c>
      <c r="G763" s="2" t="s">
        <v>4585</v>
      </c>
      <c r="H763" s="300">
        <v>46560</v>
      </c>
      <c r="I763" s="2">
        <v>1</v>
      </c>
    </row>
    <row r="764" spans="1:9" x14ac:dyDescent="0.35">
      <c r="A764" t="s">
        <v>4684</v>
      </c>
      <c r="B764" t="str">
        <f t="shared" si="11"/>
        <v xml:space="preserve"> de Gas</v>
      </c>
      <c r="D764" s="2">
        <v>193</v>
      </c>
      <c r="E764" s="309">
        <v>46342</v>
      </c>
      <c r="F764" s="300">
        <v>46580</v>
      </c>
      <c r="G764" s="2" t="s">
        <v>4470</v>
      </c>
      <c r="H764" s="300">
        <v>46571</v>
      </c>
      <c r="I764" s="2">
        <v>0</v>
      </c>
    </row>
    <row r="765" spans="1:9" x14ac:dyDescent="0.35">
      <c r="A765" t="s">
        <v>5229</v>
      </c>
      <c r="B765" t="str">
        <f t="shared" si="11"/>
        <v>I012010</v>
      </c>
      <c r="C765" t="s">
        <v>5230</v>
      </c>
      <c r="D765" s="2">
        <v>100</v>
      </c>
      <c r="E765" s="309">
        <v>46342</v>
      </c>
      <c r="F765" s="300">
        <v>46471</v>
      </c>
      <c r="G765" s="2" t="s">
        <v>4470</v>
      </c>
      <c r="H765" s="300">
        <v>46513</v>
      </c>
      <c r="I765" s="2">
        <v>53</v>
      </c>
    </row>
    <row r="766" spans="1:9" x14ac:dyDescent="0.35">
      <c r="A766" t="s">
        <v>5231</v>
      </c>
      <c r="B766" t="str">
        <f t="shared" si="11"/>
        <v>I012020</v>
      </c>
      <c r="C766" t="s">
        <v>5232</v>
      </c>
      <c r="D766" s="2">
        <v>100</v>
      </c>
      <c r="E766" s="309">
        <v>46452</v>
      </c>
      <c r="F766" s="300">
        <v>46568</v>
      </c>
      <c r="G766" s="300">
        <v>46438</v>
      </c>
      <c r="H766" s="300">
        <v>46554</v>
      </c>
      <c r="I766" s="2">
        <v>0</v>
      </c>
    </row>
    <row r="767" spans="1:9" x14ac:dyDescent="0.35">
      <c r="A767" t="s">
        <v>5233</v>
      </c>
      <c r="B767" t="str">
        <f t="shared" si="11"/>
        <v>I012030</v>
      </c>
      <c r="C767" t="s">
        <v>5234</v>
      </c>
      <c r="D767" s="2">
        <v>100</v>
      </c>
      <c r="E767" s="309">
        <v>46464</v>
      </c>
      <c r="F767" s="300">
        <v>46580</v>
      </c>
      <c r="G767" s="300">
        <v>46456</v>
      </c>
      <c r="H767" s="300">
        <v>46571</v>
      </c>
      <c r="I767" s="2">
        <v>0</v>
      </c>
    </row>
    <row r="768" spans="1:9" x14ac:dyDescent="0.35">
      <c r="A768" t="s">
        <v>4697</v>
      </c>
      <c r="B768" t="str">
        <f t="shared" si="11"/>
        <v>densado</v>
      </c>
      <c r="D768" s="2">
        <v>208</v>
      </c>
      <c r="E768" s="309" t="s">
        <v>3707</v>
      </c>
      <c r="F768" s="2" t="s">
        <v>4637</v>
      </c>
      <c r="G768" s="2" t="s">
        <v>4806</v>
      </c>
      <c r="H768" s="2" t="s">
        <v>5147</v>
      </c>
      <c r="I768" s="2">
        <v>0</v>
      </c>
    </row>
    <row r="769" spans="1:9" x14ac:dyDescent="0.35">
      <c r="A769" t="s">
        <v>5235</v>
      </c>
      <c r="B769" t="str">
        <f t="shared" si="11"/>
        <v>I013010</v>
      </c>
      <c r="C769" t="s">
        <v>5236</v>
      </c>
      <c r="D769" s="2">
        <v>120</v>
      </c>
      <c r="E769" s="309" t="s">
        <v>3707</v>
      </c>
      <c r="F769" s="300">
        <v>46524</v>
      </c>
      <c r="G769" s="2" t="s">
        <v>4402</v>
      </c>
      <c r="H769" s="300">
        <v>46542</v>
      </c>
      <c r="I769" s="2">
        <v>28</v>
      </c>
    </row>
    <row r="770" spans="1:9" x14ac:dyDescent="0.35">
      <c r="A770" t="s">
        <v>5237</v>
      </c>
      <c r="B770" t="str">
        <f t="shared" si="11"/>
        <v>I013002</v>
      </c>
      <c r="C770" t="s">
        <v>5238</v>
      </c>
      <c r="D770" s="2">
        <v>30</v>
      </c>
      <c r="E770" s="309" t="s">
        <v>4812</v>
      </c>
      <c r="F770" s="300">
        <v>46428</v>
      </c>
      <c r="G770" s="2" t="s">
        <v>4806</v>
      </c>
      <c r="H770" s="300">
        <v>46420</v>
      </c>
      <c r="I770" s="2">
        <v>35</v>
      </c>
    </row>
    <row r="771" spans="1:9" x14ac:dyDescent="0.35">
      <c r="A771" t="s">
        <v>5239</v>
      </c>
      <c r="B771" t="str">
        <f t="shared" si="11"/>
        <v>I013004</v>
      </c>
      <c r="C771" t="s">
        <v>5240</v>
      </c>
      <c r="D771" s="2">
        <v>20</v>
      </c>
      <c r="E771" s="309">
        <v>46455</v>
      </c>
      <c r="F771" s="300">
        <v>46477</v>
      </c>
      <c r="G771" s="300">
        <v>46421</v>
      </c>
      <c r="H771" s="300">
        <v>46472</v>
      </c>
      <c r="I771" s="2">
        <v>13</v>
      </c>
    </row>
    <row r="772" spans="1:9" x14ac:dyDescent="0.35">
      <c r="A772" t="s">
        <v>5241</v>
      </c>
      <c r="B772" t="str">
        <f t="shared" si="11"/>
        <v>I013020</v>
      </c>
      <c r="C772" t="s">
        <v>5242</v>
      </c>
      <c r="D772" s="2">
        <v>100</v>
      </c>
      <c r="E772" s="309">
        <v>46477</v>
      </c>
      <c r="F772" s="300">
        <v>46592</v>
      </c>
      <c r="G772" s="300">
        <v>46473</v>
      </c>
      <c r="H772" s="300">
        <v>46589</v>
      </c>
      <c r="I772" s="2">
        <v>0</v>
      </c>
    </row>
    <row r="773" spans="1:9" x14ac:dyDescent="0.35">
      <c r="A773" t="s">
        <v>5243</v>
      </c>
      <c r="B773" t="str">
        <f t="shared" si="11"/>
        <v>I013031</v>
      </c>
      <c r="C773" t="s">
        <v>5244</v>
      </c>
      <c r="D773" s="2">
        <v>79</v>
      </c>
      <c r="E773" s="309">
        <v>46477</v>
      </c>
      <c r="F773" s="300">
        <v>46568</v>
      </c>
      <c r="G773" s="300">
        <v>46473</v>
      </c>
      <c r="H773" s="300">
        <v>46566</v>
      </c>
      <c r="I773" s="2">
        <v>0</v>
      </c>
    </row>
    <row r="774" spans="1:9" x14ac:dyDescent="0.35">
      <c r="A774" t="s">
        <v>5245</v>
      </c>
      <c r="B774" t="str">
        <f t="shared" ref="B774:B837" si="12">+RIGHT(A774,7)</f>
        <v>I013030</v>
      </c>
      <c r="C774" t="s">
        <v>5246</v>
      </c>
      <c r="D774" s="2">
        <v>115</v>
      </c>
      <c r="E774" s="309" t="s">
        <v>5139</v>
      </c>
      <c r="F774" s="2" t="s">
        <v>4637</v>
      </c>
      <c r="G774" s="300">
        <v>46473</v>
      </c>
      <c r="H774" s="2" t="s">
        <v>5147</v>
      </c>
      <c r="I774" s="2">
        <v>0</v>
      </c>
    </row>
    <row r="775" spans="1:9" x14ac:dyDescent="0.35">
      <c r="A775" t="s">
        <v>4716</v>
      </c>
      <c r="B775" t="str">
        <f t="shared" si="12"/>
        <v>Hot Oil</v>
      </c>
      <c r="D775" s="2">
        <v>180</v>
      </c>
      <c r="E775" s="309">
        <v>46345</v>
      </c>
      <c r="F775" s="300">
        <v>46568</v>
      </c>
      <c r="G775" s="300">
        <v>46343</v>
      </c>
      <c r="H775" s="300">
        <v>46566</v>
      </c>
      <c r="I775" s="2">
        <v>10</v>
      </c>
    </row>
    <row r="776" spans="1:9" x14ac:dyDescent="0.35">
      <c r="A776" t="s">
        <v>5247</v>
      </c>
      <c r="B776" t="str">
        <f t="shared" si="12"/>
        <v>I014010</v>
      </c>
      <c r="C776" t="s">
        <v>5248</v>
      </c>
      <c r="D776" s="2">
        <v>120</v>
      </c>
      <c r="E776" s="309">
        <v>46345</v>
      </c>
      <c r="F776" s="2" t="s">
        <v>5178</v>
      </c>
      <c r="G776" s="300">
        <v>46343</v>
      </c>
      <c r="H776" s="2" t="s">
        <v>4925</v>
      </c>
      <c r="I776" s="2">
        <v>10</v>
      </c>
    </row>
    <row r="777" spans="1:9" x14ac:dyDescent="0.35">
      <c r="A777" t="s">
        <v>5249</v>
      </c>
      <c r="B777" t="str">
        <f t="shared" si="12"/>
        <v>I014020</v>
      </c>
      <c r="C777" t="s">
        <v>5250</v>
      </c>
      <c r="D777" s="2">
        <v>100</v>
      </c>
      <c r="E777" s="309" t="s">
        <v>4317</v>
      </c>
      <c r="F777" s="300">
        <v>46528</v>
      </c>
      <c r="G777" s="300">
        <v>46424</v>
      </c>
      <c r="H777" s="300">
        <v>46540</v>
      </c>
      <c r="I777" s="2">
        <v>24</v>
      </c>
    </row>
    <row r="778" spans="1:9" x14ac:dyDescent="0.35">
      <c r="A778" t="s">
        <v>5251</v>
      </c>
      <c r="B778" t="str">
        <f t="shared" si="12"/>
        <v>I014030</v>
      </c>
      <c r="C778" t="s">
        <v>5252</v>
      </c>
      <c r="D778" s="2">
        <v>100</v>
      </c>
      <c r="E778" s="309">
        <v>46452</v>
      </c>
      <c r="F778" s="300">
        <v>46568</v>
      </c>
      <c r="G778" s="300">
        <v>46450</v>
      </c>
      <c r="H778" s="300">
        <v>46566</v>
      </c>
      <c r="I778" s="2">
        <v>10</v>
      </c>
    </row>
    <row r="779" spans="1:9" x14ac:dyDescent="0.35">
      <c r="A779" t="s">
        <v>4734</v>
      </c>
      <c r="B779" t="str">
        <f t="shared" si="12"/>
        <v>eración</v>
      </c>
      <c r="D779" s="2">
        <v>140</v>
      </c>
      <c r="E779" s="309">
        <v>46326</v>
      </c>
      <c r="F779" s="2" t="s">
        <v>5113</v>
      </c>
      <c r="G779" s="300">
        <v>46314</v>
      </c>
      <c r="H779" s="2" t="s">
        <v>5133</v>
      </c>
      <c r="I779" s="2">
        <v>12</v>
      </c>
    </row>
    <row r="780" spans="1:9" x14ac:dyDescent="0.35">
      <c r="A780" t="s">
        <v>5253</v>
      </c>
      <c r="B780" t="str">
        <f t="shared" si="12"/>
        <v>I015010</v>
      </c>
      <c r="C780" t="s">
        <v>5254</v>
      </c>
      <c r="D780" s="2">
        <v>80</v>
      </c>
      <c r="E780" s="309">
        <v>46326</v>
      </c>
      <c r="F780" s="300">
        <v>46433</v>
      </c>
      <c r="G780" s="300">
        <v>46314</v>
      </c>
      <c r="H780" s="300">
        <v>46420</v>
      </c>
      <c r="I780" s="2">
        <v>12</v>
      </c>
    </row>
    <row r="781" spans="1:9" x14ac:dyDescent="0.35">
      <c r="A781" t="s">
        <v>5255</v>
      </c>
      <c r="B781" t="str">
        <f t="shared" si="12"/>
        <v>I015020</v>
      </c>
      <c r="C781" t="s">
        <v>5256</v>
      </c>
      <c r="D781" s="2">
        <v>30</v>
      </c>
      <c r="E781" s="309" t="s">
        <v>4972</v>
      </c>
      <c r="F781" s="300">
        <v>46449</v>
      </c>
      <c r="G781" s="2" t="s">
        <v>4411</v>
      </c>
      <c r="H781" s="300">
        <v>46443</v>
      </c>
      <c r="I781" s="2">
        <v>13</v>
      </c>
    </row>
    <row r="782" spans="1:9" x14ac:dyDescent="0.35">
      <c r="A782" t="s">
        <v>5257</v>
      </c>
      <c r="B782" t="str">
        <f t="shared" si="12"/>
        <v>I015030</v>
      </c>
      <c r="C782" t="s">
        <v>5258</v>
      </c>
      <c r="D782" s="2">
        <v>75</v>
      </c>
      <c r="E782" s="309" t="s">
        <v>4999</v>
      </c>
      <c r="F782" s="2" t="s">
        <v>5113</v>
      </c>
      <c r="G782" s="2" t="s">
        <v>4402</v>
      </c>
      <c r="H782" s="2" t="s">
        <v>5133</v>
      </c>
      <c r="I782" s="2">
        <v>12</v>
      </c>
    </row>
    <row r="783" spans="1:9" x14ac:dyDescent="0.35">
      <c r="A783" t="s">
        <v>4743</v>
      </c>
      <c r="B783" t="str">
        <f t="shared" si="12"/>
        <v>densado</v>
      </c>
      <c r="D783" s="2">
        <v>143</v>
      </c>
      <c r="E783" s="309" t="s">
        <v>4801</v>
      </c>
      <c r="F783" s="300">
        <v>46559</v>
      </c>
      <c r="G783" s="2" t="s">
        <v>4811</v>
      </c>
      <c r="H783" s="300">
        <v>46557</v>
      </c>
      <c r="I783" s="2">
        <v>18</v>
      </c>
    </row>
    <row r="784" spans="1:9" x14ac:dyDescent="0.35">
      <c r="A784" t="s">
        <v>5259</v>
      </c>
      <c r="B784" t="str">
        <f t="shared" si="12"/>
        <v>I016020</v>
      </c>
      <c r="C784" t="s">
        <v>5260</v>
      </c>
      <c r="D784" s="2">
        <v>100</v>
      </c>
      <c r="E784" s="309" t="s">
        <v>4801</v>
      </c>
      <c r="F784" s="300">
        <v>46508</v>
      </c>
      <c r="G784" s="2" t="s">
        <v>4860</v>
      </c>
      <c r="H784" s="300">
        <v>46522</v>
      </c>
      <c r="I784" s="2">
        <v>31</v>
      </c>
    </row>
    <row r="785" spans="1:9" x14ac:dyDescent="0.35">
      <c r="A785" t="s">
        <v>5261</v>
      </c>
      <c r="B785" t="str">
        <f t="shared" si="12"/>
        <v>I016010</v>
      </c>
      <c r="C785" t="s">
        <v>5262</v>
      </c>
      <c r="D785" s="2">
        <v>100</v>
      </c>
      <c r="E785" s="309" t="s">
        <v>4347</v>
      </c>
      <c r="F785" s="300">
        <v>46512</v>
      </c>
      <c r="G785" s="2" t="s">
        <v>4811</v>
      </c>
      <c r="H785" s="2" t="s">
        <v>5114</v>
      </c>
      <c r="I785" s="2">
        <v>18</v>
      </c>
    </row>
    <row r="786" spans="1:9" x14ac:dyDescent="0.35">
      <c r="A786" t="s">
        <v>5263</v>
      </c>
      <c r="B786" t="str">
        <f t="shared" si="12"/>
        <v>I016030</v>
      </c>
      <c r="C786" t="s">
        <v>5264</v>
      </c>
      <c r="D786" s="2">
        <v>100</v>
      </c>
      <c r="E786" s="309">
        <v>46443</v>
      </c>
      <c r="F786" s="300">
        <v>46559</v>
      </c>
      <c r="G786" s="300">
        <v>46442</v>
      </c>
      <c r="H786" s="300">
        <v>46557</v>
      </c>
      <c r="I786" s="2">
        <v>18</v>
      </c>
    </row>
    <row r="787" spans="1:9" x14ac:dyDescent="0.35">
      <c r="A787" t="s">
        <v>4760</v>
      </c>
      <c r="B787" t="str">
        <f t="shared" si="12"/>
        <v>de Agua</v>
      </c>
      <c r="D787" s="2">
        <v>177</v>
      </c>
      <c r="E787" s="309">
        <v>46342</v>
      </c>
      <c r="F787" s="300">
        <v>46561</v>
      </c>
      <c r="G787" s="300">
        <v>46319</v>
      </c>
      <c r="H787" s="2" t="s">
        <v>4637</v>
      </c>
      <c r="I787" s="2">
        <v>67</v>
      </c>
    </row>
    <row r="788" spans="1:9" x14ac:dyDescent="0.35">
      <c r="A788" t="s">
        <v>5265</v>
      </c>
      <c r="B788" t="str">
        <f t="shared" si="12"/>
        <v>I018010</v>
      </c>
      <c r="C788" t="s">
        <v>5266</v>
      </c>
      <c r="D788" s="2">
        <v>100</v>
      </c>
      <c r="E788" s="309">
        <v>46342</v>
      </c>
      <c r="F788" s="300">
        <v>46471</v>
      </c>
      <c r="G788" s="300">
        <v>46319</v>
      </c>
      <c r="H788" s="300">
        <v>46449</v>
      </c>
      <c r="I788" s="2">
        <v>43</v>
      </c>
    </row>
    <row r="789" spans="1:9" x14ac:dyDescent="0.35">
      <c r="A789" t="s">
        <v>5267</v>
      </c>
      <c r="B789" t="str">
        <f t="shared" si="12"/>
        <v>I018002</v>
      </c>
      <c r="C789" t="s">
        <v>5268</v>
      </c>
      <c r="D789" s="2">
        <v>30</v>
      </c>
      <c r="E789" s="309">
        <v>46354</v>
      </c>
      <c r="F789" s="2" t="s">
        <v>4540</v>
      </c>
      <c r="G789" s="2" t="s">
        <v>4846</v>
      </c>
      <c r="H789" s="300">
        <v>46426</v>
      </c>
      <c r="I789" s="2">
        <v>62</v>
      </c>
    </row>
    <row r="790" spans="1:9" x14ac:dyDescent="0.35">
      <c r="A790" t="s">
        <v>5269</v>
      </c>
      <c r="B790" t="str">
        <f t="shared" si="12"/>
        <v>I018020</v>
      </c>
      <c r="C790" t="s">
        <v>5270</v>
      </c>
      <c r="D790" s="2">
        <v>100</v>
      </c>
      <c r="E790" s="309" t="s">
        <v>4949</v>
      </c>
      <c r="F790" s="300">
        <v>46533</v>
      </c>
      <c r="G790" s="2" t="s">
        <v>4949</v>
      </c>
      <c r="H790" s="300">
        <v>46533</v>
      </c>
      <c r="I790" s="2">
        <v>15</v>
      </c>
    </row>
    <row r="791" spans="1:9" x14ac:dyDescent="0.35">
      <c r="A791" t="s">
        <v>5271</v>
      </c>
      <c r="B791" t="str">
        <f t="shared" si="12"/>
        <v>I018004</v>
      </c>
      <c r="C791" t="s">
        <v>5272</v>
      </c>
      <c r="D791" s="2">
        <v>20</v>
      </c>
      <c r="E791" s="309">
        <v>46455</v>
      </c>
      <c r="F791" s="300">
        <v>46477</v>
      </c>
      <c r="G791" s="300">
        <v>46427</v>
      </c>
      <c r="H791" s="2" t="s">
        <v>5157</v>
      </c>
      <c r="I791" s="2">
        <v>18</v>
      </c>
    </row>
    <row r="792" spans="1:9" x14ac:dyDescent="0.35">
      <c r="A792" t="s">
        <v>5273</v>
      </c>
      <c r="B792" t="str">
        <f t="shared" si="12"/>
        <v>I018030</v>
      </c>
      <c r="C792" t="s">
        <v>5274</v>
      </c>
      <c r="D792" s="2">
        <v>80</v>
      </c>
      <c r="E792" s="309">
        <v>46458</v>
      </c>
      <c r="F792" s="300">
        <v>46550</v>
      </c>
      <c r="G792" s="300">
        <v>46435</v>
      </c>
      <c r="H792" s="300">
        <v>46550</v>
      </c>
      <c r="I792" s="2">
        <v>15</v>
      </c>
    </row>
    <row r="793" spans="1:9" x14ac:dyDescent="0.35">
      <c r="A793" t="s">
        <v>5275</v>
      </c>
      <c r="B793" t="str">
        <f t="shared" si="12"/>
        <v>I018024</v>
      </c>
      <c r="C793" t="s">
        <v>5276</v>
      </c>
      <c r="D793" s="2">
        <v>35</v>
      </c>
      <c r="E793" s="309" t="s">
        <v>5087</v>
      </c>
      <c r="F793" s="300">
        <v>46540</v>
      </c>
      <c r="G793" s="300">
        <v>46564</v>
      </c>
      <c r="H793" s="2" t="s">
        <v>5277</v>
      </c>
      <c r="I793" s="2">
        <v>67</v>
      </c>
    </row>
    <row r="794" spans="1:9" x14ac:dyDescent="0.35">
      <c r="A794" t="s">
        <v>5278</v>
      </c>
      <c r="B794" t="str">
        <f t="shared" si="12"/>
        <v>I018034</v>
      </c>
      <c r="C794" t="s">
        <v>5279</v>
      </c>
      <c r="D794" s="2">
        <v>35</v>
      </c>
      <c r="E794" s="309">
        <v>46521</v>
      </c>
      <c r="F794" s="300">
        <v>46561</v>
      </c>
      <c r="G794" s="300">
        <v>46585</v>
      </c>
      <c r="H794" s="2" t="s">
        <v>4637</v>
      </c>
      <c r="I794" s="2">
        <v>67</v>
      </c>
    </row>
    <row r="795" spans="1:9" x14ac:dyDescent="0.35">
      <c r="A795" t="s">
        <v>4817</v>
      </c>
      <c r="B795" t="str">
        <f t="shared" si="12"/>
        <v>e + KOD</v>
      </c>
      <c r="D795" s="2">
        <v>190</v>
      </c>
      <c r="E795" s="309">
        <v>46326</v>
      </c>
      <c r="F795" s="300">
        <v>46561</v>
      </c>
      <c r="G795" s="300">
        <v>46354</v>
      </c>
      <c r="H795" s="300">
        <v>46560</v>
      </c>
      <c r="I795" s="2">
        <v>11</v>
      </c>
    </row>
    <row r="796" spans="1:9" x14ac:dyDescent="0.35">
      <c r="A796" t="s">
        <v>5280</v>
      </c>
      <c r="B796" t="str">
        <f t="shared" si="12"/>
        <v>I019010</v>
      </c>
      <c r="C796" t="s">
        <v>5281</v>
      </c>
      <c r="D796" s="2">
        <v>60</v>
      </c>
      <c r="E796" s="309">
        <v>46326</v>
      </c>
      <c r="F796" s="2" t="s">
        <v>4411</v>
      </c>
      <c r="G796" s="300">
        <v>46354</v>
      </c>
      <c r="H796" s="300">
        <v>46437</v>
      </c>
      <c r="I796" s="2">
        <v>41</v>
      </c>
    </row>
    <row r="797" spans="1:9" x14ac:dyDescent="0.35">
      <c r="A797" t="s">
        <v>5282</v>
      </c>
      <c r="B797" t="str">
        <f t="shared" si="12"/>
        <v>I019020</v>
      </c>
      <c r="C797" t="s">
        <v>5283</v>
      </c>
      <c r="D797" s="2">
        <v>100</v>
      </c>
      <c r="E797" s="309" t="s">
        <v>4873</v>
      </c>
      <c r="F797" s="300">
        <v>46526</v>
      </c>
      <c r="G797" s="2" t="s">
        <v>4411</v>
      </c>
      <c r="H797" s="300">
        <v>46525</v>
      </c>
      <c r="I797" s="2">
        <v>11</v>
      </c>
    </row>
    <row r="798" spans="1:9" x14ac:dyDescent="0.35">
      <c r="A798" t="s">
        <v>5284</v>
      </c>
      <c r="B798" t="str">
        <f t="shared" si="12"/>
        <v>I019030</v>
      </c>
      <c r="C798" t="s">
        <v>5285</v>
      </c>
      <c r="D798" s="2">
        <v>100</v>
      </c>
      <c r="E798" s="309">
        <v>46445</v>
      </c>
      <c r="F798" s="300">
        <v>46561</v>
      </c>
      <c r="G798" s="300">
        <v>46444</v>
      </c>
      <c r="H798" s="300">
        <v>46560</v>
      </c>
      <c r="I798" s="2">
        <v>11</v>
      </c>
    </row>
    <row r="799" spans="1:9" x14ac:dyDescent="0.35">
      <c r="A799" t="s">
        <v>4826</v>
      </c>
      <c r="B799" t="str">
        <f t="shared" si="12"/>
        <v xml:space="preserve"> planta</v>
      </c>
      <c r="D799" s="2">
        <v>165</v>
      </c>
      <c r="E799" s="309">
        <v>46329</v>
      </c>
      <c r="F799" s="300">
        <v>46534</v>
      </c>
      <c r="G799" s="300">
        <v>46350</v>
      </c>
      <c r="H799" s="300">
        <v>46540</v>
      </c>
      <c r="I799" s="2">
        <v>39</v>
      </c>
    </row>
    <row r="800" spans="1:9" x14ac:dyDescent="0.35">
      <c r="A800" t="s">
        <v>5286</v>
      </c>
      <c r="B800" t="str">
        <f t="shared" si="12"/>
        <v>I017010</v>
      </c>
      <c r="C800" t="s">
        <v>5287</v>
      </c>
      <c r="D800" s="2">
        <v>100</v>
      </c>
      <c r="E800" s="309">
        <v>46329</v>
      </c>
      <c r="F800" s="300">
        <v>46458</v>
      </c>
      <c r="G800" s="300">
        <v>46350</v>
      </c>
      <c r="H800" s="2" t="s">
        <v>4944</v>
      </c>
      <c r="I800" s="2">
        <v>74</v>
      </c>
    </row>
    <row r="801" spans="1:9" x14ac:dyDescent="0.35">
      <c r="A801" t="s">
        <v>5288</v>
      </c>
      <c r="B801" t="str">
        <f t="shared" si="12"/>
        <v>I017020</v>
      </c>
      <c r="C801" t="s">
        <v>5289</v>
      </c>
      <c r="D801" s="2">
        <v>100</v>
      </c>
      <c r="E801" s="309" t="s">
        <v>4344</v>
      </c>
      <c r="F801" s="300">
        <v>46511</v>
      </c>
      <c r="G801" s="2" t="s">
        <v>4577</v>
      </c>
      <c r="H801" s="300">
        <v>46517</v>
      </c>
      <c r="I801" s="2">
        <v>39</v>
      </c>
    </row>
    <row r="802" spans="1:9" x14ac:dyDescent="0.35">
      <c r="A802" t="s">
        <v>5290</v>
      </c>
      <c r="B802" t="str">
        <f t="shared" si="12"/>
        <v>I017030</v>
      </c>
      <c r="C802" t="s">
        <v>5291</v>
      </c>
      <c r="D802" s="2">
        <v>100</v>
      </c>
      <c r="E802" s="309">
        <v>46419</v>
      </c>
      <c r="F802" s="300">
        <v>46534</v>
      </c>
      <c r="G802" s="300">
        <v>46424</v>
      </c>
      <c r="H802" s="300">
        <v>46540</v>
      </c>
      <c r="I802" s="2">
        <v>39</v>
      </c>
    </row>
    <row r="803" spans="1:9" x14ac:dyDescent="0.35">
      <c r="A803" t="s">
        <v>5292</v>
      </c>
      <c r="B803" t="str">
        <f t="shared" si="12"/>
        <v>pintura</v>
      </c>
      <c r="D803" s="2">
        <v>240</v>
      </c>
      <c r="E803" s="309" t="s">
        <v>3707</v>
      </c>
      <c r="F803" s="300">
        <v>46664</v>
      </c>
      <c r="G803" s="2" t="s">
        <v>3707</v>
      </c>
      <c r="H803" s="300">
        <v>46664</v>
      </c>
      <c r="I803" s="2">
        <v>21</v>
      </c>
    </row>
    <row r="804" spans="1:9" x14ac:dyDescent="0.35">
      <c r="A804" t="s">
        <v>5293</v>
      </c>
      <c r="B804" t="str">
        <f t="shared" si="12"/>
        <v>I010020</v>
      </c>
      <c r="C804" t="s">
        <v>5294</v>
      </c>
      <c r="D804" s="2">
        <v>240</v>
      </c>
      <c r="E804" s="309" t="s">
        <v>3707</v>
      </c>
      <c r="F804" s="300">
        <v>46664</v>
      </c>
      <c r="G804" s="2" t="s">
        <v>3707</v>
      </c>
      <c r="H804" s="300">
        <v>46664</v>
      </c>
      <c r="I804" s="2">
        <v>21</v>
      </c>
    </row>
    <row r="805" spans="1:9" x14ac:dyDescent="0.35">
      <c r="A805" t="s">
        <v>5295</v>
      </c>
      <c r="B805" t="str">
        <f t="shared" si="12"/>
        <v>I010010</v>
      </c>
      <c r="C805" t="s">
        <v>5296</v>
      </c>
      <c r="D805" s="2">
        <v>240</v>
      </c>
      <c r="E805" s="309" t="s">
        <v>3707</v>
      </c>
      <c r="F805" s="300">
        <v>46664</v>
      </c>
      <c r="G805" s="2" t="s">
        <v>3707</v>
      </c>
      <c r="H805" s="300">
        <v>46664</v>
      </c>
      <c r="I805" s="2">
        <v>21</v>
      </c>
    </row>
    <row r="806" spans="1:9" x14ac:dyDescent="0.35">
      <c r="A806" t="s">
        <v>5297</v>
      </c>
      <c r="B806" t="str">
        <f t="shared" si="12"/>
        <v>sionado</v>
      </c>
      <c r="D806" s="2">
        <v>555</v>
      </c>
      <c r="E806" s="309">
        <v>45989</v>
      </c>
      <c r="F806" s="300">
        <v>46664</v>
      </c>
      <c r="G806" s="2" t="s">
        <v>4867</v>
      </c>
      <c r="H806" s="300">
        <v>46664</v>
      </c>
      <c r="I806" s="2">
        <v>21</v>
      </c>
    </row>
    <row r="807" spans="1:9" x14ac:dyDescent="0.35">
      <c r="A807" t="s">
        <v>5298</v>
      </c>
      <c r="B807" t="str">
        <f t="shared" si="12"/>
        <v>CDW1140</v>
      </c>
      <c r="C807" t="s">
        <v>5299</v>
      </c>
      <c r="D807" s="2">
        <v>309</v>
      </c>
      <c r="E807" s="309">
        <v>45989</v>
      </c>
      <c r="F807" s="2" t="s">
        <v>4569</v>
      </c>
      <c r="I807" s="2">
        <v>89</v>
      </c>
    </row>
    <row r="808" spans="1:9" x14ac:dyDescent="0.35">
      <c r="A808" t="s">
        <v>5300</v>
      </c>
      <c r="B808" t="str">
        <f t="shared" si="12"/>
        <v>CDW1001</v>
      </c>
      <c r="C808" t="s">
        <v>5301</v>
      </c>
      <c r="D808" s="2">
        <v>190</v>
      </c>
      <c r="E808" s="309" t="s">
        <v>4537</v>
      </c>
      <c r="F808" s="2" t="s">
        <v>5302</v>
      </c>
      <c r="G808" s="2" t="s">
        <v>4537</v>
      </c>
      <c r="H808" s="2" t="s">
        <v>5302</v>
      </c>
      <c r="I808" s="2">
        <v>0</v>
      </c>
    </row>
    <row r="809" spans="1:9" x14ac:dyDescent="0.35">
      <c r="A809" t="s">
        <v>5303</v>
      </c>
      <c r="B809" t="str">
        <f t="shared" si="12"/>
        <v>CDW1000</v>
      </c>
      <c r="C809" t="s">
        <v>5304</v>
      </c>
      <c r="D809" s="2">
        <v>240</v>
      </c>
      <c r="E809" s="309" t="s">
        <v>3707</v>
      </c>
      <c r="F809" s="300">
        <v>46664</v>
      </c>
      <c r="G809" s="2" t="s">
        <v>4867</v>
      </c>
      <c r="H809" s="300">
        <v>46661</v>
      </c>
      <c r="I809" s="2">
        <v>0</v>
      </c>
    </row>
    <row r="810" spans="1:9" x14ac:dyDescent="0.35">
      <c r="A810" t="s">
        <v>5305</v>
      </c>
      <c r="B810" t="str">
        <f t="shared" si="12"/>
        <v>CDW1130</v>
      </c>
      <c r="C810" t="s">
        <v>5306</v>
      </c>
      <c r="D810" s="2">
        <v>40</v>
      </c>
      <c r="E810" s="309" t="s">
        <v>5099</v>
      </c>
      <c r="F810" s="300">
        <v>46549</v>
      </c>
      <c r="G810" s="2" t="s">
        <v>4553</v>
      </c>
      <c r="H810" s="300">
        <v>46536</v>
      </c>
      <c r="I810" s="2">
        <v>12</v>
      </c>
    </row>
    <row r="811" spans="1:9" x14ac:dyDescent="0.35">
      <c r="A811" t="s">
        <v>5307</v>
      </c>
      <c r="B811" t="str">
        <f t="shared" si="12"/>
        <v>CDW1004</v>
      </c>
      <c r="C811" t="s">
        <v>5308</v>
      </c>
      <c r="D811" s="2">
        <v>23</v>
      </c>
      <c r="E811" s="309">
        <v>46562</v>
      </c>
      <c r="F811" s="300">
        <v>46588</v>
      </c>
      <c r="G811" s="2" t="s">
        <v>4637</v>
      </c>
      <c r="H811" s="300">
        <v>46653</v>
      </c>
      <c r="I811" s="2">
        <v>86</v>
      </c>
    </row>
    <row r="812" spans="1:9" x14ac:dyDescent="0.35">
      <c r="A812" t="s">
        <v>5309</v>
      </c>
      <c r="B812" t="str">
        <f t="shared" si="12"/>
        <v>CDW1002</v>
      </c>
      <c r="C812" t="s">
        <v>5310</v>
      </c>
      <c r="D812" s="2">
        <v>52</v>
      </c>
      <c r="E812" s="309" t="s">
        <v>5311</v>
      </c>
      <c r="F812" s="300">
        <v>46664</v>
      </c>
      <c r="G812" s="2" t="s">
        <v>5311</v>
      </c>
      <c r="H812" s="300">
        <v>46664</v>
      </c>
      <c r="I812" s="2">
        <v>0</v>
      </c>
    </row>
    <row r="813" spans="1:9" x14ac:dyDescent="0.35">
      <c r="A813" t="s">
        <v>5312</v>
      </c>
      <c r="B813" t="str">
        <f t="shared" si="12"/>
        <v xml:space="preserve"> Planta</v>
      </c>
      <c r="D813" s="2">
        <v>431</v>
      </c>
      <c r="E813" s="309">
        <v>46178</v>
      </c>
      <c r="F813" s="2" t="s">
        <v>5313</v>
      </c>
      <c r="I813" s="2">
        <v>170</v>
      </c>
    </row>
    <row r="814" spans="1:9" x14ac:dyDescent="0.35">
      <c r="A814" t="s">
        <v>5314</v>
      </c>
      <c r="B814" t="str">
        <f t="shared" si="12"/>
        <v>Preparo</v>
      </c>
      <c r="D814" s="2">
        <v>406</v>
      </c>
      <c r="E814" s="309">
        <v>46178</v>
      </c>
      <c r="F814" s="300">
        <v>46584</v>
      </c>
      <c r="I814" s="2">
        <v>195</v>
      </c>
    </row>
    <row r="815" spans="1:9" x14ac:dyDescent="0.35">
      <c r="A815" t="s">
        <v>5315</v>
      </c>
      <c r="B815" t="str">
        <f t="shared" si="12"/>
        <v>PRPA100</v>
      </c>
      <c r="C815" t="s">
        <v>5316</v>
      </c>
      <c r="D815" s="2">
        <v>148</v>
      </c>
      <c r="E815" s="309">
        <v>46178</v>
      </c>
      <c r="F815" s="300">
        <v>46326</v>
      </c>
      <c r="I815" s="2">
        <v>310</v>
      </c>
    </row>
    <row r="816" spans="1:9" x14ac:dyDescent="0.35">
      <c r="A816" t="s">
        <v>5317</v>
      </c>
      <c r="B816" t="str">
        <f t="shared" si="12"/>
        <v>PRPA110</v>
      </c>
      <c r="C816" t="s">
        <v>5318</v>
      </c>
      <c r="D816" s="2">
        <v>15</v>
      </c>
      <c r="E816" s="309">
        <v>46569</v>
      </c>
      <c r="F816" s="300">
        <v>46584</v>
      </c>
      <c r="I816" s="2">
        <v>195</v>
      </c>
    </row>
    <row r="817" spans="1:9" x14ac:dyDescent="0.35">
      <c r="A817" t="s">
        <v>5319</v>
      </c>
      <c r="B817" t="str">
        <f t="shared" si="12"/>
        <v>PRPA120</v>
      </c>
      <c r="C817" t="s">
        <v>5320</v>
      </c>
      <c r="D817" s="2">
        <v>4</v>
      </c>
      <c r="E817" s="309">
        <v>46580</v>
      </c>
      <c r="F817" s="300">
        <v>46584</v>
      </c>
      <c r="I817" s="2">
        <v>56</v>
      </c>
    </row>
    <row r="818" spans="1:9" x14ac:dyDescent="0.35">
      <c r="A818" t="s">
        <v>5321</v>
      </c>
      <c r="B818" t="str">
        <f t="shared" si="12"/>
        <v xml:space="preserve">   Paro</v>
      </c>
      <c r="D818" s="2">
        <v>2</v>
      </c>
      <c r="E818" s="309">
        <v>46584</v>
      </c>
      <c r="F818" s="300">
        <v>46585</v>
      </c>
      <c r="I818" s="2">
        <v>56</v>
      </c>
    </row>
    <row r="819" spans="1:9" x14ac:dyDescent="0.35">
      <c r="A819" t="s">
        <v>4246</v>
      </c>
      <c r="B819" t="str">
        <f t="shared" si="12"/>
        <v xml:space="preserve"> Piping</v>
      </c>
      <c r="D819" s="2">
        <v>2</v>
      </c>
      <c r="E819" s="309">
        <v>46584</v>
      </c>
      <c r="F819" s="300">
        <v>46585</v>
      </c>
      <c r="I819" s="2">
        <v>56</v>
      </c>
    </row>
    <row r="820" spans="1:9" x14ac:dyDescent="0.35">
      <c r="A820" t="s">
        <v>5322</v>
      </c>
      <c r="B820" t="str">
        <f t="shared" si="12"/>
        <v xml:space="preserve"> de Gas</v>
      </c>
      <c r="D820" s="2">
        <v>2</v>
      </c>
      <c r="E820" s="309">
        <v>46584</v>
      </c>
      <c r="F820" s="300">
        <v>46585</v>
      </c>
      <c r="I820" s="2">
        <v>56</v>
      </c>
    </row>
    <row r="821" spans="1:9" x14ac:dyDescent="0.35">
      <c r="A821" t="s">
        <v>5323</v>
      </c>
      <c r="B821" t="str">
        <f t="shared" si="12"/>
        <v>PARO100</v>
      </c>
      <c r="C821" t="s">
        <v>5324</v>
      </c>
      <c r="D821" s="2">
        <v>2</v>
      </c>
      <c r="E821" s="309">
        <v>46584</v>
      </c>
      <c r="F821" s="300">
        <v>46585</v>
      </c>
      <c r="I821" s="2">
        <v>56</v>
      </c>
    </row>
    <row r="822" spans="1:9" x14ac:dyDescent="0.35">
      <c r="A822" t="s">
        <v>5325</v>
      </c>
      <c r="B822" t="str">
        <f t="shared" si="12"/>
        <v>Process</v>
      </c>
      <c r="D822" s="2">
        <v>1</v>
      </c>
      <c r="E822" s="309">
        <v>46584</v>
      </c>
      <c r="F822" s="300">
        <v>46584</v>
      </c>
      <c r="I822" s="2">
        <v>56</v>
      </c>
    </row>
    <row r="823" spans="1:9" x14ac:dyDescent="0.35">
      <c r="A823" t="s">
        <v>5326</v>
      </c>
      <c r="B823" t="str">
        <f t="shared" si="12"/>
        <v>PARO110</v>
      </c>
      <c r="C823" t="s">
        <v>5327</v>
      </c>
      <c r="D823" s="2">
        <v>1</v>
      </c>
      <c r="E823" s="309">
        <v>46584</v>
      </c>
      <c r="F823" s="300">
        <v>46584</v>
      </c>
      <c r="I823" s="2">
        <v>56</v>
      </c>
    </row>
    <row r="824" spans="1:9" x14ac:dyDescent="0.35">
      <c r="A824" t="s">
        <v>5328</v>
      </c>
      <c r="B824" t="str">
        <f t="shared" si="12"/>
        <v xml:space="preserve">  Flare</v>
      </c>
      <c r="D824" s="2">
        <v>1</v>
      </c>
      <c r="E824" s="309">
        <v>46584</v>
      </c>
      <c r="F824" s="300">
        <v>46584</v>
      </c>
      <c r="I824" s="2">
        <v>56</v>
      </c>
    </row>
    <row r="825" spans="1:9" x14ac:dyDescent="0.35">
      <c r="A825" t="s">
        <v>5329</v>
      </c>
      <c r="B825" t="str">
        <f t="shared" si="12"/>
        <v>PARO120</v>
      </c>
      <c r="C825" t="s">
        <v>5330</v>
      </c>
      <c r="D825" s="2">
        <v>1</v>
      </c>
      <c r="E825" s="309">
        <v>46584</v>
      </c>
      <c r="F825" s="300">
        <v>46584</v>
      </c>
      <c r="I825" s="2">
        <v>56</v>
      </c>
    </row>
    <row r="826" spans="1:9" x14ac:dyDescent="0.35">
      <c r="A826" t="s">
        <v>5331</v>
      </c>
      <c r="B826" t="str">
        <f t="shared" si="12"/>
        <v>umentos</v>
      </c>
      <c r="D826" s="2">
        <v>1</v>
      </c>
      <c r="E826" s="309">
        <v>46585</v>
      </c>
      <c r="F826" s="300">
        <v>46585</v>
      </c>
      <c r="I826" s="2">
        <v>56</v>
      </c>
    </row>
    <row r="827" spans="1:9" x14ac:dyDescent="0.35">
      <c r="A827" t="s">
        <v>5332</v>
      </c>
      <c r="B827" t="str">
        <f t="shared" si="12"/>
        <v>PARO160</v>
      </c>
      <c r="C827" t="s">
        <v>5333</v>
      </c>
      <c r="D827" s="2">
        <v>1</v>
      </c>
      <c r="E827" s="309">
        <v>46585</v>
      </c>
      <c r="F827" s="300">
        <v>46585</v>
      </c>
      <c r="I827" s="2">
        <v>56</v>
      </c>
    </row>
    <row r="828" spans="1:9" x14ac:dyDescent="0.35">
      <c r="A828" t="s">
        <v>5334</v>
      </c>
      <c r="B828" t="str">
        <f t="shared" si="12"/>
        <v>/Otros)</v>
      </c>
      <c r="D828" s="2">
        <v>1</v>
      </c>
      <c r="E828" s="309">
        <v>46584</v>
      </c>
      <c r="F828" s="300">
        <v>46584</v>
      </c>
      <c r="I828" s="2">
        <v>57</v>
      </c>
    </row>
    <row r="829" spans="1:9" x14ac:dyDescent="0.35">
      <c r="A829" t="s">
        <v>5335</v>
      </c>
      <c r="B829" t="str">
        <f t="shared" si="12"/>
        <v>PARO150</v>
      </c>
      <c r="C829" t="s">
        <v>5336</v>
      </c>
      <c r="D829" s="2">
        <v>1</v>
      </c>
      <c r="E829" s="309">
        <v>46584</v>
      </c>
      <c r="F829" s="300">
        <v>46584</v>
      </c>
      <c r="I829" s="2">
        <v>57</v>
      </c>
    </row>
    <row r="830" spans="1:9" x14ac:dyDescent="0.35">
      <c r="A830" t="s">
        <v>4260</v>
      </c>
      <c r="B830" t="str">
        <f t="shared" si="12"/>
        <v>ricidad</v>
      </c>
      <c r="D830" s="2">
        <v>1</v>
      </c>
      <c r="E830" s="309">
        <v>46584</v>
      </c>
      <c r="F830" s="300">
        <v>46584</v>
      </c>
      <c r="I830" s="2">
        <v>57</v>
      </c>
    </row>
    <row r="831" spans="1:9" x14ac:dyDescent="0.35">
      <c r="A831" t="s">
        <v>5337</v>
      </c>
      <c r="B831" t="str">
        <f t="shared" si="12"/>
        <v>eracion</v>
      </c>
      <c r="D831" s="2">
        <v>1</v>
      </c>
      <c r="E831" s="309">
        <v>46584</v>
      </c>
      <c r="F831" s="300">
        <v>46584</v>
      </c>
      <c r="I831" s="2">
        <v>57</v>
      </c>
    </row>
    <row r="832" spans="1:9" x14ac:dyDescent="0.35">
      <c r="A832" t="s">
        <v>5338</v>
      </c>
      <c r="B832" t="str">
        <f t="shared" si="12"/>
        <v>PARO130</v>
      </c>
      <c r="C832" t="s">
        <v>5339</v>
      </c>
      <c r="D832" s="2">
        <v>1</v>
      </c>
      <c r="E832" s="309">
        <v>46584</v>
      </c>
      <c r="F832" s="300">
        <v>46584</v>
      </c>
      <c r="I832" s="2">
        <v>57</v>
      </c>
    </row>
    <row r="833" spans="1:9" x14ac:dyDescent="0.35">
      <c r="A833" t="s">
        <v>5340</v>
      </c>
      <c r="B833" t="str">
        <f t="shared" si="12"/>
        <v>umentos</v>
      </c>
      <c r="D833" s="2">
        <v>1</v>
      </c>
      <c r="E833" s="309">
        <v>46584</v>
      </c>
      <c r="F833" s="300">
        <v>46584</v>
      </c>
      <c r="I833" s="2">
        <v>57</v>
      </c>
    </row>
    <row r="834" spans="1:9" x14ac:dyDescent="0.35">
      <c r="A834" t="s">
        <v>5341</v>
      </c>
      <c r="B834" t="str">
        <f t="shared" si="12"/>
        <v>PARO140</v>
      </c>
      <c r="C834" t="s">
        <v>5342</v>
      </c>
      <c r="D834" s="2">
        <v>1</v>
      </c>
      <c r="E834" s="309">
        <v>46584</v>
      </c>
      <c r="F834" s="300">
        <v>46584</v>
      </c>
      <c r="I834" s="2">
        <v>57</v>
      </c>
    </row>
    <row r="835" spans="1:9" x14ac:dyDescent="0.35">
      <c r="A835" t="s">
        <v>5343</v>
      </c>
      <c r="B835" t="str">
        <f t="shared" si="12"/>
        <v>ostparo</v>
      </c>
      <c r="D835" s="2">
        <v>23</v>
      </c>
      <c r="E835" s="309">
        <v>46586</v>
      </c>
      <c r="F835" s="2" t="s">
        <v>5313</v>
      </c>
      <c r="I835" s="2">
        <v>56</v>
      </c>
    </row>
    <row r="836" spans="1:9" x14ac:dyDescent="0.35">
      <c r="A836" t="s">
        <v>5344</v>
      </c>
      <c r="B836" t="str">
        <f t="shared" si="12"/>
        <v>POST100</v>
      </c>
      <c r="C836" t="s">
        <v>5345</v>
      </c>
      <c r="D836" s="2">
        <v>3</v>
      </c>
      <c r="E836" s="309">
        <v>46586</v>
      </c>
      <c r="F836" s="300">
        <v>46588</v>
      </c>
      <c r="I836" s="2">
        <v>56</v>
      </c>
    </row>
    <row r="837" spans="1:9" x14ac:dyDescent="0.35">
      <c r="A837" t="s">
        <v>5346</v>
      </c>
      <c r="B837" t="str">
        <f t="shared" si="12"/>
        <v>POST110</v>
      </c>
      <c r="C837" t="s">
        <v>5347</v>
      </c>
      <c r="D837" s="2">
        <v>15</v>
      </c>
      <c r="E837" s="309">
        <v>46589</v>
      </c>
      <c r="F837" s="2" t="s">
        <v>5302</v>
      </c>
      <c r="I837" s="2">
        <v>56</v>
      </c>
    </row>
    <row r="838" spans="1:9" x14ac:dyDescent="0.35">
      <c r="A838" t="s">
        <v>5348</v>
      </c>
      <c r="B838" t="str">
        <f t="shared" ref="B838:B850" si="13">+RIGHT(A838,7)</f>
        <v>POST120</v>
      </c>
      <c r="C838" t="s">
        <v>5349</v>
      </c>
      <c r="D838" s="2">
        <v>15</v>
      </c>
      <c r="E838" s="309">
        <v>46594</v>
      </c>
      <c r="F838" s="2" t="s">
        <v>5313</v>
      </c>
      <c r="I838" s="2">
        <v>56</v>
      </c>
    </row>
    <row r="839" spans="1:9" x14ac:dyDescent="0.35">
      <c r="A839" t="s">
        <v>5350</v>
      </c>
      <c r="B839" t="str">
        <f t="shared" si="13"/>
        <v>ce Test</v>
      </c>
      <c r="D839" s="2">
        <v>290</v>
      </c>
      <c r="E839" s="309" t="s">
        <v>5053</v>
      </c>
      <c r="F839" s="2" t="s">
        <v>3689</v>
      </c>
      <c r="G839" s="300">
        <v>46534</v>
      </c>
      <c r="H839" s="2" t="s">
        <v>3689</v>
      </c>
      <c r="I839" s="2">
        <v>0</v>
      </c>
    </row>
    <row r="840" spans="1:9" x14ac:dyDescent="0.35">
      <c r="A840" t="s">
        <v>5351</v>
      </c>
      <c r="B840" t="str">
        <f t="shared" si="13"/>
        <v>sionado</v>
      </c>
      <c r="D840" s="2">
        <v>200</v>
      </c>
      <c r="E840" s="309" t="s">
        <v>5053</v>
      </c>
      <c r="F840" s="300">
        <v>46688</v>
      </c>
      <c r="G840" s="300">
        <v>46534</v>
      </c>
      <c r="H840" s="300">
        <v>46688</v>
      </c>
      <c r="I840" s="2">
        <v>0</v>
      </c>
    </row>
    <row r="841" spans="1:9" x14ac:dyDescent="0.35">
      <c r="A841" t="s">
        <v>5352</v>
      </c>
      <c r="B841" t="str">
        <f t="shared" si="13"/>
        <v>CDW1010</v>
      </c>
      <c r="C841" t="s">
        <v>5353</v>
      </c>
      <c r="D841" s="2">
        <v>200</v>
      </c>
      <c r="E841" s="309" t="s">
        <v>5053</v>
      </c>
      <c r="F841" s="300">
        <v>46688</v>
      </c>
      <c r="G841" s="300">
        <v>46534</v>
      </c>
      <c r="H841" s="300">
        <v>46688</v>
      </c>
      <c r="I841" s="2">
        <v>0</v>
      </c>
    </row>
    <row r="842" spans="1:9" x14ac:dyDescent="0.35">
      <c r="A842" t="s">
        <v>5354</v>
      </c>
      <c r="B842" t="str">
        <f t="shared" si="13"/>
        <v>CDW1110</v>
      </c>
      <c r="C842" t="s">
        <v>5355</v>
      </c>
      <c r="D842" s="2">
        <v>110</v>
      </c>
      <c r="E842" s="309">
        <v>46518</v>
      </c>
      <c r="F842" s="2" t="s">
        <v>5356</v>
      </c>
      <c r="G842" s="300">
        <v>46534</v>
      </c>
      <c r="H842" s="2" t="s">
        <v>5356</v>
      </c>
      <c r="I842" s="2">
        <v>0</v>
      </c>
    </row>
    <row r="843" spans="1:9" x14ac:dyDescent="0.35">
      <c r="A843" t="s">
        <v>5357</v>
      </c>
      <c r="B843" t="str">
        <f t="shared" si="13"/>
        <v>CDW1120</v>
      </c>
      <c r="C843" t="s">
        <v>5358</v>
      </c>
      <c r="D843" s="2">
        <v>61</v>
      </c>
      <c r="E843" s="309" t="s">
        <v>5359</v>
      </c>
      <c r="F843" s="300">
        <v>46688</v>
      </c>
      <c r="G843" s="2" t="s">
        <v>5359</v>
      </c>
      <c r="H843" s="300">
        <v>46688</v>
      </c>
      <c r="I843" s="2">
        <v>0</v>
      </c>
    </row>
    <row r="844" spans="1:9" x14ac:dyDescent="0.35">
      <c r="A844" t="s">
        <v>5360</v>
      </c>
      <c r="B844" t="str">
        <f t="shared" si="13"/>
        <v>ce Test</v>
      </c>
      <c r="D844" s="2">
        <v>151</v>
      </c>
      <c r="E844" s="309" t="s">
        <v>5359</v>
      </c>
      <c r="F844" s="2" t="s">
        <v>3689</v>
      </c>
      <c r="G844" s="2" t="s">
        <v>5359</v>
      </c>
      <c r="H844" s="2" t="s">
        <v>3689</v>
      </c>
      <c r="I844" s="2">
        <v>0</v>
      </c>
    </row>
    <row r="845" spans="1:9" x14ac:dyDescent="0.35">
      <c r="A845" t="s">
        <v>5361</v>
      </c>
      <c r="B845" t="str">
        <f t="shared" si="13"/>
        <v>CDW1005</v>
      </c>
      <c r="C845" t="s">
        <v>5362</v>
      </c>
      <c r="D845" s="2">
        <v>30</v>
      </c>
      <c r="E845" s="309" t="s">
        <v>5359</v>
      </c>
      <c r="F845" s="300">
        <v>46657</v>
      </c>
      <c r="G845" s="2" t="s">
        <v>5359</v>
      </c>
      <c r="H845" s="300">
        <v>46657</v>
      </c>
      <c r="I845" s="2">
        <v>1</v>
      </c>
    </row>
    <row r="846" spans="1:9" x14ac:dyDescent="0.35">
      <c r="A846" t="s">
        <v>5363</v>
      </c>
      <c r="B846" t="str">
        <f t="shared" si="13"/>
        <v>CDW1006</v>
      </c>
      <c r="C846" t="s">
        <v>5364</v>
      </c>
      <c r="D846" s="2">
        <v>30</v>
      </c>
      <c r="E846" s="309">
        <v>46658</v>
      </c>
      <c r="F846" s="300">
        <v>46687</v>
      </c>
      <c r="G846" s="300">
        <v>46658</v>
      </c>
      <c r="H846" s="300">
        <v>46687</v>
      </c>
      <c r="I846" s="2">
        <v>1</v>
      </c>
    </row>
    <row r="847" spans="1:9" x14ac:dyDescent="0.35">
      <c r="A847" t="s">
        <v>5365</v>
      </c>
      <c r="B847" t="str">
        <f t="shared" si="13"/>
        <v>CDW1007</v>
      </c>
      <c r="C847" t="s">
        <v>5366</v>
      </c>
      <c r="D847" s="2">
        <v>30</v>
      </c>
      <c r="E847" s="309">
        <v>46688</v>
      </c>
      <c r="F847" s="300">
        <v>46717</v>
      </c>
      <c r="G847" s="300">
        <v>46688</v>
      </c>
      <c r="H847" s="300">
        <v>46717</v>
      </c>
      <c r="I847" s="2">
        <v>1</v>
      </c>
    </row>
    <row r="848" spans="1:9" x14ac:dyDescent="0.35">
      <c r="A848" t="s">
        <v>5367</v>
      </c>
      <c r="B848" t="str">
        <f t="shared" si="13"/>
        <v>CDW1020</v>
      </c>
      <c r="C848" t="s">
        <v>5368</v>
      </c>
      <c r="D848" s="2">
        <v>30</v>
      </c>
      <c r="E848" s="309">
        <v>46689</v>
      </c>
      <c r="F848" s="300">
        <v>46718</v>
      </c>
      <c r="G848" s="300">
        <v>46689</v>
      </c>
      <c r="H848" s="300">
        <v>46718</v>
      </c>
      <c r="I848" s="2">
        <v>0</v>
      </c>
    </row>
    <row r="849" spans="1:9" x14ac:dyDescent="0.35">
      <c r="A849" t="s">
        <v>5369</v>
      </c>
      <c r="B849" t="str">
        <f t="shared" si="13"/>
        <v>CDW1030</v>
      </c>
      <c r="C849" t="s">
        <v>5370</v>
      </c>
      <c r="D849" s="2">
        <v>30</v>
      </c>
      <c r="E849" s="309">
        <v>46719</v>
      </c>
      <c r="F849" s="2" t="s">
        <v>5371</v>
      </c>
      <c r="G849" s="300">
        <v>46719</v>
      </c>
      <c r="H849" s="2" t="s">
        <v>5371</v>
      </c>
      <c r="I849" s="2">
        <v>0</v>
      </c>
    </row>
    <row r="850" spans="1:9" x14ac:dyDescent="0.35">
      <c r="A850" t="s">
        <v>5372</v>
      </c>
      <c r="B850" t="str">
        <f t="shared" si="13"/>
        <v>CDW1040</v>
      </c>
      <c r="C850" t="s">
        <v>5373</v>
      </c>
      <c r="D850" s="2">
        <v>30</v>
      </c>
      <c r="E850" s="309" t="s">
        <v>5374</v>
      </c>
      <c r="F850" s="2" t="s">
        <v>3689</v>
      </c>
      <c r="G850" s="2" t="s">
        <v>5374</v>
      </c>
      <c r="H850" s="2" t="s">
        <v>3689</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649" t="s">
        <v>2948</v>
      </c>
      <c r="B1" s="650"/>
      <c r="C1" s="650"/>
      <c r="D1" s="651"/>
      <c r="E1" s="652" t="s">
        <v>2949</v>
      </c>
      <c r="F1" s="653"/>
      <c r="G1" s="654"/>
      <c r="H1" s="652" t="s">
        <v>4</v>
      </c>
      <c r="I1" s="653"/>
      <c r="J1" s="655"/>
      <c r="K1" s="656" t="s">
        <v>2950</v>
      </c>
      <c r="L1" s="652" t="s">
        <v>2517</v>
      </c>
      <c r="M1" s="653"/>
      <c r="N1" s="654"/>
      <c r="O1" s="652" t="s">
        <v>2951</v>
      </c>
      <c r="P1" s="653"/>
      <c r="Q1" s="653"/>
      <c r="R1" s="654"/>
      <c r="S1" s="643" t="s">
        <v>2437</v>
      </c>
      <c r="T1" s="645" t="s">
        <v>2952</v>
      </c>
    </row>
    <row r="2" spans="1:27" ht="15" thickBot="1" x14ac:dyDescent="0.4">
      <c r="A2" s="142" t="s">
        <v>14</v>
      </c>
      <c r="B2" s="143" t="s">
        <v>15</v>
      </c>
      <c r="C2" s="144" t="s">
        <v>16</v>
      </c>
      <c r="D2" s="195" t="s">
        <v>1</v>
      </c>
      <c r="E2" s="147" t="s">
        <v>2503</v>
      </c>
      <c r="F2" s="143" t="s">
        <v>2953</v>
      </c>
      <c r="G2" s="146" t="s">
        <v>20</v>
      </c>
      <c r="H2" s="147" t="s">
        <v>2503</v>
      </c>
      <c r="I2" s="143" t="s">
        <v>2953</v>
      </c>
      <c r="J2" s="144" t="s">
        <v>20</v>
      </c>
      <c r="K2" s="657"/>
      <c r="L2" s="147" t="s">
        <v>2503</v>
      </c>
      <c r="M2" s="143" t="s">
        <v>2953</v>
      </c>
      <c r="N2" s="146" t="s">
        <v>20</v>
      </c>
      <c r="O2" s="147" t="s">
        <v>2954</v>
      </c>
      <c r="P2" s="143" t="s">
        <v>2953</v>
      </c>
      <c r="Q2" s="143" t="s">
        <v>20</v>
      </c>
      <c r="R2" s="146" t="s">
        <v>2955</v>
      </c>
      <c r="S2" s="644"/>
      <c r="T2" s="646"/>
      <c r="V2" t="s">
        <v>2956</v>
      </c>
      <c r="Z2" t="s">
        <v>2957</v>
      </c>
    </row>
    <row r="3" spans="1:27" hidden="1" x14ac:dyDescent="0.35">
      <c r="A3" s="156" t="s">
        <v>2639</v>
      </c>
      <c r="B3" s="157" t="s">
        <v>2640</v>
      </c>
      <c r="C3" s="158" t="s">
        <v>2528</v>
      </c>
      <c r="D3" s="285"/>
      <c r="E3" s="286">
        <v>45888</v>
      </c>
      <c r="F3" s="287">
        <f>+_xlfn.XLOOKUP(B3,'La Calera II - RFSU 31.1.28'!B:B,'La Calera II - RFSU 31.1.28'!G:G,"No se encuentra",0,1)</f>
        <v>45888</v>
      </c>
      <c r="G3" s="292">
        <f>IF(+_xlfn.XLOOKUP(B3,'La Calera II - RFSU 31.1.28'!B:B,'La Calera II - RFSU 31.1.28'!H:H,"No se encuentra",0,1)&gt;0,+_xlfn.XLOOKUP(B3,'La Calera II - RFSU 31.1.28'!B:B,'La Calera II - RFSU 31.1.28'!H:H,"No se encuentra",0,1),"")</f>
        <v>45888</v>
      </c>
      <c r="H3" s="286">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86">
        <v>45989</v>
      </c>
      <c r="M3" s="287">
        <f>+L3</f>
        <v>45989</v>
      </c>
      <c r="N3" s="292"/>
      <c r="O3" s="286"/>
      <c r="P3" s="287"/>
      <c r="Q3" s="297" t="str">
        <f>+IF(+_xlfn.XLOOKUP(B3,'La Calera II - RFSU 31.1.28'!B:B,'La Calera II - RFSU 31.1.28'!BX:BX,"No se encuentra",0,1)&gt;0,+_xlfn.XLOOKUP(B3,'La Calera II - RFSU 31.1.28'!B:B,'La Calera II - RFSU 31.1.28'!BX:BX,"No se encuentra",0,1),"")</f>
        <v/>
      </c>
      <c r="R3" s="301" t="str">
        <f>IF(N3="","",+IF(Q3="",+O3-P3,+O3-Q3))</f>
        <v/>
      </c>
      <c r="S3" s="688" t="s">
        <v>2959</v>
      </c>
      <c r="T3" s="307" t="s">
        <v>2529</v>
      </c>
      <c r="V3" s="18">
        <f>+_xlfn.XLOOKUP(B3,'La Calera II - RFSU 31.1.28'!B:B,'La Calera II - RFSU 31.1.28'!BW:BW,"No se encuentra",0,1)</f>
        <v>46130</v>
      </c>
      <c r="W3" s="193">
        <f>+O3-L3</f>
        <v>-45989</v>
      </c>
    </row>
    <row r="4" spans="1:27" hidden="1" x14ac:dyDescent="0.35">
      <c r="A4" s="159" t="s">
        <v>2639</v>
      </c>
      <c r="B4" s="160" t="s">
        <v>5375</v>
      </c>
      <c r="C4" s="161" t="s">
        <v>2535</v>
      </c>
      <c r="D4" s="285"/>
      <c r="E4" s="201">
        <v>45936</v>
      </c>
      <c r="F4" s="198">
        <f>+E4</f>
        <v>45936</v>
      </c>
      <c r="G4" s="293" t="str">
        <f>IF(+_xlfn.XLOOKUP(B4,'La Calera II - RFSU 31.1.28'!B:B,'La Calera II - RFSU 31.1.28'!H:H,"No se encuentra",0,1)&gt;0,+_xlfn.XLOOKUP(B4,'La Calera II - RFSU 31.1.28'!B:B,'La Calera II - RFSU 31.1.28'!H:H,"No se encuentra",0,1),"")</f>
        <v>No se encuentra</v>
      </c>
      <c r="H4" s="201">
        <v>45962</v>
      </c>
      <c r="I4" s="198" t="str">
        <f>+_xlfn.XLOOKUP(B4,'La Calera II - RFSU 31.1.28'!B:B,'La Calera II - RFSU 31.1.28'!W:W,"No se encuentra",0,1)</f>
        <v>No se encuentra</v>
      </c>
      <c r="J4" s="289"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1">
        <v>46003</v>
      </c>
      <c r="M4" s="198">
        <f>+L4</f>
        <v>46003</v>
      </c>
      <c r="N4" s="295" t="str">
        <f>IF(+_xlfn.XLOOKUP(B4,'La Calera II - RFSU 31.1.28'!B:B,'La Calera II - RFSU 31.1.28'!AQ:AQ,"No se encuentra",0,1)&gt;0,+_xlfn.XLOOKUP(B4,'La Calera II - RFSU 31.1.28'!B:B,'La Calera II - RFSU 31.1.28'!AQ:AQ,"No se encuentra",0,1),"")</f>
        <v>No se encuentra</v>
      </c>
      <c r="O4" s="201"/>
      <c r="P4" s="35"/>
      <c r="Q4" s="35" t="str">
        <f>+IF(+_xlfn.XLOOKUP(B4,'La Calera II - RFSU 31.1.28'!B:B,'La Calera II - RFSU 31.1.28'!BX:BX,"No se encuentra",0,1)&gt;0,+_xlfn.XLOOKUP(B4,'La Calera II - RFSU 31.1.28'!B:B,'La Calera II - RFSU 31.1.28'!BX:BX,"No se encuentra",0,1),"")</f>
        <v>No se encuentra</v>
      </c>
      <c r="R4" s="302" t="e">
        <f t="shared" ref="R4:R64" si="0">IF(N4="","",+IF(Q4="",+O4-P4,+O4-Q4))</f>
        <v>#VALUE!</v>
      </c>
      <c r="S4" s="648"/>
      <c r="T4" s="304" t="s">
        <v>2591</v>
      </c>
      <c r="V4" s="18" t="str">
        <f>+_xlfn.XLOOKUP(B4,'La Calera II - RFSU 31.1.28'!B:B,'La Calera II - RFSU 31.1.28'!BW:BW,"No se encuentra",0,1)</f>
        <v>No se encuentra</v>
      </c>
      <c r="W4" s="193">
        <f t="shared" ref="W4:W66" si="1">+O4-L4</f>
        <v>-46003</v>
      </c>
    </row>
    <row r="5" spans="1:27" hidden="1" x14ac:dyDescent="0.35">
      <c r="A5" s="159" t="s">
        <v>2639</v>
      </c>
      <c r="B5" s="160" t="s">
        <v>2645</v>
      </c>
      <c r="C5" s="161" t="s">
        <v>2646</v>
      </c>
      <c r="D5" s="285"/>
      <c r="E5" s="201">
        <v>45936</v>
      </c>
      <c r="F5" s="198">
        <f t="shared" ref="F5:F6" si="2">+E5</f>
        <v>45936</v>
      </c>
      <c r="G5" s="293">
        <f>IF(+_xlfn.XLOOKUP(B5,'La Calera II - RFSU 31.1.28'!B:B,'La Calera II - RFSU 31.1.28'!H:H,"No se encuentra",0,1)&gt;0,+_xlfn.XLOOKUP(B5,'La Calera II - RFSU 31.1.28'!B:B,'La Calera II - RFSU 31.1.28'!H:H,"No se encuentra",0,1),"")</f>
        <v>46041</v>
      </c>
      <c r="H5" s="201">
        <v>45960</v>
      </c>
      <c r="I5" s="198">
        <f>+_xlfn.XLOOKUP(B5,'La Calera II - RFSU 31.1.28'!B:B,'La Calera II - RFSU 31.1.28'!W:W,"No se encuentra",0,1)</f>
        <v>46059</v>
      </c>
      <c r="J5" s="289">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1">
        <v>46003</v>
      </c>
      <c r="M5" s="198">
        <f t="shared" ref="M5:M6" si="3">+L5</f>
        <v>46003</v>
      </c>
      <c r="N5" s="295">
        <f>IF(+_xlfn.XLOOKUP(B5,'La Calera II - RFSU 31.1.28'!B:B,'La Calera II - RFSU 31.1.28'!AQ:AQ,"No se encuentra",0,1)&gt;0,+_xlfn.XLOOKUP(B5,'La Calera II - RFSU 31.1.28'!B:B,'La Calera II - RFSU 31.1.28'!AQ:AQ,"No se encuentra",0,1),"")</f>
        <v>46085</v>
      </c>
      <c r="O5" s="201"/>
      <c r="P5" s="35"/>
      <c r="Q5" s="35" t="str">
        <f>+IF(+_xlfn.XLOOKUP(B5,'La Calera II - RFSU 31.1.28'!B:B,'La Calera II - RFSU 31.1.28'!BX:BX,"No se encuentra",0,1)&gt;0,+_xlfn.XLOOKUP(B5,'La Calera II - RFSU 31.1.28'!B:B,'La Calera II - RFSU 31.1.28'!BX:BX,"No se encuentra",0,1),"")</f>
        <v/>
      </c>
      <c r="R5" s="302">
        <f t="shared" si="0"/>
        <v>0</v>
      </c>
      <c r="S5" s="648"/>
      <c r="T5" s="304" t="s">
        <v>2591</v>
      </c>
      <c r="V5" s="18">
        <f>+_xlfn.XLOOKUP(B5,'La Calera II - RFSU 31.1.28'!B:B,'La Calera II - RFSU 31.1.28'!BW:BW,"No se encuentra",0,1)</f>
        <v>46085</v>
      </c>
      <c r="W5" s="193">
        <f t="shared" si="1"/>
        <v>-46003</v>
      </c>
    </row>
    <row r="6" spans="1:27" hidden="1" x14ac:dyDescent="0.35">
      <c r="A6" s="159" t="s">
        <v>2639</v>
      </c>
      <c r="B6" s="160" t="s">
        <v>2829</v>
      </c>
      <c r="C6" s="161" t="s">
        <v>822</v>
      </c>
      <c r="D6" s="285"/>
      <c r="E6" s="201">
        <v>45922</v>
      </c>
      <c r="F6" s="198">
        <f t="shared" si="2"/>
        <v>45922</v>
      </c>
      <c r="G6" s="293">
        <f>IF(+_xlfn.XLOOKUP(B6,'La Calera II - RFSU 31.1.28'!B:B,'La Calera II - RFSU 31.1.28'!H:H,"No se encuentra",0,1)&gt;0,+_xlfn.XLOOKUP(B6,'La Calera II - RFSU 31.1.28'!B:B,'La Calera II - RFSU 31.1.28'!H:H,"No se encuentra",0,1),"")</f>
        <v>45929</v>
      </c>
      <c r="H6" s="201">
        <v>45955</v>
      </c>
      <c r="I6" s="198">
        <f>+_xlfn.XLOOKUP(B6,'La Calera II - RFSU 31.1.28'!B:B,'La Calera II - RFSU 31.1.28'!W:W,"No se encuentra",0,1)</f>
        <v>46057</v>
      </c>
      <c r="J6" s="289">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1">
        <v>45980</v>
      </c>
      <c r="M6" s="198">
        <f t="shared" si="3"/>
        <v>45980</v>
      </c>
      <c r="N6" s="295">
        <f>IF(+_xlfn.XLOOKUP(B6,'La Calera II - RFSU 31.1.28'!B:B,'La Calera II - RFSU 31.1.28'!AQ:AQ,"No se encuentra",0,1)&gt;0,+_xlfn.XLOOKUP(B6,'La Calera II - RFSU 31.1.28'!B:B,'La Calera II - RFSU 31.1.28'!AQ:AQ,"No se encuentra",0,1),"")</f>
        <v>46113</v>
      </c>
      <c r="O6" s="201"/>
      <c r="P6" s="35"/>
      <c r="Q6" s="35" t="str">
        <f>+IF(+_xlfn.XLOOKUP(B6,'La Calera II - RFSU 31.1.28'!B:B,'La Calera II - RFSU 31.1.28'!BX:BX,"No se encuentra",0,1)&gt;0,+_xlfn.XLOOKUP(B6,'La Calera II - RFSU 31.1.28'!B:B,'La Calera II - RFSU 31.1.28'!BX:BX,"No se encuentra",0,1),"")</f>
        <v/>
      </c>
      <c r="R6" s="302">
        <f t="shared" si="0"/>
        <v>0</v>
      </c>
      <c r="S6" s="648"/>
      <c r="T6" s="304" t="s">
        <v>2540</v>
      </c>
      <c r="V6" s="18">
        <f>+_xlfn.XLOOKUP(B6,'La Calera II - RFSU 31.1.28'!B:B,'La Calera II - RFSU 31.1.28'!BW:BW,"No se encuentra",0,1)</f>
        <v>46113</v>
      </c>
      <c r="W6" s="193">
        <f t="shared" si="1"/>
        <v>-45980</v>
      </c>
    </row>
    <row r="7" spans="1:27" hidden="1" x14ac:dyDescent="0.35">
      <c r="A7" s="159" t="s">
        <v>246</v>
      </c>
      <c r="B7" s="160" t="s">
        <v>2967</v>
      </c>
      <c r="C7" s="161" t="s">
        <v>621</v>
      </c>
      <c r="D7" s="285"/>
      <c r="E7" s="201">
        <v>46000</v>
      </c>
      <c r="F7" s="198" t="str">
        <f>+_xlfn.XLOOKUP(B7,'La Calera II - RFSU 31.1.28'!B:B,'La Calera II - RFSU 31.1.28'!G:G,"No se encuentra",0,1)</f>
        <v>No se encuentra</v>
      </c>
      <c r="G7" s="293" t="str">
        <f>IF(+_xlfn.XLOOKUP(B7,'La Calera II - RFSU 31.1.28'!B:B,'La Calera II - RFSU 31.1.28'!H:H,"No se encuentra",0,1)&gt;0,+_xlfn.XLOOKUP(B7,'La Calera II - RFSU 31.1.28'!B:B,'La Calera II - RFSU 31.1.28'!H:H,"No se encuentra",0,1),"")</f>
        <v>No se encuentra</v>
      </c>
      <c r="H7" s="201">
        <v>46037</v>
      </c>
      <c r="I7" s="198" t="str">
        <f>+_xlfn.XLOOKUP(B7,'La Calera II - RFSU 31.1.28'!B:B,'La Calera II - RFSU 31.1.28'!W:W,"No se encuentra",0,1)</f>
        <v>No se encuentra</v>
      </c>
      <c r="J7" s="289"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1">
        <v>46102</v>
      </c>
      <c r="M7" s="198" t="str">
        <f>+_xlfn.XLOOKUP(B7,'La Calera II - RFSU 31.1.28'!B:B,'La Calera II - RFSU 31.1.28'!AP:AP,"No se encuentra",0,1)</f>
        <v>No se encuentra</v>
      </c>
      <c r="N7" s="295" t="str">
        <f>IF(+_xlfn.XLOOKUP(B7,'La Calera II - RFSU 31.1.28'!B:B,'La Calera II - RFSU 31.1.28'!AQ:AQ,"No se encuentra",0,1)&gt;0,+_xlfn.XLOOKUP(B7,'La Calera II - RFSU 31.1.28'!B:B,'La Calera II - RFSU 31.1.28'!AQ:AQ,"No se encuentra",0,1),"")</f>
        <v>No se encuentra</v>
      </c>
      <c r="O7" s="201">
        <v>46469</v>
      </c>
      <c r="P7" s="198">
        <f>+IF(V7&gt;O7,O7,V7)</f>
        <v>46469</v>
      </c>
      <c r="Q7" s="35" t="str">
        <f>+IF(+_xlfn.XLOOKUP(B7,'La Calera II - RFSU 31.1.28'!B:B,'La Calera II - RFSU 31.1.28'!BX:BX,"No se encuentra",0,1)&gt;0,+_xlfn.XLOOKUP(B7,'La Calera II - RFSU 31.1.28'!B:B,'La Calera II - RFSU 31.1.28'!BX:BX,"No se encuentra",0,1),"")</f>
        <v>No se encuentra</v>
      </c>
      <c r="R7" s="302" t="e">
        <f t="shared" si="0"/>
        <v>#VALUE!</v>
      </c>
      <c r="S7" s="227"/>
      <c r="T7" s="228" t="str">
        <f>+_xlfn.XLOOKUP(B7,'La Calera II - RFSU 31.1.28'!B:B,'La Calera II - RFSU 31.1.28'!BZ:BZ,"",0,1)</f>
        <v/>
      </c>
      <c r="V7" s="18" t="str">
        <f>+_xlfn.XLOOKUP(B7,'La Calera II - RFSU 31.1.28'!B:B,'La Calera II - RFSU 31.1.28'!BW:BW,"No se encuentra",0,1)</f>
        <v>No se encuentra</v>
      </c>
      <c r="W7" s="193">
        <f t="shared" si="1"/>
        <v>367</v>
      </c>
      <c r="Z7" s="18" t="str">
        <f>+_xlfn.XLOOKUP(T7,'Crono LB 30.09'!B:B,'Crono LB 30.09'!E:E,"No se encuentra",0,1)</f>
        <v>No se encuentra</v>
      </c>
      <c r="AA7" s="193" t="e">
        <f>+Z7-L7</f>
        <v>#VALUE!</v>
      </c>
    </row>
    <row r="8" spans="1:27" hidden="1" x14ac:dyDescent="0.35">
      <c r="A8" s="159" t="s">
        <v>246</v>
      </c>
      <c r="B8" s="160" t="s">
        <v>2649</v>
      </c>
      <c r="C8" s="161" t="s">
        <v>624</v>
      </c>
      <c r="D8" s="285"/>
      <c r="E8" s="201">
        <v>46059</v>
      </c>
      <c r="F8" s="198">
        <f>+_xlfn.XLOOKUP(B8,'La Calera II - RFSU 31.1.28'!B:B,'La Calera II - RFSU 31.1.28'!G:G,"No se encuentra",0,1)</f>
        <v>46153</v>
      </c>
      <c r="G8" s="293">
        <f>IF(+_xlfn.XLOOKUP(B8,'La Calera II - RFSU 31.1.28'!B:B,'La Calera II - RFSU 31.1.28'!H:H,"No se encuentra",0,1)&gt;0,+_xlfn.XLOOKUP(B8,'La Calera II - RFSU 31.1.28'!B:B,'La Calera II - RFSU 31.1.28'!H:H,"No se encuentra",0,1),"")</f>
        <v>46122</v>
      </c>
      <c r="H8" s="201">
        <v>46096</v>
      </c>
      <c r="I8" s="198">
        <f>+_xlfn.XLOOKUP(B8,'La Calera II - RFSU 31.1.28'!B:B,'La Calera II - RFSU 31.1.28'!W:W,"No se encuentra",0,1)</f>
        <v>46162</v>
      </c>
      <c r="J8" s="289">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1">
        <v>46161</v>
      </c>
      <c r="M8" s="198">
        <f>+_xlfn.XLOOKUP(B8,'La Calera II - RFSU 31.1.28'!B:B,'La Calera II - RFSU 31.1.28'!AP:AP,"No se encuentra",0,1)</f>
        <v>46207</v>
      </c>
      <c r="N8" s="295">
        <f>IF(+_xlfn.XLOOKUP(B8,'La Calera II - RFSU 31.1.28'!B:B,'La Calera II - RFSU 31.1.28'!AQ:AQ,"No se encuentra",0,1)&gt;0,+_xlfn.XLOOKUP(B8,'La Calera II - RFSU 31.1.28'!B:B,'La Calera II - RFSU 31.1.28'!AQ:AQ,"No se encuentra",0,1),"")</f>
        <v>46211</v>
      </c>
      <c r="O8" s="201">
        <v>46469</v>
      </c>
      <c r="P8" s="198">
        <f t="shared" ref="P8:P71" si="4">+IF(V8&gt;O8,O8,V8)</f>
        <v>46418</v>
      </c>
      <c r="Q8" s="35" t="str">
        <f>+IF(+_xlfn.XLOOKUP(B8,'La Calera II - RFSU 31.1.28'!B:B,'La Calera II - RFSU 31.1.28'!BX:BX,"No se encuentra",0,1)&gt;0,+_xlfn.XLOOKUP(B8,'La Calera II - RFSU 31.1.28'!B:B,'La Calera II - RFSU 31.1.28'!BX:BX,"No se encuentra",0,1),"")</f>
        <v/>
      </c>
      <c r="R8" s="302">
        <f t="shared" si="0"/>
        <v>51</v>
      </c>
      <c r="S8" s="227"/>
      <c r="T8" s="228" t="str">
        <f>+_xlfn.XLOOKUP(B8,'La Calera II - RFSU 31.1.28'!B:B,'La Calera II - RFSU 31.1.28'!BZ:BZ,"",0,1)</f>
        <v>FDE1140</v>
      </c>
      <c r="V8" s="18">
        <f>+_xlfn.XLOOKUP(B8,'La Calera II - RFSU 31.1.28'!B:B,'La Calera II - RFSU 31.1.28'!BW:BW,"No se encuentra",0,1)</f>
        <v>46418</v>
      </c>
      <c r="W8" s="193">
        <f t="shared" si="1"/>
        <v>308</v>
      </c>
      <c r="Z8" s="18">
        <f>+_xlfn.XLOOKUP(T8,'Crono LB 30.09'!B:B,'Crono LB 30.09'!E:E,"No se encuentra",0,1)</f>
        <v>46162</v>
      </c>
      <c r="AA8" s="193">
        <f t="shared" ref="AA8:AA71" si="5">+Z8-L8</f>
        <v>1</v>
      </c>
    </row>
    <row r="9" spans="1:27" hidden="1" x14ac:dyDescent="0.35">
      <c r="A9" s="159" t="s">
        <v>246</v>
      </c>
      <c r="B9" s="160" t="s">
        <v>2652</v>
      </c>
      <c r="C9" s="161" t="s">
        <v>622</v>
      </c>
      <c r="D9" s="285"/>
      <c r="E9" s="201">
        <v>46059</v>
      </c>
      <c r="F9" s="198">
        <f>+_xlfn.XLOOKUP(B9,'La Calera II - RFSU 31.1.28'!B:B,'La Calera II - RFSU 31.1.28'!G:G,"No se encuentra",0,1)</f>
        <v>46153</v>
      </c>
      <c r="G9" s="293">
        <f>IF(+_xlfn.XLOOKUP(B9,'La Calera II - RFSU 31.1.28'!B:B,'La Calera II - RFSU 31.1.28'!H:H,"No se encuentra",0,1)&gt;0,+_xlfn.XLOOKUP(B9,'La Calera II - RFSU 31.1.28'!B:B,'La Calera II - RFSU 31.1.28'!H:H,"No se encuentra",0,1),"")</f>
        <v>46122</v>
      </c>
      <c r="H9" s="201">
        <v>46096</v>
      </c>
      <c r="I9" s="198">
        <f>+_xlfn.XLOOKUP(B9,'La Calera II - RFSU 31.1.28'!B:B,'La Calera II - RFSU 31.1.28'!W:W,"No se encuentra",0,1)</f>
        <v>46162</v>
      </c>
      <c r="J9" s="289">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1">
        <v>46161</v>
      </c>
      <c r="M9" s="198">
        <f>+_xlfn.XLOOKUP(B9,'La Calera II - RFSU 31.1.28'!B:B,'La Calera II - RFSU 31.1.28'!AP:AP,"No se encuentra",0,1)</f>
        <v>46207</v>
      </c>
      <c r="N9" s="295">
        <f>IF(+_xlfn.XLOOKUP(B9,'La Calera II - RFSU 31.1.28'!B:B,'La Calera II - RFSU 31.1.28'!AQ:AQ,"No se encuentra",0,1)&gt;0,+_xlfn.XLOOKUP(B9,'La Calera II - RFSU 31.1.28'!B:B,'La Calera II - RFSU 31.1.28'!AQ:AQ,"No se encuentra",0,1),"")</f>
        <v>46211</v>
      </c>
      <c r="O9" s="201">
        <v>46469</v>
      </c>
      <c r="P9" s="198">
        <f t="shared" si="4"/>
        <v>46418</v>
      </c>
      <c r="Q9" s="35" t="str">
        <f>+IF(+_xlfn.XLOOKUP(B9,'La Calera II - RFSU 31.1.28'!B:B,'La Calera II - RFSU 31.1.28'!BX:BX,"No se encuentra",0,1)&gt;0,+_xlfn.XLOOKUP(B9,'La Calera II - RFSU 31.1.28'!B:B,'La Calera II - RFSU 31.1.28'!BX:BX,"No se encuentra",0,1),"")</f>
        <v/>
      </c>
      <c r="R9" s="302">
        <f t="shared" si="0"/>
        <v>51</v>
      </c>
      <c r="S9" s="227"/>
      <c r="T9" s="228" t="str">
        <f>+_xlfn.XLOOKUP(B9,'La Calera II - RFSU 31.1.28'!B:B,'La Calera II - RFSU 31.1.28'!BZ:BZ,"",0,1)</f>
        <v>FDE1140</v>
      </c>
      <c r="V9" s="18">
        <f>+_xlfn.XLOOKUP(B9,'La Calera II - RFSU 31.1.28'!B:B,'La Calera II - RFSU 31.1.28'!BW:BW,"No se encuentra",0,1)</f>
        <v>46418</v>
      </c>
      <c r="W9" s="193">
        <f t="shared" si="1"/>
        <v>308</v>
      </c>
      <c r="Z9" s="18">
        <f>+_xlfn.XLOOKUP(T9,'Crono LB 30.09'!B:B,'Crono LB 30.09'!E:E,"No se encuentra",0,1)</f>
        <v>46162</v>
      </c>
      <c r="AA9" s="193">
        <f t="shared" si="5"/>
        <v>1</v>
      </c>
    </row>
    <row r="10" spans="1:27" hidden="1" x14ac:dyDescent="0.35">
      <c r="A10" s="159" t="s">
        <v>246</v>
      </c>
      <c r="B10" s="160" t="s">
        <v>2654</v>
      </c>
      <c r="C10" s="161" t="s">
        <v>626</v>
      </c>
      <c r="D10" s="285"/>
      <c r="E10" s="201">
        <v>46059</v>
      </c>
      <c r="F10" s="198">
        <f>+_xlfn.XLOOKUP(B10,'La Calera II - RFSU 31.1.28'!B:B,'La Calera II - RFSU 31.1.28'!G:G,"No se encuentra",0,1)</f>
        <v>46185</v>
      </c>
      <c r="G10" s="293">
        <f>IF(+_xlfn.XLOOKUP(B10,'La Calera II - RFSU 31.1.28'!B:B,'La Calera II - RFSU 31.1.28'!H:H,"No se encuentra",0,1)&gt;0,+_xlfn.XLOOKUP(B10,'La Calera II - RFSU 31.1.28'!B:B,'La Calera II - RFSU 31.1.28'!H:H,"No se encuentra",0,1),"")</f>
        <v>46190</v>
      </c>
      <c r="H10" s="201">
        <v>46096</v>
      </c>
      <c r="I10" s="198">
        <f>+_xlfn.XLOOKUP(B10,'La Calera II - RFSU 31.1.28'!B:B,'La Calera II - RFSU 31.1.28'!W:W,"No se encuentra",0,1)</f>
        <v>46233</v>
      </c>
      <c r="J10" s="289">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1">
        <v>46161</v>
      </c>
      <c r="M10" s="198">
        <f>+_xlfn.XLOOKUP(B10,'La Calera II - RFSU 31.1.28'!B:B,'La Calera II - RFSU 31.1.28'!AP:AP,"No se encuentra",0,1)</f>
        <v>46291</v>
      </c>
      <c r="N10" s="295" t="str">
        <f>IF(+_xlfn.XLOOKUP(B10,'La Calera II - RFSU 31.1.28'!B:B,'La Calera II - RFSU 31.1.28'!AQ:AQ,"No se encuentra",0,1)&gt;0,+_xlfn.XLOOKUP(B10,'La Calera II - RFSU 31.1.28'!B:B,'La Calera II - RFSU 31.1.28'!AQ:AQ,"No se encuentra",0,1),"")</f>
        <v/>
      </c>
      <c r="O10" s="201">
        <v>46322</v>
      </c>
      <c r="P10" s="198">
        <f t="shared" si="4"/>
        <v>46322</v>
      </c>
      <c r="Q10" s="35" t="str">
        <f>+IF(+_xlfn.XLOOKUP(B10,'La Calera II - RFSU 31.1.28'!B:B,'La Calera II - RFSU 31.1.28'!BX:BX,"No se encuentra",0,1)&gt;0,+_xlfn.XLOOKUP(B10,'La Calera II - RFSU 31.1.28'!B:B,'La Calera II - RFSU 31.1.28'!BX:BX,"No se encuentra",0,1),"")</f>
        <v/>
      </c>
      <c r="R10" s="302" t="str">
        <f t="shared" si="0"/>
        <v/>
      </c>
      <c r="S10" s="227"/>
      <c r="T10" s="228" t="str">
        <f>+_xlfn.XLOOKUP(B10,'La Calera II - RFSU 31.1.28'!B:B,'La Calera II - RFSU 31.1.28'!BZ:BZ,"",0,1)</f>
        <v>FDE1010</v>
      </c>
      <c r="V10" s="18">
        <f>+_xlfn.XLOOKUP(B10,'La Calera II - RFSU 31.1.28'!B:B,'La Calera II - RFSU 31.1.28'!BW:BW,"No se encuentra",0,1)</f>
        <v>46418</v>
      </c>
      <c r="W10" s="193">
        <f t="shared" si="1"/>
        <v>161</v>
      </c>
      <c r="Z10" s="18">
        <f>+_xlfn.XLOOKUP(T10,'Crono LB 30.09'!B:B,'Crono LB 30.09'!E:E,"No se encuentra",0,1)</f>
        <v>46162</v>
      </c>
      <c r="AA10" s="193">
        <f t="shared" si="5"/>
        <v>1</v>
      </c>
    </row>
    <row r="11" spans="1:27" hidden="1" x14ac:dyDescent="0.35">
      <c r="A11" s="159" t="s">
        <v>246</v>
      </c>
      <c r="B11" s="160" t="s">
        <v>3372</v>
      </c>
      <c r="C11" s="161" t="s">
        <v>627</v>
      </c>
      <c r="D11" s="285"/>
      <c r="E11" s="201">
        <v>46059</v>
      </c>
      <c r="F11" s="198" t="str">
        <f>+_xlfn.XLOOKUP(B11,'La Calera II - RFSU 31.1.28'!B:B,'La Calera II - RFSU 31.1.28'!G:G,"No se encuentra",0,1)</f>
        <v>No se encuentra</v>
      </c>
      <c r="G11" s="293" t="str">
        <f>IF(+_xlfn.XLOOKUP(B11,'La Calera II - RFSU 31.1.28'!B:B,'La Calera II - RFSU 31.1.28'!H:H,"No se encuentra",0,1)&gt;0,+_xlfn.XLOOKUP(B11,'La Calera II - RFSU 31.1.28'!B:B,'La Calera II - RFSU 31.1.28'!H:H,"No se encuentra",0,1),"")</f>
        <v>No se encuentra</v>
      </c>
      <c r="H11" s="201">
        <v>46096</v>
      </c>
      <c r="I11" s="198" t="str">
        <f>+_xlfn.XLOOKUP(B11,'La Calera II - RFSU 31.1.28'!B:B,'La Calera II - RFSU 31.1.28'!W:W,"No se encuentra",0,1)</f>
        <v>No se encuentra</v>
      </c>
      <c r="J11" s="289"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1">
        <v>46161</v>
      </c>
      <c r="M11" s="198" t="str">
        <f>+_xlfn.XLOOKUP(B11,'La Calera II - RFSU 31.1.28'!B:B,'La Calera II - RFSU 31.1.28'!AP:AP,"No se encuentra",0,1)</f>
        <v>No se encuentra</v>
      </c>
      <c r="N11" s="295" t="str">
        <f>IF(+_xlfn.XLOOKUP(B11,'La Calera II - RFSU 31.1.28'!B:B,'La Calera II - RFSU 31.1.28'!AQ:AQ,"No se encuentra",0,1)&gt;0,+_xlfn.XLOOKUP(B11,'La Calera II - RFSU 31.1.28'!B:B,'La Calera II - RFSU 31.1.28'!AQ:AQ,"No se encuentra",0,1),"")</f>
        <v>No se encuentra</v>
      </c>
      <c r="O11" s="201">
        <v>46398</v>
      </c>
      <c r="P11" s="198">
        <f t="shared" si="4"/>
        <v>46398</v>
      </c>
      <c r="Q11" s="35" t="str">
        <f>+IF(+_xlfn.XLOOKUP(B11,'La Calera II - RFSU 31.1.28'!B:B,'La Calera II - RFSU 31.1.28'!BX:BX,"No se encuentra",0,1)&gt;0,+_xlfn.XLOOKUP(B11,'La Calera II - RFSU 31.1.28'!B:B,'La Calera II - RFSU 31.1.28'!BX:BX,"No se encuentra",0,1),"")</f>
        <v>No se encuentra</v>
      </c>
      <c r="R11" s="302" t="e">
        <f t="shared" si="0"/>
        <v>#VALUE!</v>
      </c>
      <c r="S11" s="227"/>
      <c r="T11" s="228" t="str">
        <f>+_xlfn.XLOOKUP(B11,'La Calera II - RFSU 31.1.28'!B:B,'La Calera II - RFSU 31.1.28'!BZ:BZ,"",0,1)</f>
        <v/>
      </c>
      <c r="V11" s="18" t="str">
        <f>+_xlfn.XLOOKUP(B11,'La Calera II - RFSU 31.1.28'!B:B,'La Calera II - RFSU 31.1.28'!BW:BW,"No se encuentra",0,1)</f>
        <v>No se encuentra</v>
      </c>
      <c r="W11" s="193">
        <f t="shared" si="1"/>
        <v>237</v>
      </c>
      <c r="Z11" s="18" t="str">
        <f>+_xlfn.XLOOKUP(T11,'Crono LB 30.09'!B:B,'Crono LB 30.09'!E:E,"No se encuentra",0,1)</f>
        <v>No se encuentra</v>
      </c>
      <c r="AA11" s="193" t="e">
        <f t="shared" si="5"/>
        <v>#VALUE!</v>
      </c>
    </row>
    <row r="12" spans="1:27" hidden="1" x14ac:dyDescent="0.35">
      <c r="A12" s="159" t="s">
        <v>246</v>
      </c>
      <c r="B12" s="160" t="s">
        <v>2659</v>
      </c>
      <c r="C12" s="161" t="s">
        <v>628</v>
      </c>
      <c r="D12" s="285"/>
      <c r="E12" s="201">
        <v>46104</v>
      </c>
      <c r="F12" s="198">
        <f>+_xlfn.XLOOKUP(B12,'La Calera II - RFSU 31.1.28'!B:B,'La Calera II - RFSU 31.1.28'!G:G,"No se encuentra",0,1)</f>
        <v>46146</v>
      </c>
      <c r="G12" s="293">
        <f>IF(+_xlfn.XLOOKUP(B12,'La Calera II - RFSU 31.1.28'!B:B,'La Calera II - RFSU 31.1.28'!H:H,"No se encuentra",0,1)&gt;0,+_xlfn.XLOOKUP(B12,'La Calera II - RFSU 31.1.28'!B:B,'La Calera II - RFSU 31.1.28'!H:H,"No se encuentra",0,1),"")</f>
        <v>46142</v>
      </c>
      <c r="H12" s="201">
        <v>46141</v>
      </c>
      <c r="I12" s="198">
        <f>+_xlfn.XLOOKUP(B12,'La Calera II - RFSU 31.1.28'!B:B,'La Calera II - RFSU 31.1.28'!W:W,"No se encuentra",0,1)</f>
        <v>46190</v>
      </c>
      <c r="J12" s="289">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1">
        <v>46206</v>
      </c>
      <c r="M12" s="198">
        <f>+_xlfn.XLOOKUP(B12,'La Calera II - RFSU 31.1.28'!B:B,'La Calera II - RFSU 31.1.28'!AP:AP,"No se encuentra",0,1)</f>
        <v>46256</v>
      </c>
      <c r="N12" s="295" t="str">
        <f>IF(+_xlfn.XLOOKUP(B12,'La Calera II - RFSU 31.1.28'!B:B,'La Calera II - RFSU 31.1.28'!AQ:AQ,"No se encuentra",0,1)&gt;0,+_xlfn.XLOOKUP(B12,'La Calera II - RFSU 31.1.28'!B:B,'La Calera II - RFSU 31.1.28'!AQ:AQ,"No se encuentra",0,1),"")</f>
        <v/>
      </c>
      <c r="O12" s="201">
        <v>46398</v>
      </c>
      <c r="P12" s="198">
        <f t="shared" si="4"/>
        <v>46398</v>
      </c>
      <c r="Q12" s="35" t="str">
        <f>+IF(+_xlfn.XLOOKUP(B12,'La Calera II - RFSU 31.1.28'!B:B,'La Calera II - RFSU 31.1.28'!BX:BX,"No se encuentra",0,1)&gt;0,+_xlfn.XLOOKUP(B12,'La Calera II - RFSU 31.1.28'!B:B,'La Calera II - RFSU 31.1.28'!BX:BX,"No se encuentra",0,1),"")</f>
        <v/>
      </c>
      <c r="R12" s="302" t="str">
        <f t="shared" si="0"/>
        <v/>
      </c>
      <c r="S12" s="227"/>
      <c r="T12" s="228" t="str">
        <f>+_xlfn.XLOOKUP(B12,'La Calera II - RFSU 31.1.28'!B:B,'La Calera II - RFSU 31.1.28'!BZ:BZ,"",0,1)</f>
        <v>FDE1103</v>
      </c>
      <c r="V12" s="18">
        <f>+_xlfn.XLOOKUP(B12,'La Calera II - RFSU 31.1.28'!B:B,'La Calera II - RFSU 31.1.28'!BW:BW,"No se encuentra",0,1)</f>
        <v>46443</v>
      </c>
      <c r="W12" s="193">
        <f t="shared" si="1"/>
        <v>192</v>
      </c>
      <c r="Z12" s="18" t="str">
        <f>+_xlfn.XLOOKUP(T12,'Crono LB 30.09'!B:B,'Crono LB 30.09'!E:E,"No se encuentra",0,1)</f>
        <v>17-Jan-26</v>
      </c>
      <c r="AA12" s="193" t="e">
        <f t="shared" si="5"/>
        <v>#VALUE!</v>
      </c>
    </row>
    <row r="13" spans="1:27" ht="29" hidden="1" x14ac:dyDescent="0.35">
      <c r="A13" s="159" t="s">
        <v>246</v>
      </c>
      <c r="B13" s="160" t="s">
        <v>2661</v>
      </c>
      <c r="C13" s="161" t="s">
        <v>629</v>
      </c>
      <c r="D13" s="285"/>
      <c r="E13" s="201">
        <v>45930</v>
      </c>
      <c r="F13" s="198">
        <f>+_xlfn.XLOOKUP(B13,'La Calera II - RFSU 31.1.28'!B:B,'La Calera II - RFSU 31.1.28'!G:G,"No se encuentra",0,1)</f>
        <v>46030</v>
      </c>
      <c r="G13" s="293">
        <f>IF(+_xlfn.XLOOKUP(B13,'La Calera II - RFSU 31.1.28'!B:B,'La Calera II - RFSU 31.1.28'!H:H,"No se encuentra",0,1)&gt;0,+_xlfn.XLOOKUP(B13,'La Calera II - RFSU 31.1.28'!B:B,'La Calera II - RFSU 31.1.28'!H:H,"No se encuentra",0,1),"")</f>
        <v>46030</v>
      </c>
      <c r="H13" s="201">
        <v>45957</v>
      </c>
      <c r="I13" s="198">
        <f>+_xlfn.XLOOKUP(B13,'La Calera II - RFSU 31.1.28'!B:B,'La Calera II - RFSU 31.1.28'!W:W,"No se encuentra",0,1)</f>
        <v>46053</v>
      </c>
      <c r="J13" s="289">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1">
        <v>45987</v>
      </c>
      <c r="M13" s="198">
        <f>+_xlfn.XLOOKUP(B13,'La Calera II - RFSU 31.1.28'!B:B,'La Calera II - RFSU 31.1.28'!AP:AP,"No se encuentra",0,1)</f>
        <v>46112</v>
      </c>
      <c r="N13" s="295">
        <f>IF(+_xlfn.XLOOKUP(B13,'La Calera II - RFSU 31.1.28'!B:B,'La Calera II - RFSU 31.1.28'!AQ:AQ,"No se encuentra",0,1)&gt;0,+_xlfn.XLOOKUP(B13,'La Calera II - RFSU 31.1.28'!B:B,'La Calera II - RFSU 31.1.28'!AQ:AQ,"No se encuentra",0,1),"")</f>
        <v>46134</v>
      </c>
      <c r="O13" s="201">
        <v>46137</v>
      </c>
      <c r="P13" s="198">
        <f t="shared" si="4"/>
        <v>46137</v>
      </c>
      <c r="Q13" s="35" t="str">
        <f>+IF(+_xlfn.XLOOKUP(B13,'La Calera II - RFSU 31.1.28'!B:B,'La Calera II - RFSU 31.1.28'!BX:BX,"No se encuentra",0,1)&gt;0,+_xlfn.XLOOKUP(B13,'La Calera II - RFSU 31.1.28'!B:B,'La Calera II - RFSU 31.1.28'!BX:BX,"No se encuentra",0,1),"")</f>
        <v/>
      </c>
      <c r="R13" s="302">
        <f t="shared" si="0"/>
        <v>0</v>
      </c>
      <c r="S13" s="305" t="s">
        <v>3661</v>
      </c>
      <c r="T13" s="228" t="str">
        <f>+_xlfn.XLOOKUP(B13,'La Calera II - RFSU 31.1.28'!B:B,'La Calera II - RFSU 31.1.28'!BZ:BZ,"",0,1)</f>
        <v>FDE1030</v>
      </c>
      <c r="V13" s="18">
        <f>+_xlfn.XLOOKUP(B13,'La Calera II - RFSU 31.1.28'!B:B,'La Calera II - RFSU 31.1.28'!BW:BW,"No se encuentra",0,1)</f>
        <v>46201</v>
      </c>
      <c r="W13" s="193">
        <f t="shared" si="1"/>
        <v>150</v>
      </c>
      <c r="Z13" s="18">
        <f>+_xlfn.XLOOKUP(T13,'Crono LB 30.09'!B:B,'Crono LB 30.09'!E:E,"No se encuentra",0,1)</f>
        <v>45988</v>
      </c>
      <c r="AA13" s="193">
        <f t="shared" si="5"/>
        <v>1</v>
      </c>
    </row>
    <row r="14" spans="1:27" x14ac:dyDescent="0.35">
      <c r="A14" s="159" t="s">
        <v>246</v>
      </c>
      <c r="B14" s="160" t="s">
        <v>2665</v>
      </c>
      <c r="C14" s="161" t="s">
        <v>630</v>
      </c>
      <c r="D14" s="285"/>
      <c r="E14" s="201">
        <v>46101</v>
      </c>
      <c r="F14" s="198">
        <f>+_xlfn.XLOOKUP(B14,'La Calera II - RFSU 31.1.28'!B:B,'La Calera II - RFSU 31.1.28'!G:G,"No se encuentra",0,1)</f>
        <v>46189</v>
      </c>
      <c r="G14" s="293">
        <f>IF(+_xlfn.XLOOKUP(B14,'La Calera II - RFSU 31.1.28'!B:B,'La Calera II - RFSU 31.1.28'!H:H,"No se encuentra",0,1)&gt;0,+_xlfn.XLOOKUP(B14,'La Calera II - RFSU 31.1.28'!B:B,'La Calera II - RFSU 31.1.28'!H:H,"No se encuentra",0,1),"")</f>
        <v>46056</v>
      </c>
      <c r="H14" s="201">
        <v>46138</v>
      </c>
      <c r="I14" s="198">
        <f>+_xlfn.XLOOKUP(B14,'La Calera II - RFSU 31.1.28'!B:B,'La Calera II - RFSU 31.1.28'!W:W,"No se encuentra",0,1)</f>
        <v>46101</v>
      </c>
      <c r="J14" s="289">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1">
        <v>46203</v>
      </c>
      <c r="M14" s="198">
        <f>+_xlfn.XLOOKUP(B14,'La Calera II - RFSU 31.1.28'!B:B,'La Calera II - RFSU 31.1.28'!AP:AP,"No se encuentra",0,1)</f>
        <v>46142</v>
      </c>
      <c r="N14" s="295">
        <f>IF(+_xlfn.XLOOKUP(B14,'La Calera II - RFSU 31.1.28'!B:B,'La Calera II - RFSU 31.1.28'!AQ:AQ,"No se encuentra",0,1)&gt;0,+_xlfn.XLOOKUP(B14,'La Calera II - RFSU 31.1.28'!B:B,'La Calera II - RFSU 31.1.28'!AQ:AQ,"No se encuentra",0,1),"")</f>
        <v>46127</v>
      </c>
      <c r="O14" s="201">
        <v>46425</v>
      </c>
      <c r="P14" s="198">
        <f t="shared" si="4"/>
        <v>46284</v>
      </c>
      <c r="Q14" s="35" t="str">
        <f>+IF(+_xlfn.XLOOKUP(B14,'La Calera II - RFSU 31.1.28'!B:B,'La Calera II - RFSU 31.1.28'!BX:BX,"No se encuentra",0,1)&gt;0,+_xlfn.XLOOKUP(B14,'La Calera II - RFSU 31.1.28'!B:B,'La Calera II - RFSU 31.1.28'!BX:BX,"No se encuentra",0,1),"")</f>
        <v/>
      </c>
      <c r="R14" s="302">
        <f t="shared" si="0"/>
        <v>141</v>
      </c>
      <c r="S14" s="227"/>
      <c r="T14" s="228" t="str">
        <f>+_xlfn.XLOOKUP(B14,'La Calera II - RFSU 31.1.28'!B:B,'La Calera II - RFSU 31.1.28'!BZ:BZ,"",0,1)</f>
        <v>FDE1090</v>
      </c>
      <c r="V14" s="18">
        <f>+_xlfn.XLOOKUP(B14,'La Calera II - RFSU 31.1.28'!B:B,'La Calera II - RFSU 31.1.28'!BW:BW,"No se encuentra",0,1)</f>
        <v>46284</v>
      </c>
      <c r="W14" s="193">
        <f t="shared" si="1"/>
        <v>222</v>
      </c>
      <c r="Z14" s="18">
        <f>+_xlfn.XLOOKUP(T14,'Crono LB 30.09'!B:B,'Crono LB 30.09'!E:E,"No se encuentra",0,1)</f>
        <v>46204</v>
      </c>
      <c r="AA14" s="193">
        <f t="shared" si="5"/>
        <v>1</v>
      </c>
    </row>
    <row r="15" spans="1:27" hidden="1" x14ac:dyDescent="0.35">
      <c r="A15" s="159" t="s">
        <v>246</v>
      </c>
      <c r="B15" s="160" t="s">
        <v>2670</v>
      </c>
      <c r="C15" s="161" t="s">
        <v>631</v>
      </c>
      <c r="D15" s="285"/>
      <c r="E15" s="201">
        <v>46135</v>
      </c>
      <c r="F15" s="198">
        <f>+_xlfn.XLOOKUP(B15,'La Calera II - RFSU 31.1.28'!B:B,'La Calera II - RFSU 31.1.28'!G:G,"No se encuentra",0,1)</f>
        <v>46246</v>
      </c>
      <c r="G15" s="293" t="str">
        <f>IF(+_xlfn.XLOOKUP(B15,'La Calera II - RFSU 31.1.28'!B:B,'La Calera II - RFSU 31.1.28'!H:H,"No se encuentra",0,1)&gt;0,+_xlfn.XLOOKUP(B15,'La Calera II - RFSU 31.1.28'!B:B,'La Calera II - RFSU 31.1.28'!H:H,"No se encuentra",0,1),"")</f>
        <v/>
      </c>
      <c r="H15" s="201">
        <v>46172</v>
      </c>
      <c r="I15" s="198">
        <f>+_xlfn.XLOOKUP(B15,'La Calera II - RFSU 31.1.28'!B:B,'La Calera II - RFSU 31.1.28'!W:W,"No se encuentra",0,1)</f>
        <v>46283</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46237</v>
      </c>
      <c r="M15" s="198">
        <f>+_xlfn.XLOOKUP(B15,'La Calera II - RFSU 31.1.28'!B:B,'La Calera II - RFSU 31.1.28'!AP:AP,"No se encuentra",0,1)</f>
        <v>46348</v>
      </c>
      <c r="N15" s="295" t="str">
        <f>IF(+_xlfn.XLOOKUP(B15,'La Calera II - RFSU 31.1.28'!B:B,'La Calera II - RFSU 31.1.28'!AQ:AQ,"No se encuentra",0,1)&gt;0,+_xlfn.XLOOKUP(B15,'La Calera II - RFSU 31.1.28'!B:B,'La Calera II - RFSU 31.1.28'!AQ:AQ,"No se encuentra",0,1),"")</f>
        <v/>
      </c>
      <c r="O15" s="201">
        <v>46370</v>
      </c>
      <c r="P15" s="198">
        <f t="shared" si="4"/>
        <v>46370</v>
      </c>
      <c r="Q15" s="35" t="str">
        <f>+IF(+_xlfn.XLOOKUP(B15,'La Calera II - RFSU 31.1.28'!B:B,'La Calera II - RFSU 31.1.28'!BX:BX,"No se encuentra",0,1)&gt;0,+_xlfn.XLOOKUP(B15,'La Calera II - RFSU 31.1.28'!B:B,'La Calera II - RFSU 31.1.28'!BX:BX,"No se encuentra",0,1),"")</f>
        <v/>
      </c>
      <c r="R15" s="302" t="str">
        <f t="shared" si="0"/>
        <v/>
      </c>
      <c r="S15" s="227" t="s">
        <v>2966</v>
      </c>
      <c r="T15" s="228" t="str">
        <f>+_xlfn.XLOOKUP(B15,'La Calera II - RFSU 31.1.28'!B:B,'La Calera II - RFSU 31.1.28'!BZ:BZ,"",0,1)</f>
        <v>CDE1160</v>
      </c>
      <c r="U15" t="s">
        <v>2966</v>
      </c>
      <c r="V15" s="18">
        <f>+_xlfn.XLOOKUP(B15,'La Calera II - RFSU 31.1.28'!B:B,'La Calera II - RFSU 31.1.28'!BW:BW,"No se encuentra",0,1)</f>
        <v>46475</v>
      </c>
      <c r="W15" s="193">
        <f t="shared" si="1"/>
        <v>133</v>
      </c>
      <c r="Z15" s="18" t="str">
        <f>+_xlfn.XLOOKUP(T15,'Crono LB 30.09'!B:B,'Crono LB 30.09'!E:E,"No se encuentra",0,1)</f>
        <v>14-Dec-26</v>
      </c>
      <c r="AA15" s="193" t="e">
        <f t="shared" si="5"/>
        <v>#VALUE!</v>
      </c>
    </row>
    <row r="16" spans="1:27" hidden="1" x14ac:dyDescent="0.35">
      <c r="A16" s="159" t="s">
        <v>246</v>
      </c>
      <c r="B16" s="160" t="s">
        <v>2671</v>
      </c>
      <c r="C16" s="161" t="s">
        <v>632</v>
      </c>
      <c r="D16" s="285"/>
      <c r="E16" s="201">
        <v>46276</v>
      </c>
      <c r="F16" s="198">
        <f>+_xlfn.XLOOKUP(B16,'La Calera II - RFSU 31.1.28'!B:B,'La Calera II - RFSU 31.1.28'!G:G,"No se encuentra",0,1)</f>
        <v>46136</v>
      </c>
      <c r="G16" s="293">
        <f>IF(+_xlfn.XLOOKUP(B16,'La Calera II - RFSU 31.1.28'!B:B,'La Calera II - RFSU 31.1.28'!H:H,"No se encuentra",0,1)&gt;0,+_xlfn.XLOOKUP(B16,'La Calera II - RFSU 31.1.28'!B:B,'La Calera II - RFSU 31.1.28'!H:H,"No se encuentra",0,1),"")</f>
        <v>46148</v>
      </c>
      <c r="H16" s="201">
        <v>46313</v>
      </c>
      <c r="I16" s="198">
        <f>+_xlfn.XLOOKUP(B16,'La Calera II - RFSU 31.1.28'!B:B,'La Calera II - RFSU 31.1.28'!W:W,"No se encuentra",0,1)</f>
        <v>46202</v>
      </c>
      <c r="J16" s="289">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1">
        <v>46378</v>
      </c>
      <c r="M16" s="198">
        <f>+_xlfn.XLOOKUP(B16,'La Calera II - RFSU 31.1.28'!B:B,'La Calera II - RFSU 31.1.28'!AP:AP,"No se encuentra",0,1)</f>
        <v>46254</v>
      </c>
      <c r="N16" s="295" t="str">
        <f>IF(+_xlfn.XLOOKUP(B16,'La Calera II - RFSU 31.1.28'!B:B,'La Calera II - RFSU 31.1.28'!AQ:AQ,"No se encuentra",0,1)&gt;0,+_xlfn.XLOOKUP(B16,'La Calera II - RFSU 31.1.28'!B:B,'La Calera II - RFSU 31.1.28'!AQ:AQ,"No se encuentra",0,1),"")</f>
        <v/>
      </c>
      <c r="O16" s="201">
        <v>46511</v>
      </c>
      <c r="P16" s="198">
        <f t="shared" si="4"/>
        <v>46381</v>
      </c>
      <c r="Q16" s="35" t="str">
        <f>+IF(+_xlfn.XLOOKUP(B16,'La Calera II - RFSU 31.1.28'!B:B,'La Calera II - RFSU 31.1.28'!BX:BX,"No se encuentra",0,1)&gt;0,+_xlfn.XLOOKUP(B16,'La Calera II - RFSU 31.1.28'!B:B,'La Calera II - RFSU 31.1.28'!BX:BX,"No se encuentra",0,1),"")</f>
        <v/>
      </c>
      <c r="R16" s="302" t="str">
        <f t="shared" si="0"/>
        <v/>
      </c>
      <c r="S16" s="227" t="s">
        <v>2966</v>
      </c>
      <c r="T16" s="228" t="str">
        <f>+_xlfn.XLOOKUP(B16,'La Calera II - RFSU 31.1.28'!B:B,'La Calera II - RFSU 31.1.28'!BZ:BZ,"",0,1)</f>
        <v>CDE1170</v>
      </c>
      <c r="U16" t="s">
        <v>2966</v>
      </c>
      <c r="V16" s="18">
        <f>+_xlfn.XLOOKUP(B16,'La Calera II - RFSU 31.1.28'!B:B,'La Calera II - RFSU 31.1.28'!BW:BW,"No se encuentra",0,1)</f>
        <v>46381</v>
      </c>
      <c r="W16" s="193">
        <f t="shared" si="1"/>
        <v>133</v>
      </c>
      <c r="Z16" s="18" t="str">
        <f>+_xlfn.XLOOKUP(T16,'Crono LB 30.09'!B:B,'Crono LB 30.09'!E:E,"No se encuentra",0,1)</f>
        <v>03-Apr-27</v>
      </c>
      <c r="AA16" s="193" t="e">
        <f t="shared" si="5"/>
        <v>#VALUE!</v>
      </c>
    </row>
    <row r="17" spans="1:27" hidden="1" x14ac:dyDescent="0.35">
      <c r="A17" s="159" t="s">
        <v>246</v>
      </c>
      <c r="B17" s="160" t="s">
        <v>2674</v>
      </c>
      <c r="C17" s="161" t="s">
        <v>633</v>
      </c>
      <c r="D17" s="285"/>
      <c r="E17" s="201">
        <v>46104</v>
      </c>
      <c r="F17" s="198">
        <f>+_xlfn.XLOOKUP(B17,'La Calera II - RFSU 31.1.28'!B:B,'La Calera II - RFSU 31.1.28'!G:G,"No se encuentra",0,1)</f>
        <v>46184</v>
      </c>
      <c r="G17" s="293">
        <f>IF(+_xlfn.XLOOKUP(B17,'La Calera II - RFSU 31.1.28'!B:B,'La Calera II - RFSU 31.1.28'!H:H,"No se encuentra",0,1)&gt;0,+_xlfn.XLOOKUP(B17,'La Calera II - RFSU 31.1.28'!B:B,'La Calera II - RFSU 31.1.28'!H:H,"No se encuentra",0,1),"")</f>
        <v>46185</v>
      </c>
      <c r="H17" s="201">
        <v>46141</v>
      </c>
      <c r="I17" s="198">
        <f>+_xlfn.XLOOKUP(B17,'La Calera II - RFSU 31.1.28'!B:B,'La Calera II - RFSU 31.1.28'!W:W,"No se encuentra",0,1)</f>
        <v>46233</v>
      </c>
      <c r="J17" s="289">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1">
        <v>46206</v>
      </c>
      <c r="M17" s="198">
        <f>+_xlfn.XLOOKUP(B17,'La Calera II - RFSU 31.1.28'!B:B,'La Calera II - RFSU 31.1.28'!AP:AP,"No se encuentra",0,1)</f>
        <v>46288</v>
      </c>
      <c r="N17" s="295" t="str">
        <f>IF(+_xlfn.XLOOKUP(B17,'La Calera II - RFSU 31.1.28'!B:B,'La Calera II - RFSU 31.1.28'!AQ:AQ,"No se encuentra",0,1)&gt;0,+_xlfn.XLOOKUP(B17,'La Calera II - RFSU 31.1.28'!B:B,'La Calera II - RFSU 31.1.28'!AQ:AQ,"No se encuentra",0,1),"")</f>
        <v/>
      </c>
      <c r="O17" s="201">
        <v>46382</v>
      </c>
      <c r="P17" s="198">
        <f t="shared" si="4"/>
        <v>46382</v>
      </c>
      <c r="Q17" s="35" t="str">
        <f>+IF(+_xlfn.XLOOKUP(B17,'La Calera II - RFSU 31.1.28'!B:B,'La Calera II - RFSU 31.1.28'!BX:BX,"No se encuentra",0,1)&gt;0,+_xlfn.XLOOKUP(B17,'La Calera II - RFSU 31.1.28'!B:B,'La Calera II - RFSU 31.1.28'!BX:BX,"No se encuentra",0,1),"")</f>
        <v/>
      </c>
      <c r="R17" s="302" t="str">
        <f t="shared" si="0"/>
        <v/>
      </c>
      <c r="S17" s="227"/>
      <c r="T17" s="228" t="str">
        <f>+_xlfn.XLOOKUP(B17,'La Calera II - RFSU 31.1.28'!B:B,'La Calera II - RFSU 31.1.28'!BZ:BZ,"",0,1)</f>
        <v>FDE1050</v>
      </c>
      <c r="V17" s="18">
        <f>+_xlfn.XLOOKUP(B17,'La Calera II - RFSU 31.1.28'!B:B,'La Calera II - RFSU 31.1.28'!BW:BW,"No se encuentra",0,1)</f>
        <v>46445</v>
      </c>
      <c r="W17" s="193">
        <f t="shared" si="1"/>
        <v>176</v>
      </c>
      <c r="Z17" s="18">
        <f>+_xlfn.XLOOKUP(T17,'Crono LB 30.09'!B:B,'Crono LB 30.09'!E:E,"No se encuentra",0,1)</f>
        <v>46207</v>
      </c>
      <c r="AA17" s="193">
        <f t="shared" si="5"/>
        <v>1</v>
      </c>
    </row>
    <row r="18" spans="1:27" hidden="1" x14ac:dyDescent="0.35">
      <c r="A18" s="159" t="s">
        <v>246</v>
      </c>
      <c r="B18" s="160" t="s">
        <v>2678</v>
      </c>
      <c r="C18" s="161" t="s">
        <v>634</v>
      </c>
      <c r="D18" s="285"/>
      <c r="E18" s="201">
        <v>46059</v>
      </c>
      <c r="F18" s="198">
        <f>+_xlfn.XLOOKUP(B18,'La Calera II - RFSU 31.1.28'!B:B,'La Calera II - RFSU 31.1.28'!G:G,"No se encuentra",0,1)</f>
        <v>46185</v>
      </c>
      <c r="G18" s="293">
        <f>IF(+_xlfn.XLOOKUP(B18,'La Calera II - RFSU 31.1.28'!B:B,'La Calera II - RFSU 31.1.28'!H:H,"No se encuentra",0,1)&gt;0,+_xlfn.XLOOKUP(B18,'La Calera II - RFSU 31.1.28'!B:B,'La Calera II - RFSU 31.1.28'!H:H,"No se encuentra",0,1),"")</f>
        <v>46185</v>
      </c>
      <c r="H18" s="201">
        <v>46096</v>
      </c>
      <c r="I18" s="198">
        <f>+_xlfn.XLOOKUP(B18,'La Calera II - RFSU 31.1.28'!B:B,'La Calera II - RFSU 31.1.28'!W:W,"No se encuentra",0,1)</f>
        <v>46233</v>
      </c>
      <c r="J18" s="289">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1">
        <v>46161</v>
      </c>
      <c r="M18" s="198">
        <f>+_xlfn.XLOOKUP(B18,'La Calera II - RFSU 31.1.28'!B:B,'La Calera II - RFSU 31.1.28'!AP:AP,"No se encuentra",0,1)</f>
        <v>46292</v>
      </c>
      <c r="N18" s="295" t="str">
        <f>IF(+_xlfn.XLOOKUP(B18,'La Calera II - RFSU 31.1.28'!B:B,'La Calera II - RFSU 31.1.28'!AQ:AQ,"No se encuentra",0,1)&gt;0,+_xlfn.XLOOKUP(B18,'La Calera II - RFSU 31.1.28'!B:B,'La Calera II - RFSU 31.1.28'!AQ:AQ,"No se encuentra",0,1),"")</f>
        <v/>
      </c>
      <c r="O18" s="201">
        <v>46322</v>
      </c>
      <c r="P18" s="198">
        <f t="shared" si="4"/>
        <v>46322</v>
      </c>
      <c r="Q18" s="35" t="str">
        <f>+IF(+_xlfn.XLOOKUP(B18,'La Calera II - RFSU 31.1.28'!B:B,'La Calera II - RFSU 31.1.28'!BX:BX,"No se encuentra",0,1)&gt;0,+_xlfn.XLOOKUP(B18,'La Calera II - RFSU 31.1.28'!B:B,'La Calera II - RFSU 31.1.28'!BX:BX,"No se encuentra",0,1),"")</f>
        <v/>
      </c>
      <c r="R18" s="302" t="str">
        <f t="shared" si="0"/>
        <v/>
      </c>
      <c r="S18" s="227"/>
      <c r="T18" s="228" t="str">
        <f>+_xlfn.XLOOKUP(B18,'La Calera II - RFSU 31.1.28'!B:B,'La Calera II - RFSU 31.1.28'!BZ:BZ,"",0,1)</f>
        <v>FDE1010</v>
      </c>
      <c r="V18" s="18">
        <f>+_xlfn.XLOOKUP(B18,'La Calera II - RFSU 31.1.28'!B:B,'La Calera II - RFSU 31.1.28'!BW:BW,"No se encuentra",0,1)</f>
        <v>46419</v>
      </c>
      <c r="W18" s="193">
        <f t="shared" si="1"/>
        <v>161</v>
      </c>
      <c r="Z18" s="18">
        <f>+_xlfn.XLOOKUP(T18,'Crono LB 30.09'!B:B,'Crono LB 30.09'!E:E,"No se encuentra",0,1)</f>
        <v>46162</v>
      </c>
      <c r="AA18" s="193">
        <f t="shared" si="5"/>
        <v>1</v>
      </c>
    </row>
    <row r="19" spans="1:27" hidden="1" x14ac:dyDescent="0.35">
      <c r="A19" s="159" t="s">
        <v>246</v>
      </c>
      <c r="B19" s="160" t="s">
        <v>2680</v>
      </c>
      <c r="C19" s="161" t="s">
        <v>635</v>
      </c>
      <c r="D19" s="285"/>
      <c r="E19" s="201">
        <v>46059</v>
      </c>
      <c r="F19" s="198">
        <f>+_xlfn.XLOOKUP(B19,'La Calera II - RFSU 31.1.28'!B:B,'La Calera II - RFSU 31.1.28'!G:G,"No se encuentra",0,1)</f>
        <v>46338</v>
      </c>
      <c r="G19" s="293" t="str">
        <f>IF(+_xlfn.XLOOKUP(B19,'La Calera II - RFSU 31.1.28'!B:B,'La Calera II - RFSU 31.1.28'!H:H,"No se encuentra",0,1)&gt;0,+_xlfn.XLOOKUP(B19,'La Calera II - RFSU 31.1.28'!B:B,'La Calera II - RFSU 31.1.28'!H:H,"No se encuentra",0,1),"")</f>
        <v/>
      </c>
      <c r="H19" s="201">
        <v>46096</v>
      </c>
      <c r="I19" s="198">
        <f>+_xlfn.XLOOKUP(B19,'La Calera II - RFSU 31.1.28'!B:B,'La Calera II - RFSU 31.1.28'!W:W,"No se encuentra",0,1)</f>
        <v>46375</v>
      </c>
      <c r="J19" s="289"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1">
        <v>46161</v>
      </c>
      <c r="M19" s="198">
        <f>+_xlfn.XLOOKUP(B19,'La Calera II - RFSU 31.1.28'!B:B,'La Calera II - RFSU 31.1.28'!AP:AP,"No se encuentra",0,1)</f>
        <v>46440</v>
      </c>
      <c r="N19" s="295" t="str">
        <f>IF(+_xlfn.XLOOKUP(B19,'La Calera II - RFSU 31.1.28'!B:B,'La Calera II - RFSU 31.1.28'!AQ:AQ,"No se encuentra",0,1)&gt;0,+_xlfn.XLOOKUP(B19,'La Calera II - RFSU 31.1.28'!B:B,'La Calera II - RFSU 31.1.28'!AQ:AQ,"No se encuentra",0,1),"")</f>
        <v/>
      </c>
      <c r="O19" s="201">
        <v>46322</v>
      </c>
      <c r="P19" s="198">
        <f t="shared" si="4"/>
        <v>46322</v>
      </c>
      <c r="Q19" s="35" t="str">
        <f>+IF(+_xlfn.XLOOKUP(B19,'La Calera II - RFSU 31.1.28'!B:B,'La Calera II - RFSU 31.1.28'!BX:BX,"No se encuentra",0,1)&gt;0,+_xlfn.XLOOKUP(B19,'La Calera II - RFSU 31.1.28'!B:B,'La Calera II - RFSU 31.1.28'!BX:BX,"No se encuentra",0,1),"")</f>
        <v/>
      </c>
      <c r="R19" s="302" t="str">
        <f t="shared" si="0"/>
        <v/>
      </c>
      <c r="S19" s="227"/>
      <c r="T19" s="228" t="str">
        <f>+_xlfn.XLOOKUP(B19,'La Calera II - RFSU 31.1.28'!B:B,'La Calera II - RFSU 31.1.28'!BZ:BZ,"",0,1)</f>
        <v>FDE1050</v>
      </c>
      <c r="V19" s="18">
        <f>+_xlfn.XLOOKUP(B19,'La Calera II - RFSU 31.1.28'!B:B,'La Calera II - RFSU 31.1.28'!BW:BW,"No se encuentra",0,1)</f>
        <v>46537</v>
      </c>
      <c r="W19" s="193">
        <f t="shared" si="1"/>
        <v>161</v>
      </c>
      <c r="Z19" s="18">
        <f>+_xlfn.XLOOKUP(T19,'Crono LB 30.09'!B:B,'Crono LB 30.09'!E:E,"No se encuentra",0,1)</f>
        <v>46207</v>
      </c>
      <c r="AA19" s="193">
        <f t="shared" si="5"/>
        <v>46</v>
      </c>
    </row>
    <row r="20" spans="1:27" hidden="1" x14ac:dyDescent="0.35">
      <c r="A20" s="159" t="s">
        <v>246</v>
      </c>
      <c r="B20" s="160" t="s">
        <v>2681</v>
      </c>
      <c r="C20" s="161" t="s">
        <v>636</v>
      </c>
      <c r="D20" s="285"/>
      <c r="E20" s="201">
        <v>46059</v>
      </c>
      <c r="F20" s="198">
        <f>+_xlfn.XLOOKUP(B20,'La Calera II - RFSU 31.1.28'!B:B,'La Calera II - RFSU 31.1.28'!G:G,"No se encuentra",0,1)</f>
        <v>46248</v>
      </c>
      <c r="G20" s="293" t="str">
        <f>IF(+_xlfn.XLOOKUP(B20,'La Calera II - RFSU 31.1.28'!B:B,'La Calera II - RFSU 31.1.28'!H:H,"No se encuentra",0,1)&gt;0,+_xlfn.XLOOKUP(B20,'La Calera II - RFSU 31.1.28'!B:B,'La Calera II - RFSU 31.1.28'!H:H,"No se encuentra",0,1),"")</f>
        <v/>
      </c>
      <c r="H20" s="201">
        <v>46096</v>
      </c>
      <c r="I20" s="198">
        <f>+_xlfn.XLOOKUP(B20,'La Calera II - RFSU 31.1.28'!B:B,'La Calera II - RFSU 31.1.28'!W:W,"No se encuentra",0,1)</f>
        <v>46285</v>
      </c>
      <c r="J20" s="289"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1">
        <v>46161</v>
      </c>
      <c r="M20" s="198">
        <f>+_xlfn.XLOOKUP(B20,'La Calera II - RFSU 31.1.28'!B:B,'La Calera II - RFSU 31.1.28'!AP:AP,"No se encuentra",0,1)</f>
        <v>46350</v>
      </c>
      <c r="N20" s="295" t="str">
        <f>IF(+_xlfn.XLOOKUP(B20,'La Calera II - RFSU 31.1.28'!B:B,'La Calera II - RFSU 31.1.28'!AQ:AQ,"No se encuentra",0,1)&gt;0,+_xlfn.XLOOKUP(B20,'La Calera II - RFSU 31.1.28'!B:B,'La Calera II - RFSU 31.1.28'!AQ:AQ,"No se encuentra",0,1),"")</f>
        <v/>
      </c>
      <c r="O20" s="201">
        <v>46322</v>
      </c>
      <c r="P20" s="198">
        <f t="shared" si="4"/>
        <v>46322</v>
      </c>
      <c r="Q20" s="35" t="str">
        <f>+IF(+_xlfn.XLOOKUP(B20,'La Calera II - RFSU 31.1.28'!B:B,'La Calera II - RFSU 31.1.28'!BX:BX,"No se encuentra",0,1)&gt;0,+_xlfn.XLOOKUP(B20,'La Calera II - RFSU 31.1.28'!B:B,'La Calera II - RFSU 31.1.28'!BX:BX,"No se encuentra",0,1),"")</f>
        <v/>
      </c>
      <c r="R20" s="302" t="str">
        <f t="shared" si="0"/>
        <v/>
      </c>
      <c r="S20" s="227"/>
      <c r="T20" s="228" t="str">
        <f>+_xlfn.XLOOKUP(B20,'La Calera II - RFSU 31.1.28'!B:B,'La Calera II - RFSU 31.1.28'!BZ:BZ,"",0,1)</f>
        <v>FDE1050</v>
      </c>
      <c r="V20" s="18">
        <f>+_xlfn.XLOOKUP(B20,'La Calera II - RFSU 31.1.28'!B:B,'La Calera II - RFSU 31.1.28'!BW:BW,"No se encuentra",0,1)</f>
        <v>46477</v>
      </c>
      <c r="W20" s="193">
        <f t="shared" si="1"/>
        <v>161</v>
      </c>
      <c r="Z20" s="18">
        <f>+_xlfn.XLOOKUP(T20,'Crono LB 30.09'!B:B,'Crono LB 30.09'!E:E,"No se encuentra",0,1)</f>
        <v>46207</v>
      </c>
      <c r="AA20" s="193">
        <f t="shared" si="5"/>
        <v>46</v>
      </c>
    </row>
    <row r="21" spans="1:27" ht="20" hidden="1" x14ac:dyDescent="0.35">
      <c r="A21" s="159" t="s">
        <v>246</v>
      </c>
      <c r="B21" s="160" t="s">
        <v>2682</v>
      </c>
      <c r="C21" s="161" t="s">
        <v>637</v>
      </c>
      <c r="D21" s="285"/>
      <c r="E21" s="201">
        <v>46000</v>
      </c>
      <c r="F21" s="198">
        <f>+_xlfn.XLOOKUP(B21,'La Calera II - RFSU 31.1.28'!B:B,'La Calera II - RFSU 31.1.28'!G:G,"No se encuentra",0,1)</f>
        <v>46157</v>
      </c>
      <c r="G21" s="293">
        <f>IF(+_xlfn.XLOOKUP(B21,'La Calera II - RFSU 31.1.28'!B:B,'La Calera II - RFSU 31.1.28'!H:H,"No se encuentra",0,1)&gt;0,+_xlfn.XLOOKUP(B21,'La Calera II - RFSU 31.1.28'!B:B,'La Calera II - RFSU 31.1.28'!H:H,"No se encuentra",0,1),"")</f>
        <v>46157</v>
      </c>
      <c r="H21" s="201">
        <v>46037</v>
      </c>
      <c r="I21" s="198">
        <f>+_xlfn.XLOOKUP(B21,'La Calera II - RFSU 31.1.28'!B:B,'La Calera II - RFSU 31.1.28'!W:W,"No se encuentra",0,1)</f>
        <v>46202</v>
      </c>
      <c r="J21" s="289">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1">
        <v>46102</v>
      </c>
      <c r="M21" s="198">
        <f>+_xlfn.XLOOKUP(B21,'La Calera II - RFSU 31.1.28'!B:B,'La Calera II - RFSU 31.1.28'!AP:AP,"No se encuentra",0,1)</f>
        <v>46270</v>
      </c>
      <c r="N21" s="295" t="str">
        <f>IF(+_xlfn.XLOOKUP(B21,'La Calera II - RFSU 31.1.28'!B:B,'La Calera II - RFSU 31.1.28'!AQ:AQ,"No se encuentra",0,1)&gt;0,+_xlfn.XLOOKUP(B21,'La Calera II - RFSU 31.1.28'!B:B,'La Calera II - RFSU 31.1.28'!AQ:AQ,"No se encuentra",0,1),"")</f>
        <v/>
      </c>
      <c r="O21" s="201">
        <v>46429</v>
      </c>
      <c r="P21" s="198">
        <f t="shared" si="4"/>
        <v>46429</v>
      </c>
      <c r="Q21" s="35" t="str">
        <f>+IF(+_xlfn.XLOOKUP(B21,'La Calera II - RFSU 31.1.28'!B:B,'La Calera II - RFSU 31.1.28'!BX:BX,"No se encuentra",0,1)&gt;0,+_xlfn.XLOOKUP(B21,'La Calera II - RFSU 31.1.28'!B:B,'La Calera II - RFSU 31.1.28'!BX:BX,"No se encuentra",0,1),"")</f>
        <v/>
      </c>
      <c r="R21" s="302" t="str">
        <f t="shared" si="0"/>
        <v/>
      </c>
      <c r="S21" s="227"/>
      <c r="T21" s="228" t="str">
        <f>+_xlfn.XLOOKUP(B21,'La Calera II - RFSU 31.1.28'!B:B,'La Calera II - RFSU 31.1.28'!BZ:BZ,"",0,1)</f>
        <v>FDE1104</v>
      </c>
      <c r="V21" s="18">
        <f>+_xlfn.XLOOKUP(B21,'La Calera II - RFSU 31.1.28'!B:B,'La Calera II - RFSU 31.1.28'!BW:BW,"No se encuentra",0,1)</f>
        <v>46517</v>
      </c>
      <c r="W21" s="193">
        <f t="shared" si="1"/>
        <v>327</v>
      </c>
      <c r="Z21" s="18" t="str">
        <f>+_xlfn.XLOOKUP(T21,'Crono LB 30.09'!B:B,'Crono LB 30.09'!E:E,"No se encuentra",0,1)</f>
        <v>17-Jan-26</v>
      </c>
      <c r="AA21" s="193" t="e">
        <f t="shared" si="5"/>
        <v>#VALUE!</v>
      </c>
    </row>
    <row r="22" spans="1:27" ht="20" hidden="1" x14ac:dyDescent="0.35">
      <c r="A22" s="159" t="s">
        <v>246</v>
      </c>
      <c r="B22" s="160" t="s">
        <v>3373</v>
      </c>
      <c r="C22" s="161" t="s">
        <v>3604</v>
      </c>
      <c r="D22" s="285"/>
      <c r="E22" s="201">
        <v>45898</v>
      </c>
      <c r="F22" s="198" t="str">
        <f>+_xlfn.XLOOKUP(B22,'La Calera II - RFSU 31.1.28'!B:B,'La Calera II - RFSU 31.1.28'!G:G,"No se encuentra",0,1)</f>
        <v>No se encuentra</v>
      </c>
      <c r="G22" s="293" t="str">
        <f>IF(+_xlfn.XLOOKUP(B22,'La Calera II - RFSU 31.1.28'!B:B,'La Calera II - RFSU 31.1.28'!H:H,"No se encuentra",0,1)&gt;0,+_xlfn.XLOOKUP(B22,'La Calera II - RFSU 31.1.28'!B:B,'La Calera II - RFSU 31.1.28'!H:H,"No se encuentra",0,1),"")</f>
        <v>No se encuentra</v>
      </c>
      <c r="H22" s="201">
        <v>45930</v>
      </c>
      <c r="I22" s="198" t="str">
        <f>+_xlfn.XLOOKUP(B22,'La Calera II - RFSU 31.1.28'!B:B,'La Calera II - RFSU 31.1.28'!W:W,"No se encuentra",0,1)</f>
        <v>No se encuentra</v>
      </c>
      <c r="J22" s="289"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1">
        <v>46038</v>
      </c>
      <c r="M22" s="198" t="str">
        <f>+_xlfn.XLOOKUP(B22,'La Calera II - RFSU 31.1.28'!B:B,'La Calera II - RFSU 31.1.28'!AP:AP,"No se encuentra",0,1)</f>
        <v>No se encuentra</v>
      </c>
      <c r="N22" s="295" t="str">
        <f>IF(+_xlfn.XLOOKUP(B22,'La Calera II - RFSU 31.1.28'!B:B,'La Calera II - RFSU 31.1.28'!AQ:AQ,"No se encuentra",0,1)&gt;0,+_xlfn.XLOOKUP(B22,'La Calera II - RFSU 31.1.28'!B:B,'La Calera II - RFSU 31.1.28'!AQ:AQ,"No se encuentra",0,1),"")</f>
        <v>No se encuentra</v>
      </c>
      <c r="O22" s="201">
        <v>46429</v>
      </c>
      <c r="P22" s="198">
        <f t="shared" si="4"/>
        <v>46429</v>
      </c>
      <c r="Q22" s="35" t="str">
        <f>+IF(+_xlfn.XLOOKUP(B22,'La Calera II - RFSU 31.1.28'!B:B,'La Calera II - RFSU 31.1.28'!BX:BX,"No se encuentra",0,1)&gt;0,+_xlfn.XLOOKUP(B22,'La Calera II - RFSU 31.1.28'!B:B,'La Calera II - RFSU 31.1.28'!BX:BX,"No se encuentra",0,1),"")</f>
        <v>No se encuentra</v>
      </c>
      <c r="R22" s="302" t="e">
        <f t="shared" si="0"/>
        <v>#VALUE!</v>
      </c>
      <c r="S22" s="227"/>
      <c r="T22" s="228" t="str">
        <f>+_xlfn.XLOOKUP(B22,'La Calera II - RFSU 31.1.28'!B:B,'La Calera II - RFSU 31.1.28'!BZ:BZ,"",0,1)</f>
        <v/>
      </c>
      <c r="V22" s="18" t="str">
        <f>+_xlfn.XLOOKUP(B22,'La Calera II - RFSU 31.1.28'!B:B,'La Calera II - RFSU 31.1.28'!BW:BW,"No se encuentra",0,1)</f>
        <v>No se encuentra</v>
      </c>
      <c r="W22" s="193">
        <f t="shared" si="1"/>
        <v>391</v>
      </c>
      <c r="Z22" s="18" t="str">
        <f>+_xlfn.XLOOKUP(T22,'Crono LB 30.09'!B:B,'Crono LB 30.09'!E:E,"No se encuentra",0,1)</f>
        <v>No se encuentra</v>
      </c>
      <c r="AA22" s="193" t="e">
        <f t="shared" si="5"/>
        <v>#VALUE!</v>
      </c>
    </row>
    <row r="23" spans="1:27" ht="20" hidden="1" x14ac:dyDescent="0.35">
      <c r="A23" s="159" t="s">
        <v>246</v>
      </c>
      <c r="B23" s="160" t="s">
        <v>2687</v>
      </c>
      <c r="C23" s="161" t="s">
        <v>2688</v>
      </c>
      <c r="D23" s="285"/>
      <c r="E23" s="201">
        <v>45925</v>
      </c>
      <c r="F23" s="198">
        <f>+_xlfn.XLOOKUP(B23,'La Calera II - RFSU 31.1.28'!B:B,'La Calera II - RFSU 31.1.28'!G:G,"No se encuentra",0,1)</f>
        <v>46031</v>
      </c>
      <c r="G23" s="293">
        <f>IF(+_xlfn.XLOOKUP(B23,'La Calera II - RFSU 31.1.28'!B:B,'La Calera II - RFSU 31.1.28'!H:H,"No se encuentra",0,1)&gt;0,+_xlfn.XLOOKUP(B23,'La Calera II - RFSU 31.1.28'!B:B,'La Calera II - RFSU 31.1.28'!H:H,"No se encuentra",0,1),"")</f>
        <v>46031</v>
      </c>
      <c r="H23" s="201">
        <v>45962</v>
      </c>
      <c r="I23" s="198">
        <f>+_xlfn.XLOOKUP(B23,'La Calera II - RFSU 31.1.28'!B:B,'La Calera II - RFSU 31.1.28'!W:W,"No se encuentra",0,1)</f>
        <v>46062</v>
      </c>
      <c r="J23" s="289">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1">
        <v>46038</v>
      </c>
      <c r="M23" s="198">
        <f>+_xlfn.XLOOKUP(B23,'La Calera II - RFSU 31.1.28'!B:B,'La Calera II - RFSU 31.1.28'!AP:AP,"No se encuentra",0,1)</f>
        <v>46147</v>
      </c>
      <c r="N23" s="295">
        <f>IF(+_xlfn.XLOOKUP(B23,'La Calera II - RFSU 31.1.28'!B:B,'La Calera II - RFSU 31.1.28'!AQ:AQ,"No se encuentra",0,1)&gt;0,+_xlfn.XLOOKUP(B23,'La Calera II - RFSU 31.1.28'!B:B,'La Calera II - RFSU 31.1.28'!AQ:AQ,"No se encuentra",0,1),"")</f>
        <v>46150</v>
      </c>
      <c r="O23" s="201">
        <v>46398</v>
      </c>
      <c r="P23" s="198">
        <f t="shared" si="4"/>
        <v>46398</v>
      </c>
      <c r="Q23" s="35" t="str">
        <f>+IF(+_xlfn.XLOOKUP(B23,'La Calera II - RFSU 31.1.28'!B:B,'La Calera II - RFSU 31.1.28'!BX:BX,"No se encuentra",0,1)&gt;0,+_xlfn.XLOOKUP(B23,'La Calera II - RFSU 31.1.28'!B:B,'La Calera II - RFSU 31.1.28'!BX:BX,"No se encuentra",0,1),"")</f>
        <v/>
      </c>
      <c r="R23" s="302">
        <f t="shared" si="0"/>
        <v>0</v>
      </c>
      <c r="S23" s="227"/>
      <c r="T23" s="228" t="str">
        <f>+_xlfn.XLOOKUP(B23,'La Calera II - RFSU 31.1.28'!B:B,'La Calera II - RFSU 31.1.28'!BZ:BZ,"",0,1)</f>
        <v>FDE1103</v>
      </c>
      <c r="V23" s="18">
        <f>+_xlfn.XLOOKUP(B23,'La Calera II - RFSU 31.1.28'!B:B,'La Calera II - RFSU 31.1.28'!BW:BW,"No se encuentra",0,1)</f>
        <v>46517</v>
      </c>
      <c r="W23" s="193">
        <f t="shared" si="1"/>
        <v>360</v>
      </c>
      <c r="Z23" s="18" t="str">
        <f>+_xlfn.XLOOKUP(T23,'Crono LB 30.09'!B:B,'Crono LB 30.09'!E:E,"No se encuentra",0,1)</f>
        <v>17-Jan-26</v>
      </c>
      <c r="AA23" s="193" t="e">
        <f t="shared" si="5"/>
        <v>#VALUE!</v>
      </c>
    </row>
    <row r="24" spans="1:27" ht="20" hidden="1" x14ac:dyDescent="0.35">
      <c r="A24" s="159" t="s">
        <v>246</v>
      </c>
      <c r="B24" s="160" t="s">
        <v>2684</v>
      </c>
      <c r="C24" s="161" t="s">
        <v>2685</v>
      </c>
      <c r="D24" s="285"/>
      <c r="E24" s="201">
        <v>45925</v>
      </c>
      <c r="F24" s="198">
        <f>+_xlfn.XLOOKUP(B24,'La Calera II - RFSU 31.1.28'!B:B,'La Calera II - RFSU 31.1.28'!G:G,"No se encuentra",0,1)</f>
        <v>46031</v>
      </c>
      <c r="G24" s="293">
        <f>IF(+_xlfn.XLOOKUP(B24,'La Calera II - RFSU 31.1.28'!B:B,'La Calera II - RFSU 31.1.28'!H:H,"No se encuentra",0,1)&gt;0,+_xlfn.XLOOKUP(B24,'La Calera II - RFSU 31.1.28'!B:B,'La Calera II - RFSU 31.1.28'!H:H,"No se encuentra",0,1),"")</f>
        <v>46031</v>
      </c>
      <c r="H24" s="201">
        <v>45962</v>
      </c>
      <c r="I24" s="198">
        <f>+_xlfn.XLOOKUP(B24,'La Calera II - RFSU 31.1.28'!B:B,'La Calera II - RFSU 31.1.28'!W:W,"No se encuentra",0,1)</f>
        <v>46062</v>
      </c>
      <c r="J24" s="289">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1">
        <v>46038</v>
      </c>
      <c r="M24" s="198">
        <f>+_xlfn.XLOOKUP(B24,'La Calera II - RFSU 31.1.28'!B:B,'La Calera II - RFSU 31.1.28'!AP:AP,"No se encuentra",0,1)</f>
        <v>46147</v>
      </c>
      <c r="N24" s="295">
        <f>IF(+_xlfn.XLOOKUP(B24,'La Calera II - RFSU 31.1.28'!B:B,'La Calera II - RFSU 31.1.28'!AQ:AQ,"No se encuentra",0,1)&gt;0,+_xlfn.XLOOKUP(B24,'La Calera II - RFSU 31.1.28'!B:B,'La Calera II - RFSU 31.1.28'!AQ:AQ,"No se encuentra",0,1),"")</f>
        <v>46150</v>
      </c>
      <c r="O24" s="201">
        <v>46398</v>
      </c>
      <c r="P24" s="198">
        <f t="shared" si="4"/>
        <v>46398</v>
      </c>
      <c r="Q24" s="35" t="str">
        <f>+IF(+_xlfn.XLOOKUP(B24,'La Calera II - RFSU 31.1.28'!B:B,'La Calera II - RFSU 31.1.28'!BX:BX,"No se encuentra",0,1)&gt;0,+_xlfn.XLOOKUP(B24,'La Calera II - RFSU 31.1.28'!B:B,'La Calera II - RFSU 31.1.28'!BX:BX,"No se encuentra",0,1),"")</f>
        <v/>
      </c>
      <c r="R24" s="302">
        <f t="shared" si="0"/>
        <v>0</v>
      </c>
      <c r="S24" s="227"/>
      <c r="T24" s="228" t="str">
        <f>+_xlfn.XLOOKUP(B24,'La Calera II - RFSU 31.1.28'!B:B,'La Calera II - RFSU 31.1.28'!BZ:BZ,"",0,1)</f>
        <v>FDE1104</v>
      </c>
      <c r="V24" s="18">
        <f>+_xlfn.XLOOKUP(B24,'La Calera II - RFSU 31.1.28'!B:B,'La Calera II - RFSU 31.1.28'!BW:BW,"No se encuentra",0,1)</f>
        <v>46547</v>
      </c>
      <c r="W24" s="193">
        <f t="shared" si="1"/>
        <v>360</v>
      </c>
      <c r="Z24" s="18" t="str">
        <f>+_xlfn.XLOOKUP(T24,'Crono LB 30.09'!B:B,'Crono LB 30.09'!E:E,"No se encuentra",0,1)</f>
        <v>17-Jan-26</v>
      </c>
      <c r="AA24" s="193" t="e">
        <f t="shared" si="5"/>
        <v>#VALUE!</v>
      </c>
    </row>
    <row r="25" spans="1:27" hidden="1" x14ac:dyDescent="0.35">
      <c r="A25" s="159" t="s">
        <v>246</v>
      </c>
      <c r="B25" s="160" t="s">
        <v>2690</v>
      </c>
      <c r="C25" s="161" t="s">
        <v>2691</v>
      </c>
      <c r="D25" s="285"/>
      <c r="E25" s="201">
        <v>45925</v>
      </c>
      <c r="F25" s="198">
        <f>+_xlfn.XLOOKUP(B25,'La Calera II - RFSU 31.1.28'!B:B,'La Calera II - RFSU 31.1.28'!G:G,"No se encuentra",0,1)</f>
        <v>46031</v>
      </c>
      <c r="G25" s="293">
        <f>IF(+_xlfn.XLOOKUP(B25,'La Calera II - RFSU 31.1.28'!B:B,'La Calera II - RFSU 31.1.28'!H:H,"No se encuentra",0,1)&gt;0,+_xlfn.XLOOKUP(B25,'La Calera II - RFSU 31.1.28'!B:B,'La Calera II - RFSU 31.1.28'!H:H,"No se encuentra",0,1),"")</f>
        <v>46031</v>
      </c>
      <c r="H25" s="201">
        <v>45962</v>
      </c>
      <c r="I25" s="198">
        <f>+_xlfn.XLOOKUP(B25,'La Calera II - RFSU 31.1.28'!B:B,'La Calera II - RFSU 31.1.28'!W:W,"No se encuentra",0,1)</f>
        <v>46062</v>
      </c>
      <c r="J25" s="289">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1">
        <v>46062</v>
      </c>
      <c r="M25" s="198">
        <f>+_xlfn.XLOOKUP(B25,'La Calera II - RFSU 31.1.28'!B:B,'La Calera II - RFSU 31.1.28'!AP:AP,"No se encuentra",0,1)</f>
        <v>46147</v>
      </c>
      <c r="N25" s="295">
        <f>IF(+_xlfn.XLOOKUP(B25,'La Calera II - RFSU 31.1.28'!B:B,'La Calera II - RFSU 31.1.28'!AQ:AQ,"No se encuentra",0,1)&gt;0,+_xlfn.XLOOKUP(B25,'La Calera II - RFSU 31.1.28'!B:B,'La Calera II - RFSU 31.1.28'!AQ:AQ,"No se encuentra",0,1),"")</f>
        <v>46150</v>
      </c>
      <c r="O25" s="201">
        <v>46412</v>
      </c>
      <c r="P25" s="198">
        <f t="shared" si="4"/>
        <v>46412</v>
      </c>
      <c r="Q25" s="35" t="str">
        <f>+IF(+_xlfn.XLOOKUP(B25,'La Calera II - RFSU 31.1.28'!B:B,'La Calera II - RFSU 31.1.28'!BX:BX,"No se encuentra",0,1)&gt;0,+_xlfn.XLOOKUP(B25,'La Calera II - RFSU 31.1.28'!B:B,'La Calera II - RFSU 31.1.28'!BX:BX,"No se encuentra",0,1),"")</f>
        <v/>
      </c>
      <c r="R25" s="302">
        <f t="shared" si="0"/>
        <v>0</v>
      </c>
      <c r="S25" s="227"/>
      <c r="T25" s="228" t="str">
        <f>+_xlfn.XLOOKUP(B25,'La Calera II - RFSU 31.1.28'!B:B,'La Calera II - RFSU 31.1.28'!BZ:BZ,"",0,1)</f>
        <v>FDE1114</v>
      </c>
      <c r="V25" s="18">
        <f>+_xlfn.XLOOKUP(B25,'La Calera II - RFSU 31.1.28'!B:B,'La Calera II - RFSU 31.1.28'!BW:BW,"No se encuentra",0,1)</f>
        <v>46517</v>
      </c>
      <c r="W25" s="193">
        <f t="shared" si="1"/>
        <v>350</v>
      </c>
      <c r="Z25" s="18">
        <f>+_xlfn.XLOOKUP(T25,'Crono LB 30.09'!B:B,'Crono LB 30.09'!E:E,"No se encuentra",0,1)</f>
        <v>46063</v>
      </c>
      <c r="AA25" s="193">
        <f t="shared" si="5"/>
        <v>1</v>
      </c>
    </row>
    <row r="26" spans="1:27" ht="20" hidden="1" x14ac:dyDescent="0.35">
      <c r="A26" s="159" t="s">
        <v>640</v>
      </c>
      <c r="B26" s="160" t="s">
        <v>2693</v>
      </c>
      <c r="C26" s="161" t="s">
        <v>744</v>
      </c>
      <c r="D26" s="285"/>
      <c r="E26" s="201">
        <v>46003</v>
      </c>
      <c r="F26" s="198">
        <f>+_xlfn.XLOOKUP(B26,'La Calera II - RFSU 31.1.28'!B:B,'La Calera II - RFSU 31.1.28'!G:G,"No se encuentra",0,1)</f>
        <v>46134</v>
      </c>
      <c r="G26" s="293">
        <f>IF(+_xlfn.XLOOKUP(B26,'La Calera II - RFSU 31.1.28'!B:B,'La Calera II - RFSU 31.1.28'!H:H,"No se encuentra",0,1)&gt;0,+_xlfn.XLOOKUP(B26,'La Calera II - RFSU 31.1.28'!B:B,'La Calera II - RFSU 31.1.28'!H:H,"No se encuentra",0,1),"")</f>
        <v>46135</v>
      </c>
      <c r="H26" s="201">
        <v>46040</v>
      </c>
      <c r="I26" s="198">
        <f>+_xlfn.XLOOKUP(B26,'La Calera II - RFSU 31.1.28'!B:B,'La Calera II - RFSU 31.1.28'!W:W,"No se encuentra",0,1)</f>
        <v>46172</v>
      </c>
      <c r="J26" s="289">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1">
        <v>46105</v>
      </c>
      <c r="M26" s="198">
        <f>+_xlfn.XLOOKUP(B26,'La Calera II - RFSU 31.1.28'!B:B,'La Calera II - RFSU 31.1.28'!AP:AP,"No se encuentra",0,1)</f>
        <v>46233</v>
      </c>
      <c r="N26" s="295" t="str">
        <f>IF(+_xlfn.XLOOKUP(B26,'La Calera II - RFSU 31.1.28'!B:B,'La Calera II - RFSU 31.1.28'!AQ:AQ,"No se encuentra",0,1)&gt;0,+_xlfn.XLOOKUP(B26,'La Calera II - RFSU 31.1.28'!B:B,'La Calera II - RFSU 31.1.28'!AQ:AQ,"No se encuentra",0,1),"")</f>
        <v/>
      </c>
      <c r="O26" s="201">
        <v>46412</v>
      </c>
      <c r="P26" s="198">
        <f t="shared" si="4"/>
        <v>46412</v>
      </c>
      <c r="Q26" s="35" t="str">
        <f>+IF(+_xlfn.XLOOKUP(B26,'La Calera II - RFSU 31.1.28'!B:B,'La Calera II - RFSU 31.1.28'!BX:BX,"No se encuentra",0,1)&gt;0,+_xlfn.XLOOKUP(B26,'La Calera II - RFSU 31.1.28'!B:B,'La Calera II - RFSU 31.1.28'!BX:BX,"No se encuentra",0,1),"")</f>
        <v/>
      </c>
      <c r="R26" s="302" t="str">
        <f t="shared" si="0"/>
        <v/>
      </c>
      <c r="S26" s="227"/>
      <c r="T26" s="228" t="str">
        <f>+_xlfn.XLOOKUP(B26,'La Calera II - RFSU 31.1.28'!B:B,'La Calera II - RFSU 31.1.28'!BZ:BZ,"",0,1)</f>
        <v>FDI1060</v>
      </c>
      <c r="V26" s="18">
        <f>+_xlfn.XLOOKUP(B26,'La Calera II - RFSU 31.1.28'!B:B,'La Calera II - RFSU 31.1.28'!BW:BW,"No se encuentra",0,1)</f>
        <v>46540</v>
      </c>
      <c r="W26" s="193">
        <f t="shared" si="1"/>
        <v>307</v>
      </c>
      <c r="Z26" s="18">
        <f>+_xlfn.XLOOKUP(T26,'Crono LB 30.09'!B:B,'Crono LB 30.09'!E:E,"No se encuentra",0,1)</f>
        <v>46107</v>
      </c>
      <c r="AA26" s="193">
        <f t="shared" si="5"/>
        <v>2</v>
      </c>
    </row>
    <row r="27" spans="1:27" hidden="1" x14ac:dyDescent="0.35">
      <c r="A27" s="159" t="s">
        <v>640</v>
      </c>
      <c r="B27" s="160" t="s">
        <v>2697</v>
      </c>
      <c r="C27" s="161" t="s">
        <v>745</v>
      </c>
      <c r="D27" s="285"/>
      <c r="E27" s="201">
        <v>46007</v>
      </c>
      <c r="F27" s="198">
        <f>+_xlfn.XLOOKUP(B27,'La Calera II - RFSU 31.1.28'!B:B,'La Calera II - RFSU 31.1.28'!G:G,"No se encuentra",0,1)</f>
        <v>46108</v>
      </c>
      <c r="G27" s="293">
        <f>IF(+_xlfn.XLOOKUP(B27,'La Calera II - RFSU 31.1.28'!B:B,'La Calera II - RFSU 31.1.28'!H:H,"No se encuentra",0,1)&gt;0,+_xlfn.XLOOKUP(B27,'La Calera II - RFSU 31.1.28'!B:B,'La Calera II - RFSU 31.1.28'!H:H,"No se encuentra",0,1),"")</f>
        <v>46111</v>
      </c>
      <c r="H27" s="201">
        <v>46044</v>
      </c>
      <c r="I27" s="198">
        <f>+_xlfn.XLOOKUP(B27,'La Calera II - RFSU 31.1.28'!B:B,'La Calera II - RFSU 31.1.28'!W:W,"No se encuentra",0,1)</f>
        <v>46148</v>
      </c>
      <c r="J27" s="289">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1">
        <v>46109</v>
      </c>
      <c r="M27" s="198">
        <f>+_xlfn.XLOOKUP(B27,'La Calera II - RFSU 31.1.28'!B:B,'La Calera II - RFSU 31.1.28'!AP:AP,"No se encuentra",0,1)</f>
        <v>46207</v>
      </c>
      <c r="N27" s="295" t="str">
        <f>IF(+_xlfn.XLOOKUP(B27,'La Calera II - RFSU 31.1.28'!B:B,'La Calera II - RFSU 31.1.28'!AQ:AQ,"No se encuentra",0,1)&gt;0,+_xlfn.XLOOKUP(B27,'La Calera II - RFSU 31.1.28'!B:B,'La Calera II - RFSU 31.1.28'!AQ:AQ,"No se encuentra",0,1),"")</f>
        <v/>
      </c>
      <c r="O27" s="201">
        <v>46412</v>
      </c>
      <c r="P27" s="198">
        <f t="shared" si="4"/>
        <v>46394</v>
      </c>
      <c r="Q27" s="35" t="str">
        <f>+IF(+_xlfn.XLOOKUP(B27,'La Calera II - RFSU 31.1.28'!B:B,'La Calera II - RFSU 31.1.28'!BX:BX,"No se encuentra",0,1)&gt;0,+_xlfn.XLOOKUP(B27,'La Calera II - RFSU 31.1.28'!B:B,'La Calera II - RFSU 31.1.28'!BX:BX,"No se encuentra",0,1),"")</f>
        <v/>
      </c>
      <c r="R27" s="302" t="str">
        <f t="shared" si="0"/>
        <v/>
      </c>
      <c r="S27" s="227"/>
      <c r="T27" s="228" t="str">
        <f>+_xlfn.XLOOKUP(B27,'La Calera II - RFSU 31.1.28'!B:B,'La Calera II - RFSU 31.1.28'!BZ:BZ,"",0,1)</f>
        <v>FDI1060</v>
      </c>
      <c r="V27" s="18">
        <f>+_xlfn.XLOOKUP(B27,'La Calera II - RFSU 31.1.28'!B:B,'La Calera II - RFSU 31.1.28'!BW:BW,"No se encuentra",0,1)</f>
        <v>46394</v>
      </c>
      <c r="W27" s="193">
        <f t="shared" si="1"/>
        <v>303</v>
      </c>
      <c r="Z27" s="18">
        <f>+_xlfn.XLOOKUP(T27,'Crono LB 30.09'!B:B,'Crono LB 30.09'!E:E,"No se encuentra",0,1)</f>
        <v>46107</v>
      </c>
      <c r="AA27" s="193">
        <f t="shared" si="5"/>
        <v>-2</v>
      </c>
    </row>
    <row r="28" spans="1:27" hidden="1" x14ac:dyDescent="0.35">
      <c r="A28" s="159" t="s">
        <v>640</v>
      </c>
      <c r="B28" s="160" t="s">
        <v>2699</v>
      </c>
      <c r="C28" s="161" t="s">
        <v>747</v>
      </c>
      <c r="D28" s="285"/>
      <c r="E28" s="201">
        <v>46062</v>
      </c>
      <c r="F28" s="198">
        <f>+_xlfn.XLOOKUP(B28,'La Calera II - RFSU 31.1.28'!B:B,'La Calera II - RFSU 31.1.28'!G:G,"No se encuentra",0,1)</f>
        <v>46107</v>
      </c>
      <c r="G28" s="293">
        <f>IF(+_xlfn.XLOOKUP(B28,'La Calera II - RFSU 31.1.28'!B:B,'La Calera II - RFSU 31.1.28'!H:H,"No se encuentra",0,1)&gt;0,+_xlfn.XLOOKUP(B28,'La Calera II - RFSU 31.1.28'!B:B,'La Calera II - RFSU 31.1.28'!H:H,"No se encuentra",0,1),"")</f>
        <v>46111</v>
      </c>
      <c r="H28" s="201">
        <v>46099</v>
      </c>
      <c r="I28" s="198">
        <f>+_xlfn.XLOOKUP(B28,'La Calera II - RFSU 31.1.28'!B:B,'La Calera II - RFSU 31.1.28'!W:W,"No se encuentra",0,1)</f>
        <v>46148</v>
      </c>
      <c r="J28" s="289">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1">
        <v>46164</v>
      </c>
      <c r="M28" s="198">
        <f>+_xlfn.XLOOKUP(B28,'La Calera II - RFSU 31.1.28'!B:B,'La Calera II - RFSU 31.1.28'!AP:AP,"No se encuentra",0,1)</f>
        <v>46207</v>
      </c>
      <c r="N28" s="295" t="str">
        <f>IF(+_xlfn.XLOOKUP(B28,'La Calera II - RFSU 31.1.28'!B:B,'La Calera II - RFSU 31.1.28'!AQ:AQ,"No se encuentra",0,1)&gt;0,+_xlfn.XLOOKUP(B28,'La Calera II - RFSU 31.1.28'!B:B,'La Calera II - RFSU 31.1.28'!AQ:AQ,"No se encuentra",0,1),"")</f>
        <v/>
      </c>
      <c r="O28" s="201">
        <v>46381</v>
      </c>
      <c r="P28" s="198">
        <f t="shared" si="4"/>
        <v>46364</v>
      </c>
      <c r="Q28" s="35" t="str">
        <f>+IF(+_xlfn.XLOOKUP(B28,'La Calera II - RFSU 31.1.28'!B:B,'La Calera II - RFSU 31.1.28'!BX:BX,"No se encuentra",0,1)&gt;0,+_xlfn.XLOOKUP(B28,'La Calera II - RFSU 31.1.28'!B:B,'La Calera II - RFSU 31.1.28'!BX:BX,"No se encuentra",0,1),"")</f>
        <v/>
      </c>
      <c r="R28" s="302" t="str">
        <f t="shared" si="0"/>
        <v/>
      </c>
      <c r="S28" s="227"/>
      <c r="T28" s="228" t="str">
        <f>+_xlfn.XLOOKUP(B28,'La Calera II - RFSU 31.1.28'!B:B,'La Calera II - RFSU 31.1.28'!BZ:BZ,"",0,1)</f>
        <v>FDI1040</v>
      </c>
      <c r="V28" s="18">
        <f>+_xlfn.XLOOKUP(B28,'La Calera II - RFSU 31.1.28'!B:B,'La Calera II - RFSU 31.1.28'!BW:BW,"No se encuentra",0,1)</f>
        <v>46364</v>
      </c>
      <c r="W28" s="193">
        <f t="shared" si="1"/>
        <v>217</v>
      </c>
      <c r="Z28" s="18">
        <f>+_xlfn.XLOOKUP(T28,'Crono LB 30.09'!B:B,'Crono LB 30.09'!E:E,"No se encuentra",0,1)</f>
        <v>46162</v>
      </c>
      <c r="AA28" s="193">
        <f t="shared" si="5"/>
        <v>-2</v>
      </c>
    </row>
    <row r="29" spans="1:27" hidden="1" x14ac:dyDescent="0.35">
      <c r="A29" s="159" t="s">
        <v>640</v>
      </c>
      <c r="B29" s="160" t="s">
        <v>2701</v>
      </c>
      <c r="C29" s="161" t="s">
        <v>748</v>
      </c>
      <c r="D29" s="285"/>
      <c r="E29" s="201">
        <v>46006</v>
      </c>
      <c r="F29" s="198">
        <f>+_xlfn.XLOOKUP(B29,'La Calera II - RFSU 31.1.28'!B:B,'La Calera II - RFSU 31.1.28'!G:G,"No se encuentra",0,1)</f>
        <v>46122</v>
      </c>
      <c r="G29" s="293">
        <f>IF(+_xlfn.XLOOKUP(B29,'La Calera II - RFSU 31.1.28'!B:B,'La Calera II - RFSU 31.1.28'!H:H,"No se encuentra",0,1)&gt;0,+_xlfn.XLOOKUP(B29,'La Calera II - RFSU 31.1.28'!B:B,'La Calera II - RFSU 31.1.28'!H:H,"No se encuentra",0,1),"")</f>
        <v>46100</v>
      </c>
      <c r="H29" s="201">
        <v>46043</v>
      </c>
      <c r="I29" s="198">
        <f>+_xlfn.XLOOKUP(B29,'La Calera II - RFSU 31.1.28'!B:B,'La Calera II - RFSU 31.1.28'!W:W,"No se encuentra",0,1)</f>
        <v>46148</v>
      </c>
      <c r="J29" s="289">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1">
        <v>46108</v>
      </c>
      <c r="M29" s="198">
        <f>+_xlfn.XLOOKUP(B29,'La Calera II - RFSU 31.1.28'!B:B,'La Calera II - RFSU 31.1.28'!AP:AP,"No se encuentra",0,1)</f>
        <v>46207</v>
      </c>
      <c r="N29" s="295" t="str">
        <f>IF(+_xlfn.XLOOKUP(B29,'La Calera II - RFSU 31.1.28'!B:B,'La Calera II - RFSU 31.1.28'!AQ:AQ,"No se encuentra",0,1)&gt;0,+_xlfn.XLOOKUP(B29,'La Calera II - RFSU 31.1.28'!B:B,'La Calera II - RFSU 31.1.28'!AQ:AQ,"No se encuentra",0,1),"")</f>
        <v/>
      </c>
      <c r="O29" s="201">
        <v>46412</v>
      </c>
      <c r="P29" s="198">
        <f t="shared" si="4"/>
        <v>46412</v>
      </c>
      <c r="Q29" s="35" t="str">
        <f>+IF(+_xlfn.XLOOKUP(B29,'La Calera II - RFSU 31.1.28'!B:B,'La Calera II - RFSU 31.1.28'!BX:BX,"No se encuentra",0,1)&gt;0,+_xlfn.XLOOKUP(B29,'La Calera II - RFSU 31.1.28'!B:B,'La Calera II - RFSU 31.1.28'!BX:BX,"No se encuentra",0,1),"")</f>
        <v/>
      </c>
      <c r="R29" s="302" t="str">
        <f t="shared" si="0"/>
        <v/>
      </c>
      <c r="S29" s="227"/>
      <c r="T29" s="228" t="str">
        <f>+_xlfn.XLOOKUP(B29,'La Calera II - RFSU 31.1.28'!B:B,'La Calera II - RFSU 31.1.28'!BZ:BZ,"",0,1)</f>
        <v>FDI1060</v>
      </c>
      <c r="V29" s="18">
        <f>+_xlfn.XLOOKUP(B29,'La Calera II - RFSU 31.1.28'!B:B,'La Calera II - RFSU 31.1.28'!BW:BW,"No se encuentra",0,1)</f>
        <v>46454</v>
      </c>
      <c r="W29" s="193">
        <f t="shared" si="1"/>
        <v>304</v>
      </c>
      <c r="Z29" s="18">
        <f>+_xlfn.XLOOKUP(T29,'Crono LB 30.09'!B:B,'Crono LB 30.09'!E:E,"No se encuentra",0,1)</f>
        <v>46107</v>
      </c>
      <c r="AA29" s="193">
        <f t="shared" si="5"/>
        <v>-1</v>
      </c>
    </row>
    <row r="30" spans="1:27" hidden="1" x14ac:dyDescent="0.35">
      <c r="A30" s="159" t="s">
        <v>640</v>
      </c>
      <c r="B30" s="160" t="s">
        <v>2702</v>
      </c>
      <c r="C30" s="161" t="s">
        <v>749</v>
      </c>
      <c r="D30" s="285"/>
      <c r="E30" s="201">
        <v>46112</v>
      </c>
      <c r="F30" s="198">
        <f>+_xlfn.XLOOKUP(B30,'La Calera II - RFSU 31.1.28'!B:B,'La Calera II - RFSU 31.1.28'!G:G,"No se encuentra",0,1)</f>
        <v>46157</v>
      </c>
      <c r="G30" s="293">
        <f>IF(+_xlfn.XLOOKUP(B30,'La Calera II - RFSU 31.1.28'!B:B,'La Calera II - RFSU 31.1.28'!H:H,"No se encuentra",0,1)&gt;0,+_xlfn.XLOOKUP(B30,'La Calera II - RFSU 31.1.28'!B:B,'La Calera II - RFSU 31.1.28'!H:H,"No se encuentra",0,1),"")</f>
        <v>46159</v>
      </c>
      <c r="H30" s="201">
        <v>46149</v>
      </c>
      <c r="I30" s="198">
        <f>+_xlfn.XLOOKUP(B30,'La Calera II - RFSU 31.1.28'!B:B,'La Calera II - RFSU 31.1.28'!W:W,"No se encuentra",0,1)</f>
        <v>46208</v>
      </c>
      <c r="J30" s="289">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1">
        <v>46214</v>
      </c>
      <c r="M30" s="198">
        <f>+_xlfn.XLOOKUP(B30,'La Calera II - RFSU 31.1.28'!B:B,'La Calera II - RFSU 31.1.28'!AP:AP,"No se encuentra",0,1)</f>
        <v>46269</v>
      </c>
      <c r="N30" s="295" t="str">
        <f>IF(+_xlfn.XLOOKUP(B30,'La Calera II - RFSU 31.1.28'!B:B,'La Calera II - RFSU 31.1.28'!AQ:AQ,"No se encuentra",0,1)&gt;0,+_xlfn.XLOOKUP(B30,'La Calera II - RFSU 31.1.28'!B:B,'La Calera II - RFSU 31.1.28'!AQ:AQ,"No se encuentra",0,1),"")</f>
        <v/>
      </c>
      <c r="O30" s="201">
        <v>46381</v>
      </c>
      <c r="P30" s="198">
        <f t="shared" si="4"/>
        <v>46366</v>
      </c>
      <c r="Q30" s="35" t="str">
        <f>+IF(+_xlfn.XLOOKUP(B30,'La Calera II - RFSU 31.1.28'!B:B,'La Calera II - RFSU 31.1.28'!BX:BX,"No se encuentra",0,1)&gt;0,+_xlfn.XLOOKUP(B30,'La Calera II - RFSU 31.1.28'!B:B,'La Calera II - RFSU 31.1.28'!BX:BX,"No se encuentra",0,1),"")</f>
        <v/>
      </c>
      <c r="R30" s="302" t="str">
        <f t="shared" si="0"/>
        <v/>
      </c>
      <c r="S30" s="227"/>
      <c r="T30" s="228" t="str">
        <f>+_xlfn.XLOOKUP(B30,'La Calera II - RFSU 31.1.28'!B:B,'La Calera II - RFSU 31.1.28'!BZ:BZ,"",0,1)</f>
        <v>FDI1040</v>
      </c>
      <c r="V30" s="18">
        <f>+_xlfn.XLOOKUP(B30,'La Calera II - RFSU 31.1.28'!B:B,'La Calera II - RFSU 31.1.28'!BW:BW,"No se encuentra",0,1)</f>
        <v>46366</v>
      </c>
      <c r="W30" s="193">
        <f t="shared" si="1"/>
        <v>167</v>
      </c>
      <c r="Z30" s="18">
        <f>+_xlfn.XLOOKUP(T30,'Crono LB 30.09'!B:B,'Crono LB 30.09'!E:E,"No se encuentra",0,1)</f>
        <v>46162</v>
      </c>
      <c r="AA30" s="193">
        <f t="shared" si="5"/>
        <v>-52</v>
      </c>
    </row>
    <row r="31" spans="1:27" hidden="1" x14ac:dyDescent="0.35">
      <c r="A31" s="159" t="s">
        <v>640</v>
      </c>
      <c r="B31" s="160" t="s">
        <v>2704</v>
      </c>
      <c r="C31" s="161" t="s">
        <v>750</v>
      </c>
      <c r="D31" s="285"/>
      <c r="E31" s="201">
        <v>46073</v>
      </c>
      <c r="F31" s="198">
        <f>+_xlfn.XLOOKUP(B31,'La Calera II - RFSU 31.1.28'!B:B,'La Calera II - RFSU 31.1.28'!G:G,"No se encuentra",0,1)</f>
        <v>46118</v>
      </c>
      <c r="G31" s="293">
        <f>IF(+_xlfn.XLOOKUP(B31,'La Calera II - RFSU 31.1.28'!B:B,'La Calera II - RFSU 31.1.28'!H:H,"No se encuentra",0,1)&gt;0,+_xlfn.XLOOKUP(B31,'La Calera II - RFSU 31.1.28'!B:B,'La Calera II - RFSU 31.1.28'!H:H,"No se encuentra",0,1),"")</f>
        <v>46122</v>
      </c>
      <c r="H31" s="201">
        <v>46110</v>
      </c>
      <c r="I31" s="198">
        <f>+_xlfn.XLOOKUP(B31,'La Calera II - RFSU 31.1.28'!B:B,'La Calera II - RFSU 31.1.28'!W:W,"No se encuentra",0,1)</f>
        <v>46159</v>
      </c>
      <c r="J31" s="289">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1">
        <v>46175</v>
      </c>
      <c r="M31" s="198">
        <f>+_xlfn.XLOOKUP(B31,'La Calera II - RFSU 31.1.28'!B:B,'La Calera II - RFSU 31.1.28'!AP:AP,"No se encuentra",0,1)</f>
        <v>46216</v>
      </c>
      <c r="N31" s="295" t="str">
        <f>IF(+_xlfn.XLOOKUP(B31,'La Calera II - RFSU 31.1.28'!B:B,'La Calera II - RFSU 31.1.28'!AQ:AQ,"No se encuentra",0,1)&gt;0,+_xlfn.XLOOKUP(B31,'La Calera II - RFSU 31.1.28'!B:B,'La Calera II - RFSU 31.1.28'!AQ:AQ,"No se encuentra",0,1),"")</f>
        <v/>
      </c>
      <c r="O31" s="201">
        <v>46381</v>
      </c>
      <c r="P31" s="198">
        <f t="shared" si="4"/>
        <v>46373</v>
      </c>
      <c r="Q31" s="35" t="str">
        <f>+IF(+_xlfn.XLOOKUP(B31,'La Calera II - RFSU 31.1.28'!B:B,'La Calera II - RFSU 31.1.28'!BX:BX,"No se encuentra",0,1)&gt;0,+_xlfn.XLOOKUP(B31,'La Calera II - RFSU 31.1.28'!B:B,'La Calera II - RFSU 31.1.28'!BX:BX,"No se encuentra",0,1),"")</f>
        <v/>
      </c>
      <c r="R31" s="302" t="str">
        <f t="shared" si="0"/>
        <v/>
      </c>
      <c r="S31" s="227"/>
      <c r="T31" s="228" t="str">
        <f>+_xlfn.XLOOKUP(B31,'La Calera II - RFSU 31.1.28'!B:B,'La Calera II - RFSU 31.1.28'!BZ:BZ,"",0,1)</f>
        <v>FDI1040</v>
      </c>
      <c r="V31" s="18">
        <f>+_xlfn.XLOOKUP(B31,'La Calera II - RFSU 31.1.28'!B:B,'La Calera II - RFSU 31.1.28'!BW:BW,"No se encuentra",0,1)</f>
        <v>46373</v>
      </c>
      <c r="W31" s="193">
        <f t="shared" si="1"/>
        <v>206</v>
      </c>
      <c r="Z31" s="18">
        <f>+_xlfn.XLOOKUP(T31,'Crono LB 30.09'!B:B,'Crono LB 30.09'!E:E,"No se encuentra",0,1)</f>
        <v>46162</v>
      </c>
      <c r="AA31" s="193">
        <f t="shared" si="5"/>
        <v>-13</v>
      </c>
    </row>
    <row r="32" spans="1:27" hidden="1" x14ac:dyDescent="0.35">
      <c r="A32" s="159" t="s">
        <v>640</v>
      </c>
      <c r="B32" s="160" t="s">
        <v>2706</v>
      </c>
      <c r="C32" s="161" t="s">
        <v>751</v>
      </c>
      <c r="D32" s="285"/>
      <c r="E32" s="201">
        <v>46076</v>
      </c>
      <c r="F32" s="198">
        <f>+_xlfn.XLOOKUP(B32,'La Calera II - RFSU 31.1.28'!B:B,'La Calera II - RFSU 31.1.28'!G:G,"No se encuentra",0,1)</f>
        <v>46121</v>
      </c>
      <c r="G32" s="293">
        <f>IF(+_xlfn.XLOOKUP(B32,'La Calera II - RFSU 31.1.28'!B:B,'La Calera II - RFSU 31.1.28'!H:H,"No se encuentra",0,1)&gt;0,+_xlfn.XLOOKUP(B32,'La Calera II - RFSU 31.1.28'!B:B,'La Calera II - RFSU 31.1.28'!H:H,"No se encuentra",0,1),"")</f>
        <v>46122</v>
      </c>
      <c r="H32" s="201">
        <v>46113</v>
      </c>
      <c r="I32" s="198">
        <f>+_xlfn.XLOOKUP(B32,'La Calera II - RFSU 31.1.28'!B:B,'La Calera II - RFSU 31.1.28'!W:W,"No se encuentra",0,1)</f>
        <v>46159</v>
      </c>
      <c r="J32" s="289">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1">
        <v>46178</v>
      </c>
      <c r="M32" s="198">
        <f>+_xlfn.XLOOKUP(B32,'La Calera II - RFSU 31.1.28'!B:B,'La Calera II - RFSU 31.1.28'!AP:AP,"No se encuentra",0,1)</f>
        <v>46219</v>
      </c>
      <c r="N32" s="295" t="str">
        <f>IF(+_xlfn.XLOOKUP(B32,'La Calera II - RFSU 31.1.28'!B:B,'La Calera II - RFSU 31.1.28'!AQ:AQ,"No se encuentra",0,1)&gt;0,+_xlfn.XLOOKUP(B32,'La Calera II - RFSU 31.1.28'!B:B,'La Calera II - RFSU 31.1.28'!AQ:AQ,"No se encuentra",0,1),"")</f>
        <v/>
      </c>
      <c r="O32" s="201">
        <v>46381</v>
      </c>
      <c r="P32" s="198">
        <f t="shared" si="4"/>
        <v>46376</v>
      </c>
      <c r="Q32" s="35" t="str">
        <f>+IF(+_xlfn.XLOOKUP(B32,'La Calera II - RFSU 31.1.28'!B:B,'La Calera II - RFSU 31.1.28'!BX:BX,"No se encuentra",0,1)&gt;0,+_xlfn.XLOOKUP(B32,'La Calera II - RFSU 31.1.28'!B:B,'La Calera II - RFSU 31.1.28'!BX:BX,"No se encuentra",0,1),"")</f>
        <v/>
      </c>
      <c r="R32" s="302" t="str">
        <f t="shared" si="0"/>
        <v/>
      </c>
      <c r="S32" s="227"/>
      <c r="T32" s="228" t="str">
        <f>+_xlfn.XLOOKUP(B32,'La Calera II - RFSU 31.1.28'!B:B,'La Calera II - RFSU 31.1.28'!BZ:BZ,"",0,1)</f>
        <v>FDI1040</v>
      </c>
      <c r="V32" s="18">
        <f>+_xlfn.XLOOKUP(B32,'La Calera II - RFSU 31.1.28'!B:B,'La Calera II - RFSU 31.1.28'!BW:BW,"No se encuentra",0,1)</f>
        <v>46376</v>
      </c>
      <c r="W32" s="193">
        <f t="shared" si="1"/>
        <v>203</v>
      </c>
      <c r="Z32" s="18">
        <f>+_xlfn.XLOOKUP(T32,'Crono LB 30.09'!B:B,'Crono LB 30.09'!E:E,"No se encuentra",0,1)</f>
        <v>46162</v>
      </c>
      <c r="AA32" s="193">
        <f t="shared" si="5"/>
        <v>-16</v>
      </c>
    </row>
    <row r="33" spans="1:27" hidden="1" x14ac:dyDescent="0.35">
      <c r="A33" s="159" t="s">
        <v>640</v>
      </c>
      <c r="B33" s="160" t="s">
        <v>2708</v>
      </c>
      <c r="C33" s="161" t="s">
        <v>752</v>
      </c>
      <c r="D33" s="285"/>
      <c r="E33" s="201">
        <v>46118</v>
      </c>
      <c r="F33" s="198">
        <f>+_xlfn.XLOOKUP(B33,'La Calera II - RFSU 31.1.28'!B:B,'La Calera II - RFSU 31.1.28'!G:G,"No se encuentra",0,1)</f>
        <v>46163</v>
      </c>
      <c r="G33" s="293">
        <f>IF(+_xlfn.XLOOKUP(B33,'La Calera II - RFSU 31.1.28'!B:B,'La Calera II - RFSU 31.1.28'!H:H,"No se encuentra",0,1)&gt;0,+_xlfn.XLOOKUP(B33,'La Calera II - RFSU 31.1.28'!B:B,'La Calera II - RFSU 31.1.28'!H:H,"No se encuentra",0,1),"")</f>
        <v>46163</v>
      </c>
      <c r="H33" s="201">
        <v>46155</v>
      </c>
      <c r="I33" s="198">
        <f>+_xlfn.XLOOKUP(B33,'La Calera II - RFSU 31.1.28'!B:B,'La Calera II - RFSU 31.1.28'!W:W,"No se encuentra",0,1)</f>
        <v>46202</v>
      </c>
      <c r="J33" s="289">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1">
        <v>46220</v>
      </c>
      <c r="M33" s="198">
        <f>+_xlfn.XLOOKUP(B33,'La Calera II - RFSU 31.1.28'!B:B,'La Calera II - RFSU 31.1.28'!AP:AP,"No se encuentra",0,1)</f>
        <v>46263</v>
      </c>
      <c r="N33" s="295" t="str">
        <f>IF(+_xlfn.XLOOKUP(B33,'La Calera II - RFSU 31.1.28'!B:B,'La Calera II - RFSU 31.1.28'!AQ:AQ,"No se encuentra",0,1)&gt;0,+_xlfn.XLOOKUP(B33,'La Calera II - RFSU 31.1.28'!B:B,'La Calera II - RFSU 31.1.28'!AQ:AQ,"No se encuentra",0,1),"")</f>
        <v/>
      </c>
      <c r="O33" s="201">
        <v>46381</v>
      </c>
      <c r="P33" s="198">
        <f t="shared" si="4"/>
        <v>46381</v>
      </c>
      <c r="Q33" s="35" t="str">
        <f>+IF(+_xlfn.XLOOKUP(B33,'La Calera II - RFSU 31.1.28'!B:B,'La Calera II - RFSU 31.1.28'!BX:BX,"No se encuentra",0,1)&gt;0,+_xlfn.XLOOKUP(B33,'La Calera II - RFSU 31.1.28'!B:B,'La Calera II - RFSU 31.1.28'!BX:BX,"No se encuentra",0,1),"")</f>
        <v/>
      </c>
      <c r="R33" s="302" t="str">
        <f t="shared" si="0"/>
        <v/>
      </c>
      <c r="S33" s="227"/>
      <c r="T33" s="228" t="str">
        <f>+_xlfn.XLOOKUP(B33,'La Calera II - RFSU 31.1.28'!B:B,'La Calera II - RFSU 31.1.28'!BZ:BZ,"",0,1)</f>
        <v>FDI1040</v>
      </c>
      <c r="V33" s="18">
        <f>+_xlfn.XLOOKUP(B33,'La Calera II - RFSU 31.1.28'!B:B,'La Calera II - RFSU 31.1.28'!BW:BW,"No se encuentra",0,1)</f>
        <v>46390</v>
      </c>
      <c r="W33" s="193">
        <f t="shared" si="1"/>
        <v>161</v>
      </c>
      <c r="Z33" s="18">
        <f>+_xlfn.XLOOKUP(T33,'Crono LB 30.09'!B:B,'Crono LB 30.09'!E:E,"No se encuentra",0,1)</f>
        <v>46162</v>
      </c>
      <c r="AA33" s="193">
        <f t="shared" si="5"/>
        <v>-58</v>
      </c>
    </row>
    <row r="34" spans="1:27" hidden="1" x14ac:dyDescent="0.35">
      <c r="A34" s="159" t="s">
        <v>640</v>
      </c>
      <c r="B34" s="160" t="s">
        <v>2710</v>
      </c>
      <c r="C34" s="161" t="s">
        <v>754</v>
      </c>
      <c r="D34" s="285"/>
      <c r="E34" s="201">
        <v>46080</v>
      </c>
      <c r="F34" s="198">
        <f>+_xlfn.XLOOKUP(B34,'La Calera II - RFSU 31.1.28'!B:B,'La Calera II - RFSU 31.1.28'!G:G,"No se encuentra",0,1)</f>
        <v>46125</v>
      </c>
      <c r="G34" s="293">
        <f>IF(+_xlfn.XLOOKUP(B34,'La Calera II - RFSU 31.1.28'!B:B,'La Calera II - RFSU 31.1.28'!H:H,"No se encuentra",0,1)&gt;0,+_xlfn.XLOOKUP(B34,'La Calera II - RFSU 31.1.28'!B:B,'La Calera II - RFSU 31.1.28'!H:H,"No se encuentra",0,1),"")</f>
        <v>46122</v>
      </c>
      <c r="H34" s="201">
        <v>46117</v>
      </c>
      <c r="I34" s="198">
        <f>+_xlfn.XLOOKUP(B34,'La Calera II - RFSU 31.1.28'!B:B,'La Calera II - RFSU 31.1.28'!W:W,"No se encuentra",0,1)</f>
        <v>46159</v>
      </c>
      <c r="J34" s="289">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1">
        <v>46182</v>
      </c>
      <c r="M34" s="198">
        <f>+_xlfn.XLOOKUP(B34,'La Calera II - RFSU 31.1.28'!B:B,'La Calera II - RFSU 31.1.28'!AP:AP,"No se encuentra",0,1)</f>
        <v>46218</v>
      </c>
      <c r="N34" s="295" t="str">
        <f>IF(+_xlfn.XLOOKUP(B34,'La Calera II - RFSU 31.1.28'!B:B,'La Calera II - RFSU 31.1.28'!AQ:AQ,"No se encuentra",0,1)&gt;0,+_xlfn.XLOOKUP(B34,'La Calera II - RFSU 31.1.28'!B:B,'La Calera II - RFSU 31.1.28'!AQ:AQ,"No se encuentra",0,1),"")</f>
        <v/>
      </c>
      <c r="O34" s="201">
        <v>46381</v>
      </c>
      <c r="P34" s="198">
        <f t="shared" si="4"/>
        <v>46381</v>
      </c>
      <c r="Q34" s="35" t="str">
        <f>+IF(+_xlfn.XLOOKUP(B34,'La Calera II - RFSU 31.1.28'!B:B,'La Calera II - RFSU 31.1.28'!BX:BX,"No se encuentra",0,1)&gt;0,+_xlfn.XLOOKUP(B34,'La Calera II - RFSU 31.1.28'!B:B,'La Calera II - RFSU 31.1.28'!BX:BX,"No se encuentra",0,1),"")</f>
        <v/>
      </c>
      <c r="R34" s="302" t="str">
        <f t="shared" si="0"/>
        <v/>
      </c>
      <c r="S34" s="227"/>
      <c r="T34" s="228" t="str">
        <f>+_xlfn.XLOOKUP(B34,'La Calera II - RFSU 31.1.28'!B:B,'La Calera II - RFSU 31.1.28'!BZ:BZ,"",0,1)</f>
        <v>FDI1040</v>
      </c>
      <c r="V34" s="18">
        <f>+_xlfn.XLOOKUP(B34,'La Calera II - RFSU 31.1.28'!B:B,'La Calera II - RFSU 31.1.28'!BW:BW,"No se encuentra",0,1)</f>
        <v>46405</v>
      </c>
      <c r="W34" s="193">
        <f t="shared" si="1"/>
        <v>199</v>
      </c>
      <c r="Z34" s="18">
        <f>+_xlfn.XLOOKUP(T34,'Crono LB 30.09'!B:B,'Crono LB 30.09'!E:E,"No se encuentra",0,1)</f>
        <v>46162</v>
      </c>
      <c r="AA34" s="193">
        <f t="shared" si="5"/>
        <v>-20</v>
      </c>
    </row>
    <row r="35" spans="1:27" hidden="1" x14ac:dyDescent="0.35">
      <c r="A35" s="159" t="s">
        <v>640</v>
      </c>
      <c r="B35" s="160" t="s">
        <v>2711</v>
      </c>
      <c r="C35" s="161" t="s">
        <v>755</v>
      </c>
      <c r="D35" s="285"/>
      <c r="E35" s="201">
        <v>46113</v>
      </c>
      <c r="F35" s="198">
        <f>+_xlfn.XLOOKUP(B35,'La Calera II - RFSU 31.1.28'!B:B,'La Calera II - RFSU 31.1.28'!G:G,"No se encuentra",0,1)</f>
        <v>46177</v>
      </c>
      <c r="G35" s="293">
        <f>IF(+_xlfn.XLOOKUP(B35,'La Calera II - RFSU 31.1.28'!B:B,'La Calera II - RFSU 31.1.28'!H:H,"No se encuentra",0,1)&gt;0,+_xlfn.XLOOKUP(B35,'La Calera II - RFSU 31.1.28'!B:B,'La Calera II - RFSU 31.1.28'!H:H,"No se encuentra",0,1),"")</f>
        <v>46185</v>
      </c>
      <c r="H35" s="201">
        <v>46150</v>
      </c>
      <c r="I35" s="198">
        <f>+_xlfn.XLOOKUP(B35,'La Calera II - RFSU 31.1.28'!B:B,'La Calera II - RFSU 31.1.28'!W:W,"No se encuentra",0,1)</f>
        <v>46222</v>
      </c>
      <c r="J35" s="289">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1">
        <v>46215</v>
      </c>
      <c r="M35" s="198">
        <f>+_xlfn.XLOOKUP(B35,'La Calera II - RFSU 31.1.28'!B:B,'La Calera II - RFSU 31.1.28'!AP:AP,"No se encuentra",0,1)</f>
        <v>46295</v>
      </c>
      <c r="N35" s="295" t="str">
        <f>IF(+_xlfn.XLOOKUP(B35,'La Calera II - RFSU 31.1.28'!B:B,'La Calera II - RFSU 31.1.28'!AQ:AQ,"No se encuentra",0,1)&gt;0,+_xlfn.XLOOKUP(B35,'La Calera II - RFSU 31.1.28'!B:B,'La Calera II - RFSU 31.1.28'!AQ:AQ,"No se encuentra",0,1),"")</f>
        <v/>
      </c>
      <c r="O35" s="201">
        <v>46381</v>
      </c>
      <c r="P35" s="198">
        <f t="shared" si="4"/>
        <v>46381</v>
      </c>
      <c r="Q35" s="35" t="str">
        <f>+IF(+_xlfn.XLOOKUP(B35,'La Calera II - RFSU 31.1.28'!B:B,'La Calera II - RFSU 31.1.28'!BX:BX,"No se encuentra",0,1)&gt;0,+_xlfn.XLOOKUP(B35,'La Calera II - RFSU 31.1.28'!B:B,'La Calera II - RFSU 31.1.28'!BX:BX,"No se encuentra",0,1),"")</f>
        <v/>
      </c>
      <c r="R35" s="302" t="str">
        <f t="shared" si="0"/>
        <v/>
      </c>
      <c r="S35" s="227"/>
      <c r="T35" s="228" t="str">
        <f>+_xlfn.XLOOKUP(B35,'La Calera II - RFSU 31.1.28'!B:B,'La Calera II - RFSU 31.1.28'!BZ:BZ,"",0,1)</f>
        <v>FDI1040</v>
      </c>
      <c r="V35" s="18">
        <f>+_xlfn.XLOOKUP(B35,'La Calera II - RFSU 31.1.28'!B:B,'La Calera II - RFSU 31.1.28'!BW:BW,"No se encuentra",0,1)</f>
        <v>46452</v>
      </c>
      <c r="W35" s="193">
        <f t="shared" si="1"/>
        <v>166</v>
      </c>
      <c r="Z35" s="18">
        <f>+_xlfn.XLOOKUP(T35,'Crono LB 30.09'!B:B,'Crono LB 30.09'!E:E,"No se encuentra",0,1)</f>
        <v>46162</v>
      </c>
      <c r="AA35" s="193">
        <f t="shared" si="5"/>
        <v>-53</v>
      </c>
    </row>
    <row r="36" spans="1:27" hidden="1" x14ac:dyDescent="0.35">
      <c r="A36" s="159" t="s">
        <v>640</v>
      </c>
      <c r="B36" s="160" t="s">
        <v>2712</v>
      </c>
      <c r="C36" s="161" t="s">
        <v>756</v>
      </c>
      <c r="D36" s="285"/>
      <c r="E36" s="201">
        <v>46084</v>
      </c>
      <c r="F36" s="198">
        <f>+_xlfn.XLOOKUP(B36,'La Calera II - RFSU 31.1.28'!B:B,'La Calera II - RFSU 31.1.28'!G:G,"No se encuentra",0,1)</f>
        <v>46129</v>
      </c>
      <c r="G36" s="293">
        <f>IF(+_xlfn.XLOOKUP(B36,'La Calera II - RFSU 31.1.28'!B:B,'La Calera II - RFSU 31.1.28'!H:H,"No se encuentra",0,1)&gt;0,+_xlfn.XLOOKUP(B36,'La Calera II - RFSU 31.1.28'!B:B,'La Calera II - RFSU 31.1.28'!H:H,"No se encuentra",0,1),"")</f>
        <v>46129</v>
      </c>
      <c r="H36" s="201">
        <v>46121</v>
      </c>
      <c r="I36" s="198">
        <f>+_xlfn.XLOOKUP(B36,'La Calera II - RFSU 31.1.28'!B:B,'La Calera II - RFSU 31.1.28'!W:W,"No se encuentra",0,1)</f>
        <v>46166</v>
      </c>
      <c r="J36" s="289">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1">
        <v>46186</v>
      </c>
      <c r="M36" s="198">
        <f>+_xlfn.XLOOKUP(B36,'La Calera II - RFSU 31.1.28'!B:B,'La Calera II - RFSU 31.1.28'!AP:AP,"No se encuentra",0,1)</f>
        <v>46218</v>
      </c>
      <c r="N36" s="295" t="str">
        <f>IF(+_xlfn.XLOOKUP(B36,'La Calera II - RFSU 31.1.28'!B:B,'La Calera II - RFSU 31.1.28'!AQ:AQ,"No se encuentra",0,1)&gt;0,+_xlfn.XLOOKUP(B36,'La Calera II - RFSU 31.1.28'!B:B,'La Calera II - RFSU 31.1.28'!AQ:AQ,"No se encuentra",0,1),"")</f>
        <v/>
      </c>
      <c r="O36" s="201">
        <v>46381</v>
      </c>
      <c r="P36" s="198">
        <f t="shared" si="4"/>
        <v>46375</v>
      </c>
      <c r="Q36" s="35" t="str">
        <f>+IF(+_xlfn.XLOOKUP(B36,'La Calera II - RFSU 31.1.28'!B:B,'La Calera II - RFSU 31.1.28'!BX:BX,"No se encuentra",0,1)&gt;0,+_xlfn.XLOOKUP(B36,'La Calera II - RFSU 31.1.28'!B:B,'La Calera II - RFSU 31.1.28'!BX:BX,"No se encuentra",0,1),"")</f>
        <v/>
      </c>
      <c r="R36" s="302" t="str">
        <f t="shared" si="0"/>
        <v/>
      </c>
      <c r="S36" s="227"/>
      <c r="T36" s="228" t="str">
        <f>+_xlfn.XLOOKUP(B36,'La Calera II - RFSU 31.1.28'!B:B,'La Calera II - RFSU 31.1.28'!BZ:BZ,"",0,1)</f>
        <v>FDI1040</v>
      </c>
      <c r="V36" s="18">
        <f>+_xlfn.XLOOKUP(B36,'La Calera II - RFSU 31.1.28'!B:B,'La Calera II - RFSU 31.1.28'!BW:BW,"No se encuentra",0,1)</f>
        <v>46375</v>
      </c>
      <c r="W36" s="193">
        <f t="shared" si="1"/>
        <v>195</v>
      </c>
      <c r="Z36" s="18">
        <f>+_xlfn.XLOOKUP(T36,'Crono LB 30.09'!B:B,'Crono LB 30.09'!E:E,"No se encuentra",0,1)</f>
        <v>46162</v>
      </c>
      <c r="AA36" s="193">
        <f t="shared" si="5"/>
        <v>-24</v>
      </c>
    </row>
    <row r="37" spans="1:27" hidden="1" x14ac:dyDescent="0.35">
      <c r="A37" s="159" t="s">
        <v>640</v>
      </c>
      <c r="B37" s="160" t="s">
        <v>2714</v>
      </c>
      <c r="C37" s="161" t="s">
        <v>757</v>
      </c>
      <c r="D37" s="285"/>
      <c r="E37" s="201">
        <v>46118</v>
      </c>
      <c r="F37" s="198">
        <f>+_xlfn.XLOOKUP(B37,'La Calera II - RFSU 31.1.28'!B:B,'La Calera II - RFSU 31.1.28'!G:G,"No se encuentra",0,1)</f>
        <v>46177</v>
      </c>
      <c r="G37" s="293">
        <f>IF(+_xlfn.XLOOKUP(B37,'La Calera II - RFSU 31.1.28'!B:B,'La Calera II - RFSU 31.1.28'!H:H,"No se encuentra",0,1)&gt;0,+_xlfn.XLOOKUP(B37,'La Calera II - RFSU 31.1.28'!B:B,'La Calera II - RFSU 31.1.28'!H:H,"No se encuentra",0,1),"")</f>
        <v>46185</v>
      </c>
      <c r="H37" s="201">
        <v>46155</v>
      </c>
      <c r="I37" s="198">
        <f>+_xlfn.XLOOKUP(B37,'La Calera II - RFSU 31.1.28'!B:B,'La Calera II - RFSU 31.1.28'!W:W,"No se encuentra",0,1)</f>
        <v>46222</v>
      </c>
      <c r="J37" s="289">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1">
        <v>46220</v>
      </c>
      <c r="M37" s="198">
        <f>+_xlfn.XLOOKUP(B37,'La Calera II - RFSU 31.1.28'!B:B,'La Calera II - RFSU 31.1.28'!AP:AP,"No se encuentra",0,1)</f>
        <v>46291</v>
      </c>
      <c r="N37" s="295" t="str">
        <f>IF(+_xlfn.XLOOKUP(B37,'La Calera II - RFSU 31.1.28'!B:B,'La Calera II - RFSU 31.1.28'!AQ:AQ,"No se encuentra",0,1)&gt;0,+_xlfn.XLOOKUP(B37,'La Calera II - RFSU 31.1.28'!B:B,'La Calera II - RFSU 31.1.28'!AQ:AQ,"No se encuentra",0,1),"")</f>
        <v/>
      </c>
      <c r="O37" s="201">
        <v>46381</v>
      </c>
      <c r="P37" s="198">
        <f t="shared" si="4"/>
        <v>46381</v>
      </c>
      <c r="Q37" s="35" t="str">
        <f>+IF(+_xlfn.XLOOKUP(B37,'La Calera II - RFSU 31.1.28'!B:B,'La Calera II - RFSU 31.1.28'!BX:BX,"No se encuentra",0,1)&gt;0,+_xlfn.XLOOKUP(B37,'La Calera II - RFSU 31.1.28'!B:B,'La Calera II - RFSU 31.1.28'!BX:BX,"No se encuentra",0,1),"")</f>
        <v/>
      </c>
      <c r="R37" s="302" t="str">
        <f t="shared" si="0"/>
        <v/>
      </c>
      <c r="S37" s="227"/>
      <c r="T37" s="228" t="str">
        <f>+_xlfn.XLOOKUP(B37,'La Calera II - RFSU 31.1.28'!B:B,'La Calera II - RFSU 31.1.28'!BZ:BZ,"",0,1)</f>
        <v>FDI1040</v>
      </c>
      <c r="V37" s="18">
        <f>+_xlfn.XLOOKUP(B37,'La Calera II - RFSU 31.1.28'!B:B,'La Calera II - RFSU 31.1.28'!BW:BW,"No se encuentra",0,1)</f>
        <v>46418</v>
      </c>
      <c r="W37" s="193">
        <f t="shared" si="1"/>
        <v>161</v>
      </c>
      <c r="Z37" s="18">
        <f>+_xlfn.XLOOKUP(T37,'Crono LB 30.09'!B:B,'Crono LB 30.09'!E:E,"No se encuentra",0,1)</f>
        <v>46162</v>
      </c>
      <c r="AA37" s="193">
        <f t="shared" si="5"/>
        <v>-58</v>
      </c>
    </row>
    <row r="38" spans="1:27" hidden="1" x14ac:dyDescent="0.35">
      <c r="A38" s="159" t="s">
        <v>640</v>
      </c>
      <c r="B38" s="160" t="s">
        <v>2716</v>
      </c>
      <c r="C38" s="161" t="s">
        <v>758</v>
      </c>
      <c r="D38" s="285"/>
      <c r="E38" s="201">
        <v>46118</v>
      </c>
      <c r="F38" s="198">
        <f>+_xlfn.XLOOKUP(B38,'La Calera II - RFSU 31.1.28'!B:B,'La Calera II - RFSU 31.1.28'!G:G,"No se encuentra",0,1)</f>
        <v>46163</v>
      </c>
      <c r="G38" s="293">
        <f>IF(+_xlfn.XLOOKUP(B38,'La Calera II - RFSU 31.1.28'!B:B,'La Calera II - RFSU 31.1.28'!H:H,"No se encuentra",0,1)&gt;0,+_xlfn.XLOOKUP(B38,'La Calera II - RFSU 31.1.28'!B:B,'La Calera II - RFSU 31.1.28'!H:H,"No se encuentra",0,1),"")</f>
        <v>46163</v>
      </c>
      <c r="H38" s="201">
        <v>46155</v>
      </c>
      <c r="I38" s="198">
        <f>+_xlfn.XLOOKUP(B38,'La Calera II - RFSU 31.1.28'!B:B,'La Calera II - RFSU 31.1.28'!W:W,"No se encuentra",0,1)</f>
        <v>46208</v>
      </c>
      <c r="J38" s="289">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1">
        <v>46220</v>
      </c>
      <c r="M38" s="198">
        <f>+_xlfn.XLOOKUP(B38,'La Calera II - RFSU 31.1.28'!B:B,'La Calera II - RFSU 31.1.28'!AP:AP,"No se encuentra",0,1)</f>
        <v>46270</v>
      </c>
      <c r="N38" s="295" t="str">
        <f>IF(+_xlfn.XLOOKUP(B38,'La Calera II - RFSU 31.1.28'!B:B,'La Calera II - RFSU 31.1.28'!AQ:AQ,"No se encuentra",0,1)&gt;0,+_xlfn.XLOOKUP(B38,'La Calera II - RFSU 31.1.28'!B:B,'La Calera II - RFSU 31.1.28'!AQ:AQ,"No se encuentra",0,1),"")</f>
        <v/>
      </c>
      <c r="O38" s="201">
        <v>46381</v>
      </c>
      <c r="P38" s="198">
        <f t="shared" si="4"/>
        <v>46381</v>
      </c>
      <c r="Q38" s="35" t="str">
        <f>+IF(+_xlfn.XLOOKUP(B38,'La Calera II - RFSU 31.1.28'!B:B,'La Calera II - RFSU 31.1.28'!BX:BX,"No se encuentra",0,1)&gt;0,+_xlfn.XLOOKUP(B38,'La Calera II - RFSU 31.1.28'!B:B,'La Calera II - RFSU 31.1.28'!BX:BX,"No se encuentra",0,1),"")</f>
        <v/>
      </c>
      <c r="R38" s="302" t="str">
        <f t="shared" si="0"/>
        <v/>
      </c>
      <c r="S38" s="227"/>
      <c r="T38" s="228" t="str">
        <f>+_xlfn.XLOOKUP(B38,'La Calera II - RFSU 31.1.28'!B:B,'La Calera II - RFSU 31.1.28'!BZ:BZ,"",0,1)</f>
        <v>FDI1040</v>
      </c>
      <c r="V38" s="18">
        <f>+_xlfn.XLOOKUP(B38,'La Calera II - RFSU 31.1.28'!B:B,'La Calera II - RFSU 31.1.28'!BW:BW,"No se encuentra",0,1)</f>
        <v>46457</v>
      </c>
      <c r="W38" s="193">
        <f t="shared" si="1"/>
        <v>161</v>
      </c>
      <c r="Z38" s="18">
        <f>+_xlfn.XLOOKUP(T38,'Crono LB 30.09'!B:B,'Crono LB 30.09'!E:E,"No se encuentra",0,1)</f>
        <v>46162</v>
      </c>
      <c r="AA38" s="193">
        <f t="shared" si="5"/>
        <v>-58</v>
      </c>
    </row>
    <row r="39" spans="1:27" hidden="1" x14ac:dyDescent="0.35">
      <c r="A39" s="159" t="s">
        <v>640</v>
      </c>
      <c r="B39" s="160" t="s">
        <v>2718</v>
      </c>
      <c r="C39" s="161" t="s">
        <v>760</v>
      </c>
      <c r="D39" s="285"/>
      <c r="E39" s="201">
        <v>46001</v>
      </c>
      <c r="F39" s="198">
        <f>+_xlfn.XLOOKUP(B39,'La Calera II - RFSU 31.1.28'!B:B,'La Calera II - RFSU 31.1.28'!G:G,"No se encuentra",0,1)</f>
        <v>46101</v>
      </c>
      <c r="G39" s="293">
        <f>IF(+_xlfn.XLOOKUP(B39,'La Calera II - RFSU 31.1.28'!B:B,'La Calera II - RFSU 31.1.28'!H:H,"No se encuentra",0,1)&gt;0,+_xlfn.XLOOKUP(B39,'La Calera II - RFSU 31.1.28'!B:B,'La Calera II - RFSU 31.1.28'!H:H,"No se encuentra",0,1),"")</f>
        <v>46106</v>
      </c>
      <c r="H39" s="201">
        <v>46038</v>
      </c>
      <c r="I39" s="198">
        <f>+_xlfn.XLOOKUP(B39,'La Calera II - RFSU 31.1.28'!B:B,'La Calera II - RFSU 31.1.28'!W:W,"No se encuentra",0,1)</f>
        <v>46152</v>
      </c>
      <c r="J39" s="289">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1">
        <v>46103</v>
      </c>
      <c r="M39" s="198">
        <f>+_xlfn.XLOOKUP(B39,'La Calera II - RFSU 31.1.28'!B:B,'La Calera II - RFSU 31.1.28'!AP:AP,"No se encuentra",0,1)</f>
        <v>46213</v>
      </c>
      <c r="N39" s="295">
        <f>IF(+_xlfn.XLOOKUP(B39,'La Calera II - RFSU 31.1.28'!B:B,'La Calera II - RFSU 31.1.28'!AQ:AQ,"No se encuentra",0,1)&gt;0,+_xlfn.XLOOKUP(B39,'La Calera II - RFSU 31.1.28'!B:B,'La Calera II - RFSU 31.1.28'!AQ:AQ,"No se encuentra",0,1),"")</f>
        <v>46211</v>
      </c>
      <c r="O39" s="201">
        <v>46412</v>
      </c>
      <c r="P39" s="198">
        <f t="shared" si="4"/>
        <v>46398</v>
      </c>
      <c r="Q39" s="35" t="str">
        <f>+IF(+_xlfn.XLOOKUP(B39,'La Calera II - RFSU 31.1.28'!B:B,'La Calera II - RFSU 31.1.28'!BX:BX,"No se encuentra",0,1)&gt;0,+_xlfn.XLOOKUP(B39,'La Calera II - RFSU 31.1.28'!B:B,'La Calera II - RFSU 31.1.28'!BX:BX,"No se encuentra",0,1),"")</f>
        <v/>
      </c>
      <c r="R39" s="302">
        <f t="shared" si="0"/>
        <v>14</v>
      </c>
      <c r="S39" s="227"/>
      <c r="T39" s="228" t="str">
        <f>+_xlfn.XLOOKUP(B39,'La Calera II - RFSU 31.1.28'!B:B,'La Calera II - RFSU 31.1.28'!BZ:BZ,"",0,1)</f>
        <v>FDI1060</v>
      </c>
      <c r="V39" s="18">
        <f>+_xlfn.XLOOKUP(B39,'La Calera II - RFSU 31.1.28'!B:B,'La Calera II - RFSU 31.1.28'!BW:BW,"No se encuentra",0,1)</f>
        <v>46398</v>
      </c>
      <c r="W39" s="193">
        <f t="shared" si="1"/>
        <v>309</v>
      </c>
      <c r="Z39" s="18">
        <f>+_xlfn.XLOOKUP(T39,'Crono LB 30.09'!B:B,'Crono LB 30.09'!E:E,"No se encuentra",0,1)</f>
        <v>46107</v>
      </c>
      <c r="AA39" s="193">
        <f t="shared" si="5"/>
        <v>4</v>
      </c>
    </row>
    <row r="40" spans="1:27" hidden="1" x14ac:dyDescent="0.35">
      <c r="A40" s="159" t="s">
        <v>640</v>
      </c>
      <c r="B40" s="160" t="s">
        <v>2720</v>
      </c>
      <c r="C40" s="161" t="s">
        <v>761</v>
      </c>
      <c r="D40" s="285"/>
      <c r="E40" s="201">
        <v>46087</v>
      </c>
      <c r="F40" s="198">
        <f>+_xlfn.XLOOKUP(B40,'La Calera II - RFSU 31.1.28'!B:B,'La Calera II - RFSU 31.1.28'!G:G,"No se encuentra",0,1)</f>
        <v>46136</v>
      </c>
      <c r="G40" s="293">
        <f>IF(+_xlfn.XLOOKUP(B40,'La Calera II - RFSU 31.1.28'!B:B,'La Calera II - RFSU 31.1.28'!H:H,"No se encuentra",0,1)&gt;0,+_xlfn.XLOOKUP(B40,'La Calera II - RFSU 31.1.28'!B:B,'La Calera II - RFSU 31.1.28'!H:H,"No se encuentra",0,1),"")</f>
        <v>46136</v>
      </c>
      <c r="H40" s="201">
        <v>46124</v>
      </c>
      <c r="I40" s="198">
        <f>+_xlfn.XLOOKUP(B40,'La Calera II - RFSU 31.1.28'!B:B,'La Calera II - RFSU 31.1.28'!W:W,"No se encuentra",0,1)</f>
        <v>46173</v>
      </c>
      <c r="J40" s="289">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1">
        <v>46189</v>
      </c>
      <c r="M40" s="198">
        <f>+_xlfn.XLOOKUP(B40,'La Calera II - RFSU 31.1.28'!B:B,'La Calera II - RFSU 31.1.28'!AP:AP,"No se encuentra",0,1)</f>
        <v>46229</v>
      </c>
      <c r="N40" s="295" t="str">
        <f>IF(+_xlfn.XLOOKUP(B40,'La Calera II - RFSU 31.1.28'!B:B,'La Calera II - RFSU 31.1.28'!AQ:AQ,"No se encuentra",0,1)&gt;0,+_xlfn.XLOOKUP(B40,'La Calera II - RFSU 31.1.28'!B:B,'La Calera II - RFSU 31.1.28'!AQ:AQ,"No se encuentra",0,1),"")</f>
        <v/>
      </c>
      <c r="O40" s="201">
        <v>46381</v>
      </c>
      <c r="P40" s="198">
        <f t="shared" si="4"/>
        <v>46381</v>
      </c>
      <c r="Q40" s="35" t="str">
        <f>+IF(+_xlfn.XLOOKUP(B40,'La Calera II - RFSU 31.1.28'!B:B,'La Calera II - RFSU 31.1.28'!BX:BX,"No se encuentra",0,1)&gt;0,+_xlfn.XLOOKUP(B40,'La Calera II - RFSU 31.1.28'!B:B,'La Calera II - RFSU 31.1.28'!BX:BX,"No se encuentra",0,1),"")</f>
        <v/>
      </c>
      <c r="R40" s="302" t="str">
        <f t="shared" si="0"/>
        <v/>
      </c>
      <c r="S40" s="227"/>
      <c r="T40" s="228" t="str">
        <f>+_xlfn.XLOOKUP(B40,'La Calera II - RFSU 31.1.28'!B:B,'La Calera II - RFSU 31.1.28'!BZ:BZ,"",0,1)</f>
        <v>FDI1040</v>
      </c>
      <c r="V40" s="18">
        <f>+_xlfn.XLOOKUP(B40,'La Calera II - RFSU 31.1.28'!B:B,'La Calera II - RFSU 31.1.28'!BW:BW,"No se encuentra",0,1)</f>
        <v>46386</v>
      </c>
      <c r="W40" s="193">
        <f t="shared" si="1"/>
        <v>192</v>
      </c>
      <c r="Z40" s="18">
        <f>+_xlfn.XLOOKUP(T40,'Crono LB 30.09'!B:B,'Crono LB 30.09'!E:E,"No se encuentra",0,1)</f>
        <v>46162</v>
      </c>
      <c r="AA40" s="193">
        <f t="shared" si="5"/>
        <v>-27</v>
      </c>
    </row>
    <row r="41" spans="1:27" hidden="1" x14ac:dyDescent="0.35">
      <c r="A41" s="159" t="s">
        <v>640</v>
      </c>
      <c r="B41" s="160" t="s">
        <v>2722</v>
      </c>
      <c r="C41" s="161" t="s">
        <v>762</v>
      </c>
      <c r="D41" s="285"/>
      <c r="E41" s="201">
        <v>46091</v>
      </c>
      <c r="F41" s="198">
        <f>+_xlfn.XLOOKUP(B41,'La Calera II - RFSU 31.1.28'!B:B,'La Calera II - RFSU 31.1.28'!G:G,"No se encuentra",0,1)</f>
        <v>46136</v>
      </c>
      <c r="G41" s="293">
        <f>IF(+_xlfn.XLOOKUP(B41,'La Calera II - RFSU 31.1.28'!B:B,'La Calera II - RFSU 31.1.28'!H:H,"No se encuentra",0,1)&gt;0,+_xlfn.XLOOKUP(B41,'La Calera II - RFSU 31.1.28'!B:B,'La Calera II - RFSU 31.1.28'!H:H,"No se encuentra",0,1),"")</f>
        <v>46111</v>
      </c>
      <c r="H41" s="201">
        <v>46128</v>
      </c>
      <c r="I41" s="198">
        <f>+_xlfn.XLOOKUP(B41,'La Calera II - RFSU 31.1.28'!B:B,'La Calera II - RFSU 31.1.28'!W:W,"No se encuentra",0,1)</f>
        <v>46161</v>
      </c>
      <c r="J41" s="289">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1">
        <v>46193</v>
      </c>
      <c r="M41" s="198">
        <f>+_xlfn.XLOOKUP(B41,'La Calera II - RFSU 31.1.28'!B:B,'La Calera II - RFSU 31.1.28'!AP:AP,"No se encuentra",0,1)</f>
        <v>46229</v>
      </c>
      <c r="N41" s="295" t="str">
        <f>IF(+_xlfn.XLOOKUP(B41,'La Calera II - RFSU 31.1.28'!B:B,'La Calera II - RFSU 31.1.28'!AQ:AQ,"No se encuentra",0,1)&gt;0,+_xlfn.XLOOKUP(B41,'La Calera II - RFSU 31.1.28'!B:B,'La Calera II - RFSU 31.1.28'!AQ:AQ,"No se encuentra",0,1),"")</f>
        <v/>
      </c>
      <c r="O41" s="201">
        <v>46381</v>
      </c>
      <c r="P41" s="198">
        <f t="shared" si="4"/>
        <v>46356</v>
      </c>
      <c r="Q41" s="35" t="str">
        <f>+IF(+_xlfn.XLOOKUP(B41,'La Calera II - RFSU 31.1.28'!B:B,'La Calera II - RFSU 31.1.28'!BX:BX,"No se encuentra",0,1)&gt;0,+_xlfn.XLOOKUP(B41,'La Calera II - RFSU 31.1.28'!B:B,'La Calera II - RFSU 31.1.28'!BX:BX,"No se encuentra",0,1),"")</f>
        <v/>
      </c>
      <c r="R41" s="302" t="str">
        <f t="shared" si="0"/>
        <v/>
      </c>
      <c r="S41" s="227"/>
      <c r="T41" s="228" t="str">
        <f>+_xlfn.XLOOKUP(B41,'La Calera II - RFSU 31.1.28'!B:B,'La Calera II - RFSU 31.1.28'!BZ:BZ,"",0,1)</f>
        <v>FDI1040</v>
      </c>
      <c r="V41" s="18">
        <f>+_xlfn.XLOOKUP(B41,'La Calera II - RFSU 31.1.28'!B:B,'La Calera II - RFSU 31.1.28'!BW:BW,"No se encuentra",0,1)</f>
        <v>46356</v>
      </c>
      <c r="W41" s="193">
        <f t="shared" si="1"/>
        <v>188</v>
      </c>
      <c r="Z41" s="18">
        <f>+_xlfn.XLOOKUP(T41,'Crono LB 30.09'!B:B,'Crono LB 30.09'!E:E,"No se encuentra",0,1)</f>
        <v>46162</v>
      </c>
      <c r="AA41" s="193">
        <f t="shared" si="5"/>
        <v>-31</v>
      </c>
    </row>
    <row r="42" spans="1:27" hidden="1" x14ac:dyDescent="0.35">
      <c r="A42" s="159" t="s">
        <v>640</v>
      </c>
      <c r="B42" s="160" t="s">
        <v>2727</v>
      </c>
      <c r="C42" s="161" t="s">
        <v>763</v>
      </c>
      <c r="D42" s="285"/>
      <c r="E42" s="201">
        <v>46044</v>
      </c>
      <c r="F42" s="198">
        <f>+_xlfn.XLOOKUP(B42,'La Calera II - RFSU 31.1.28'!B:B,'La Calera II - RFSU 31.1.28'!G:G,"No se encuentra",0,1)</f>
        <v>46090</v>
      </c>
      <c r="G42" s="293">
        <f>IF(+_xlfn.XLOOKUP(B42,'La Calera II - RFSU 31.1.28'!B:B,'La Calera II - RFSU 31.1.28'!H:H,"No se encuentra",0,1)&gt;0,+_xlfn.XLOOKUP(B42,'La Calera II - RFSU 31.1.28'!B:B,'La Calera II - RFSU 31.1.28'!H:H,"No se encuentra",0,1),"")</f>
        <v>46091</v>
      </c>
      <c r="H42" s="201">
        <v>46081</v>
      </c>
      <c r="I42" s="198">
        <f>+_xlfn.XLOOKUP(B42,'La Calera II - RFSU 31.1.28'!B:B,'La Calera II - RFSU 31.1.28'!W:W,"No se encuentra",0,1)</f>
        <v>46129</v>
      </c>
      <c r="J42" s="289">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1">
        <v>46146</v>
      </c>
      <c r="M42" s="198">
        <f>+_xlfn.XLOOKUP(B42,'La Calera II - RFSU 31.1.28'!B:B,'La Calera II - RFSU 31.1.28'!AP:AP,"No se encuentra",0,1)</f>
        <v>46194</v>
      </c>
      <c r="N42" s="295">
        <f>IF(+_xlfn.XLOOKUP(B42,'La Calera II - RFSU 31.1.28'!B:B,'La Calera II - RFSU 31.1.28'!AQ:AQ,"No se encuentra",0,1)&gt;0,+_xlfn.XLOOKUP(B42,'La Calera II - RFSU 31.1.28'!B:B,'La Calera II - RFSU 31.1.28'!AQ:AQ,"No se encuentra",0,1),"")</f>
        <v>46195</v>
      </c>
      <c r="O42" s="201">
        <v>46381</v>
      </c>
      <c r="P42" s="198">
        <f t="shared" si="4"/>
        <v>46381</v>
      </c>
      <c r="Q42" s="35" t="str">
        <f>+IF(+_xlfn.XLOOKUP(B42,'La Calera II - RFSU 31.1.28'!B:B,'La Calera II - RFSU 31.1.28'!BX:BX,"No se encuentra",0,1)&gt;0,+_xlfn.XLOOKUP(B42,'La Calera II - RFSU 31.1.28'!B:B,'La Calera II - RFSU 31.1.28'!BX:BX,"No se encuentra",0,1),"")</f>
        <v/>
      </c>
      <c r="R42" s="302">
        <f t="shared" si="0"/>
        <v>0</v>
      </c>
      <c r="S42" s="227"/>
      <c r="T42" s="228" t="str">
        <f>+_xlfn.XLOOKUP(B42,'La Calera II - RFSU 31.1.28'!B:B,'La Calera II - RFSU 31.1.28'!BZ:BZ,"",0,1)</f>
        <v>FDI1040</v>
      </c>
      <c r="V42" s="18">
        <f>+_xlfn.XLOOKUP(B42,'La Calera II - RFSU 31.1.28'!B:B,'La Calera II - RFSU 31.1.28'!BW:BW,"No se encuentra",0,1)</f>
        <v>46382</v>
      </c>
      <c r="W42" s="193">
        <f t="shared" si="1"/>
        <v>235</v>
      </c>
      <c r="Z42" s="18">
        <f>+_xlfn.XLOOKUP(T42,'Crono LB 30.09'!B:B,'Crono LB 30.09'!E:E,"No se encuentra",0,1)</f>
        <v>46162</v>
      </c>
      <c r="AA42" s="193">
        <f t="shared" si="5"/>
        <v>16</v>
      </c>
    </row>
    <row r="43" spans="1:27" hidden="1" x14ac:dyDescent="0.35">
      <c r="A43" s="159" t="s">
        <v>640</v>
      </c>
      <c r="B43" s="160" t="s">
        <v>2729</v>
      </c>
      <c r="C43" s="161" t="s">
        <v>764</v>
      </c>
      <c r="D43" s="285"/>
      <c r="E43" s="201">
        <v>46098</v>
      </c>
      <c r="F43" s="198">
        <f>+_xlfn.XLOOKUP(B43,'La Calera II - RFSU 31.1.28'!B:B,'La Calera II - RFSU 31.1.28'!G:G,"No se encuentra",0,1)</f>
        <v>46148</v>
      </c>
      <c r="G43" s="293">
        <f>IF(+_xlfn.XLOOKUP(B43,'La Calera II - RFSU 31.1.28'!B:B,'La Calera II - RFSU 31.1.28'!H:H,"No se encuentra",0,1)&gt;0,+_xlfn.XLOOKUP(B43,'La Calera II - RFSU 31.1.28'!B:B,'La Calera II - RFSU 31.1.28'!H:H,"No se encuentra",0,1),"")</f>
        <v>46156</v>
      </c>
      <c r="H43" s="201">
        <v>46135</v>
      </c>
      <c r="I43" s="198">
        <f>+_xlfn.XLOOKUP(B43,'La Calera II - RFSU 31.1.28'!B:B,'La Calera II - RFSU 31.1.28'!W:W,"No se encuentra",0,1)</f>
        <v>46193</v>
      </c>
      <c r="J43" s="289">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1">
        <v>46200</v>
      </c>
      <c r="M43" s="198">
        <f>+_xlfn.XLOOKUP(B43,'La Calera II - RFSU 31.1.28'!B:B,'La Calera II - RFSU 31.1.28'!AP:AP,"No se encuentra",0,1)</f>
        <v>46268</v>
      </c>
      <c r="N43" s="295" t="str">
        <f>IF(+_xlfn.XLOOKUP(B43,'La Calera II - RFSU 31.1.28'!B:B,'La Calera II - RFSU 31.1.28'!AQ:AQ,"No se encuentra",0,1)&gt;0,+_xlfn.XLOOKUP(B43,'La Calera II - RFSU 31.1.28'!B:B,'La Calera II - RFSU 31.1.28'!AQ:AQ,"No se encuentra",0,1),"")</f>
        <v/>
      </c>
      <c r="O43" s="201">
        <v>46381</v>
      </c>
      <c r="P43" s="198">
        <f t="shared" si="4"/>
        <v>46381</v>
      </c>
      <c r="Q43" s="35" t="str">
        <f>+IF(+_xlfn.XLOOKUP(B43,'La Calera II - RFSU 31.1.28'!B:B,'La Calera II - RFSU 31.1.28'!BX:BX,"No se encuentra",0,1)&gt;0,+_xlfn.XLOOKUP(B43,'La Calera II - RFSU 31.1.28'!B:B,'La Calera II - RFSU 31.1.28'!BX:BX,"No se encuentra",0,1),"")</f>
        <v/>
      </c>
      <c r="R43" s="302" t="str">
        <f t="shared" si="0"/>
        <v/>
      </c>
      <c r="S43" s="227"/>
      <c r="T43" s="228" t="str">
        <f>+_xlfn.XLOOKUP(B43,'La Calera II - RFSU 31.1.28'!B:B,'La Calera II - RFSU 31.1.28'!BZ:BZ,"",0,1)</f>
        <v>FDI1040</v>
      </c>
      <c r="V43" s="18">
        <f>+_xlfn.XLOOKUP(B43,'La Calera II - RFSU 31.1.28'!B:B,'La Calera II - RFSU 31.1.28'!BW:BW,"No se encuentra",0,1)</f>
        <v>46425</v>
      </c>
      <c r="W43" s="193">
        <f t="shared" si="1"/>
        <v>181</v>
      </c>
      <c r="Z43" s="18">
        <f>+_xlfn.XLOOKUP(T43,'Crono LB 30.09'!B:B,'Crono LB 30.09'!E:E,"No se encuentra",0,1)</f>
        <v>46162</v>
      </c>
      <c r="AA43" s="193">
        <f t="shared" si="5"/>
        <v>-38</v>
      </c>
    </row>
    <row r="44" spans="1:27" hidden="1" x14ac:dyDescent="0.35">
      <c r="A44" s="159" t="s">
        <v>640</v>
      </c>
      <c r="B44" s="160" t="s">
        <v>2735</v>
      </c>
      <c r="C44" s="161" t="s">
        <v>765</v>
      </c>
      <c r="D44" s="285"/>
      <c r="E44" s="201">
        <v>46045</v>
      </c>
      <c r="F44" s="198">
        <f>+_xlfn.XLOOKUP(B44,'La Calera II - RFSU 31.1.28'!B:B,'La Calera II - RFSU 31.1.28'!G:G,"No se encuentra",0,1)</f>
        <v>46091</v>
      </c>
      <c r="G44" s="293">
        <f>IF(+_xlfn.XLOOKUP(B44,'La Calera II - RFSU 31.1.28'!B:B,'La Calera II - RFSU 31.1.28'!H:H,"No se encuentra",0,1)&gt;0,+_xlfn.XLOOKUP(B44,'La Calera II - RFSU 31.1.28'!B:B,'La Calera II - RFSU 31.1.28'!H:H,"No se encuentra",0,1),"")</f>
        <v>46091</v>
      </c>
      <c r="H44" s="201">
        <v>46082</v>
      </c>
      <c r="I44" s="198">
        <f>+_xlfn.XLOOKUP(B44,'La Calera II - RFSU 31.1.28'!B:B,'La Calera II - RFSU 31.1.28'!W:W,"No se encuentra",0,1)</f>
        <v>46148</v>
      </c>
      <c r="J44" s="289">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1">
        <v>46147</v>
      </c>
      <c r="M44" s="198">
        <f>+_xlfn.XLOOKUP(B44,'La Calera II - RFSU 31.1.28'!B:B,'La Calera II - RFSU 31.1.28'!AP:AP,"No se encuentra",0,1)</f>
        <v>46194</v>
      </c>
      <c r="N44" s="295">
        <f>IF(+_xlfn.XLOOKUP(B44,'La Calera II - RFSU 31.1.28'!B:B,'La Calera II - RFSU 31.1.28'!AQ:AQ,"No se encuentra",0,1)&gt;0,+_xlfn.XLOOKUP(B44,'La Calera II - RFSU 31.1.28'!B:B,'La Calera II - RFSU 31.1.28'!AQ:AQ,"No se encuentra",0,1),"")</f>
        <v>46157</v>
      </c>
      <c r="O44" s="201">
        <v>46412</v>
      </c>
      <c r="P44" s="198">
        <f t="shared" si="4"/>
        <v>46314</v>
      </c>
      <c r="Q44" s="35">
        <f>+IF(+_xlfn.XLOOKUP(B44,'La Calera II - RFSU 31.1.28'!B:B,'La Calera II - RFSU 31.1.28'!BX:BX,"No se encuentra",0,1)&gt;0,+_xlfn.XLOOKUP(B44,'La Calera II - RFSU 31.1.28'!B:B,'La Calera II - RFSU 31.1.28'!BX:BX,"No se encuentra",0,1),"")</f>
        <v>46229</v>
      </c>
      <c r="R44" s="302">
        <f t="shared" si="0"/>
        <v>183</v>
      </c>
      <c r="S44" s="227"/>
      <c r="T44" s="228" t="str">
        <f>+_xlfn.XLOOKUP(B44,'La Calera II - RFSU 31.1.28'!B:B,'La Calera II - RFSU 31.1.28'!BZ:BZ,"",0,1)</f>
        <v>FDI1060</v>
      </c>
      <c r="V44" s="18">
        <f>+_xlfn.XLOOKUP(B44,'La Calera II - RFSU 31.1.28'!B:B,'La Calera II - RFSU 31.1.28'!BW:BW,"No se encuentra",0,1)</f>
        <v>46314</v>
      </c>
      <c r="W44" s="193">
        <f t="shared" si="1"/>
        <v>265</v>
      </c>
      <c r="Z44" s="18">
        <f>+_xlfn.XLOOKUP(T44,'Crono LB 30.09'!B:B,'Crono LB 30.09'!E:E,"No se encuentra",0,1)</f>
        <v>46107</v>
      </c>
      <c r="AA44" s="193">
        <f t="shared" si="5"/>
        <v>-40</v>
      </c>
    </row>
    <row r="45" spans="1:27" hidden="1" x14ac:dyDescent="0.35">
      <c r="A45" s="159" t="s">
        <v>640</v>
      </c>
      <c r="B45" s="160" t="s">
        <v>2737</v>
      </c>
      <c r="C45" s="161" t="s">
        <v>766</v>
      </c>
      <c r="D45" s="285"/>
      <c r="E45" s="201">
        <v>46119</v>
      </c>
      <c r="F45" s="198">
        <f>+_xlfn.XLOOKUP(B45,'La Calera II - RFSU 31.1.28'!B:B,'La Calera II - RFSU 31.1.28'!G:G,"No se encuentra",0,1)</f>
        <v>46164</v>
      </c>
      <c r="G45" s="293">
        <f>IF(+_xlfn.XLOOKUP(B45,'La Calera II - RFSU 31.1.28'!B:B,'La Calera II - RFSU 31.1.28'!H:H,"No se encuentra",0,1)&gt;0,+_xlfn.XLOOKUP(B45,'La Calera II - RFSU 31.1.28'!B:B,'La Calera II - RFSU 31.1.28'!H:H,"No se encuentra",0,1),"")</f>
        <v>46164</v>
      </c>
      <c r="H45" s="201">
        <v>46156</v>
      </c>
      <c r="I45" s="198">
        <f>+_xlfn.XLOOKUP(B45,'La Calera II - RFSU 31.1.28'!B:B,'La Calera II - RFSU 31.1.28'!W:W,"No se encuentra",0,1)</f>
        <v>46208</v>
      </c>
      <c r="J45" s="289">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1">
        <v>46221</v>
      </c>
      <c r="M45" s="198">
        <f>+_xlfn.XLOOKUP(B45,'La Calera II - RFSU 31.1.28'!B:B,'La Calera II - RFSU 31.1.28'!AP:AP,"No se encuentra",0,1)</f>
        <v>46262</v>
      </c>
      <c r="N45" s="295" t="str">
        <f>IF(+_xlfn.XLOOKUP(B45,'La Calera II - RFSU 31.1.28'!B:B,'La Calera II - RFSU 31.1.28'!AQ:AQ,"No se encuentra",0,1)&gt;0,+_xlfn.XLOOKUP(B45,'La Calera II - RFSU 31.1.28'!B:B,'La Calera II - RFSU 31.1.28'!AQ:AQ,"No se encuentra",0,1),"")</f>
        <v/>
      </c>
      <c r="O45" s="201">
        <v>46381</v>
      </c>
      <c r="P45" s="198">
        <f t="shared" si="4"/>
        <v>46381</v>
      </c>
      <c r="Q45" s="35" t="str">
        <f>+IF(+_xlfn.XLOOKUP(B45,'La Calera II - RFSU 31.1.28'!B:B,'La Calera II - RFSU 31.1.28'!BX:BX,"No se encuentra",0,1)&gt;0,+_xlfn.XLOOKUP(B45,'La Calera II - RFSU 31.1.28'!B:B,'La Calera II - RFSU 31.1.28'!BX:BX,"No se encuentra",0,1),"")</f>
        <v/>
      </c>
      <c r="R45" s="302" t="str">
        <f t="shared" si="0"/>
        <v/>
      </c>
      <c r="S45" s="227"/>
      <c r="T45" s="228" t="str">
        <f>+_xlfn.XLOOKUP(B45,'La Calera II - RFSU 31.1.28'!B:B,'La Calera II - RFSU 31.1.28'!BZ:BZ,"",0,1)</f>
        <v>FDI1040</v>
      </c>
      <c r="V45" s="18">
        <f>+_xlfn.XLOOKUP(B45,'La Calera II - RFSU 31.1.28'!B:B,'La Calera II - RFSU 31.1.28'!BW:BW,"No se encuentra",0,1)</f>
        <v>46419</v>
      </c>
      <c r="W45" s="193">
        <f t="shared" si="1"/>
        <v>160</v>
      </c>
      <c r="Z45" s="18">
        <f>+_xlfn.XLOOKUP(T45,'Crono LB 30.09'!B:B,'Crono LB 30.09'!E:E,"No se encuentra",0,1)</f>
        <v>46162</v>
      </c>
      <c r="AA45" s="193">
        <f t="shared" si="5"/>
        <v>-59</v>
      </c>
    </row>
    <row r="46" spans="1:27" hidden="1" x14ac:dyDescent="0.35">
      <c r="A46" s="159" t="s">
        <v>640</v>
      </c>
      <c r="B46" s="160" t="s">
        <v>2738</v>
      </c>
      <c r="C46" s="161" t="s">
        <v>767</v>
      </c>
      <c r="D46" s="285"/>
      <c r="E46" s="201">
        <v>45836</v>
      </c>
      <c r="F46" s="198">
        <f>+_xlfn.XLOOKUP(B46,'La Calera II - RFSU 31.1.28'!B:B,'La Calera II - RFSU 31.1.28'!G:G,"No se encuentra",0,1)</f>
        <v>46315</v>
      </c>
      <c r="G46" s="293" t="str">
        <f>IF(+_xlfn.XLOOKUP(B46,'La Calera II - RFSU 31.1.28'!B:B,'La Calera II - RFSU 31.1.28'!H:H,"No se encuentra",0,1)&gt;0,+_xlfn.XLOOKUP(B46,'La Calera II - RFSU 31.1.28'!B:B,'La Calera II - RFSU 31.1.28'!H:H,"No se encuentra",0,1),"")</f>
        <v/>
      </c>
      <c r="H46" s="201">
        <v>46238</v>
      </c>
      <c r="I46" s="198">
        <f>+_xlfn.XLOOKUP(B46,'La Calera II - RFSU 31.1.28'!B:B,'La Calera II - RFSU 31.1.28'!W:W,"No se encuentra",0,1)</f>
        <v>46352</v>
      </c>
      <c r="J46" s="289"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1">
        <v>46278</v>
      </c>
      <c r="M46" s="198">
        <f>+_xlfn.XLOOKUP(B46,'La Calera II - RFSU 31.1.28'!B:B,'La Calera II - RFSU 31.1.28'!AP:AP,"No se encuentra",0,1)</f>
        <v>46392</v>
      </c>
      <c r="N46" s="295" t="str">
        <f>IF(+_xlfn.XLOOKUP(B46,'La Calera II - RFSU 31.1.28'!B:B,'La Calera II - RFSU 31.1.28'!AQ:AQ,"No se encuentra",0,1)&gt;0,+_xlfn.XLOOKUP(B46,'La Calera II - RFSU 31.1.28'!B:B,'La Calera II - RFSU 31.1.28'!AQ:AQ,"No se encuentra",0,1),"")</f>
        <v/>
      </c>
      <c r="O46" s="201">
        <v>46381</v>
      </c>
      <c r="P46" s="198">
        <f t="shared" si="4"/>
        <v>46381</v>
      </c>
      <c r="Q46" s="35" t="str">
        <f>+IF(+_xlfn.XLOOKUP(B46,'La Calera II - RFSU 31.1.28'!B:B,'La Calera II - RFSU 31.1.28'!BX:BX,"No se encuentra",0,1)&gt;0,+_xlfn.XLOOKUP(B46,'La Calera II - RFSU 31.1.28'!B:B,'La Calera II - RFSU 31.1.28'!BX:BX,"No se encuentra",0,1),"")</f>
        <v/>
      </c>
      <c r="R46" s="302" t="str">
        <f t="shared" si="0"/>
        <v/>
      </c>
      <c r="S46" s="227"/>
      <c r="T46" s="228" t="str">
        <f>+_xlfn.XLOOKUP(B46,'La Calera II - RFSU 31.1.28'!B:B,'La Calera II - RFSU 31.1.28'!BZ:BZ,"",0,1)</f>
        <v>FDI1040</v>
      </c>
      <c r="V46" s="18">
        <f>+_xlfn.XLOOKUP(B46,'La Calera II - RFSU 31.1.28'!B:B,'La Calera II - RFSU 31.1.28'!BW:BW,"No se encuentra",0,1)</f>
        <v>46489</v>
      </c>
      <c r="W46" s="193">
        <f t="shared" si="1"/>
        <v>103</v>
      </c>
      <c r="Z46" s="18">
        <f>+_xlfn.XLOOKUP(T46,'Crono LB 30.09'!B:B,'Crono LB 30.09'!E:E,"No se encuentra",0,1)</f>
        <v>46162</v>
      </c>
      <c r="AA46" s="193">
        <f t="shared" si="5"/>
        <v>-116</v>
      </c>
    </row>
    <row r="47" spans="1:27" hidden="1" x14ac:dyDescent="0.35">
      <c r="A47" s="159" t="s">
        <v>640</v>
      </c>
      <c r="B47" s="160" t="s">
        <v>2739</v>
      </c>
      <c r="C47" s="161" t="s">
        <v>768</v>
      </c>
      <c r="D47" s="285"/>
      <c r="E47" s="201">
        <v>45836</v>
      </c>
      <c r="F47" s="198">
        <f>+_xlfn.XLOOKUP(B47,'La Calera II - RFSU 31.1.28'!B:B,'La Calera II - RFSU 31.1.28'!G:G,"No se encuentra",0,1)</f>
        <v>46203</v>
      </c>
      <c r="G47" s="293">
        <f>IF(+_xlfn.XLOOKUP(B47,'La Calera II - RFSU 31.1.28'!B:B,'La Calera II - RFSU 31.1.28'!H:H,"No se encuentra",0,1)&gt;0,+_xlfn.XLOOKUP(B47,'La Calera II - RFSU 31.1.28'!B:B,'La Calera II - RFSU 31.1.28'!H:H,"No se encuentra",0,1),"")</f>
        <v>46203</v>
      </c>
      <c r="H47" s="201">
        <v>46238</v>
      </c>
      <c r="I47" s="198">
        <f>+_xlfn.XLOOKUP(B47,'La Calera II - RFSU 31.1.28'!B:B,'La Calera II - RFSU 31.1.28'!W:W,"No se encuentra",0,1)</f>
        <v>46243</v>
      </c>
      <c r="J47" s="289">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1">
        <v>46278</v>
      </c>
      <c r="M47" s="198">
        <f>+_xlfn.XLOOKUP(B47,'La Calera II - RFSU 31.1.28'!B:B,'La Calera II - RFSU 31.1.28'!AP:AP,"No se encuentra",0,1)</f>
        <v>46267</v>
      </c>
      <c r="N47" s="295" t="str">
        <f>IF(+_xlfn.XLOOKUP(B47,'La Calera II - RFSU 31.1.28'!B:B,'La Calera II - RFSU 31.1.28'!AQ:AQ,"No se encuentra",0,1)&gt;0,+_xlfn.XLOOKUP(B47,'La Calera II - RFSU 31.1.28'!B:B,'La Calera II - RFSU 31.1.28'!AQ:AQ,"No se encuentra",0,1),"")</f>
        <v/>
      </c>
      <c r="O47" s="201">
        <v>46381</v>
      </c>
      <c r="P47" s="198">
        <f t="shared" si="4"/>
        <v>46319</v>
      </c>
      <c r="Q47" s="35" t="str">
        <f>+IF(+_xlfn.XLOOKUP(B47,'La Calera II - RFSU 31.1.28'!B:B,'La Calera II - RFSU 31.1.28'!BX:BX,"No se encuentra",0,1)&gt;0,+_xlfn.XLOOKUP(B47,'La Calera II - RFSU 31.1.28'!B:B,'La Calera II - RFSU 31.1.28'!BX:BX,"No se encuentra",0,1),"")</f>
        <v/>
      </c>
      <c r="R47" s="302" t="str">
        <f t="shared" si="0"/>
        <v/>
      </c>
      <c r="S47" s="227"/>
      <c r="T47" s="228" t="str">
        <f>+_xlfn.XLOOKUP(B47,'La Calera II - RFSU 31.1.28'!B:B,'La Calera II - RFSU 31.1.28'!BZ:BZ,"",0,1)</f>
        <v>FDI1040</v>
      </c>
      <c r="V47" s="18">
        <f>+_xlfn.XLOOKUP(B47,'La Calera II - RFSU 31.1.28'!B:B,'La Calera II - RFSU 31.1.28'!BW:BW,"No se encuentra",0,1)</f>
        <v>46319</v>
      </c>
      <c r="W47" s="193">
        <f t="shared" si="1"/>
        <v>103</v>
      </c>
      <c r="Z47" s="18">
        <f>+_xlfn.XLOOKUP(T47,'Crono LB 30.09'!B:B,'Crono LB 30.09'!E:E,"No se encuentra",0,1)</f>
        <v>46162</v>
      </c>
      <c r="AA47" s="193">
        <f t="shared" si="5"/>
        <v>-116</v>
      </c>
    </row>
    <row r="48" spans="1:27" hidden="1" x14ac:dyDescent="0.35">
      <c r="A48" s="159" t="s">
        <v>640</v>
      </c>
      <c r="B48" s="160" t="s">
        <v>2742</v>
      </c>
      <c r="C48" s="161" t="s">
        <v>769</v>
      </c>
      <c r="D48" s="285"/>
      <c r="E48" s="201">
        <v>46073</v>
      </c>
      <c r="F48" s="198">
        <f>+_xlfn.XLOOKUP(B48,'La Calera II - RFSU 31.1.28'!B:B,'La Calera II - RFSU 31.1.28'!G:G,"No se encuentra",0,1)</f>
        <v>46156</v>
      </c>
      <c r="G48" s="293">
        <f>IF(+_xlfn.XLOOKUP(B48,'La Calera II - RFSU 31.1.28'!B:B,'La Calera II - RFSU 31.1.28'!H:H,"No se encuentra",0,1)&gt;0,+_xlfn.XLOOKUP(B48,'La Calera II - RFSU 31.1.28'!B:B,'La Calera II - RFSU 31.1.28'!H:H,"No se encuentra",0,1),"")</f>
        <v>46157</v>
      </c>
      <c r="H48" s="201">
        <v>46110</v>
      </c>
      <c r="I48" s="198">
        <f>+_xlfn.XLOOKUP(B48,'La Calera II - RFSU 31.1.28'!B:B,'La Calera II - RFSU 31.1.28'!W:W,"No se encuentra",0,1)</f>
        <v>46204</v>
      </c>
      <c r="J48" s="289">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1">
        <v>46175</v>
      </c>
      <c r="M48" s="198">
        <f>+_xlfn.XLOOKUP(B48,'La Calera II - RFSU 31.1.28'!B:B,'La Calera II - RFSU 31.1.28'!AP:AP,"No se encuentra",0,1)</f>
        <v>46260</v>
      </c>
      <c r="N48" s="295" t="str">
        <f>IF(+_xlfn.XLOOKUP(B48,'La Calera II - RFSU 31.1.28'!B:B,'La Calera II - RFSU 31.1.28'!AQ:AQ,"No se encuentra",0,1)&gt;0,+_xlfn.XLOOKUP(B48,'La Calera II - RFSU 31.1.28'!B:B,'La Calera II - RFSU 31.1.28'!AQ:AQ,"No se encuentra",0,1),"")</f>
        <v/>
      </c>
      <c r="O48" s="201">
        <v>46404</v>
      </c>
      <c r="P48" s="198">
        <f t="shared" si="4"/>
        <v>46404</v>
      </c>
      <c r="Q48" s="35" t="str">
        <f>+IF(+_xlfn.XLOOKUP(B48,'La Calera II - RFSU 31.1.28'!B:B,'La Calera II - RFSU 31.1.28'!BX:BX,"No se encuentra",0,1)&gt;0,+_xlfn.XLOOKUP(B48,'La Calera II - RFSU 31.1.28'!B:B,'La Calera II - RFSU 31.1.28'!BX:BX,"No se encuentra",0,1),"")</f>
        <v/>
      </c>
      <c r="R48" s="302" t="str">
        <f t="shared" si="0"/>
        <v/>
      </c>
      <c r="S48" s="227"/>
      <c r="T48" s="228" t="str">
        <f>+_xlfn.XLOOKUP(B48,'La Calera II - RFSU 31.1.28'!B:B,'La Calera II - RFSU 31.1.28'!BZ:BZ,"",0,1)</f>
        <v>FDI1020</v>
      </c>
      <c r="V48" s="18">
        <f>+_xlfn.XLOOKUP(B48,'La Calera II - RFSU 31.1.28'!B:B,'La Calera II - RFSU 31.1.28'!BW:BW,"No se encuentra",0,1)</f>
        <v>46417</v>
      </c>
      <c r="W48" s="193">
        <f t="shared" si="1"/>
        <v>229</v>
      </c>
      <c r="Z48" s="18">
        <f>+_xlfn.XLOOKUP(T48,'Crono LB 30.09'!B:B,'Crono LB 30.09'!E:E,"No se encuentra",0,1)</f>
        <v>46176</v>
      </c>
      <c r="AA48" s="193">
        <f t="shared" si="5"/>
        <v>1</v>
      </c>
    </row>
    <row r="49" spans="1:27" hidden="1" x14ac:dyDescent="0.35">
      <c r="A49" s="159" t="s">
        <v>640</v>
      </c>
      <c r="B49" s="160" t="s">
        <v>2747</v>
      </c>
      <c r="C49" s="161" t="s">
        <v>2748</v>
      </c>
      <c r="D49" s="285"/>
      <c r="E49" s="201">
        <v>46138</v>
      </c>
      <c r="F49" s="198">
        <f>+_xlfn.XLOOKUP(B49,'La Calera II - RFSU 31.1.28'!B:B,'La Calera II - RFSU 31.1.28'!G:G,"No se encuentra",0,1)</f>
        <v>46147</v>
      </c>
      <c r="G49" s="293">
        <f>IF(+_xlfn.XLOOKUP(B49,'La Calera II - RFSU 31.1.28'!B:B,'La Calera II - RFSU 31.1.28'!H:H,"No se encuentra",0,1)&gt;0,+_xlfn.XLOOKUP(B49,'La Calera II - RFSU 31.1.28'!B:B,'La Calera II - RFSU 31.1.28'!H:H,"No se encuentra",0,1),"")</f>
        <v>46154</v>
      </c>
      <c r="H49" s="201">
        <v>46175</v>
      </c>
      <c r="I49" s="198">
        <f>+_xlfn.XLOOKUP(B49,'La Calera II - RFSU 31.1.28'!B:B,'La Calera II - RFSU 31.1.28'!W:W,"No se encuentra",0,1)</f>
        <v>46202</v>
      </c>
      <c r="J49" s="289">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1">
        <v>46240</v>
      </c>
      <c r="M49" s="198">
        <f>+_xlfn.XLOOKUP(B49,'La Calera II - RFSU 31.1.28'!B:B,'La Calera II - RFSU 31.1.28'!AP:AP,"No se encuentra",0,1)</f>
        <v>46248</v>
      </c>
      <c r="N49" s="295" t="str">
        <f>IF(+_xlfn.XLOOKUP(B49,'La Calera II - RFSU 31.1.28'!B:B,'La Calera II - RFSU 31.1.28'!AQ:AQ,"No se encuentra",0,1)&gt;0,+_xlfn.XLOOKUP(B49,'La Calera II - RFSU 31.1.28'!B:B,'La Calera II - RFSU 31.1.28'!AQ:AQ,"No se encuentra",0,1),"")</f>
        <v/>
      </c>
      <c r="O49" s="201">
        <v>46381</v>
      </c>
      <c r="P49" s="198">
        <f t="shared" si="4"/>
        <v>46355</v>
      </c>
      <c r="Q49" s="35" t="str">
        <f>+IF(+_xlfn.XLOOKUP(B49,'La Calera II - RFSU 31.1.28'!B:B,'La Calera II - RFSU 31.1.28'!BX:BX,"No se encuentra",0,1)&gt;0,+_xlfn.XLOOKUP(B49,'La Calera II - RFSU 31.1.28'!B:B,'La Calera II - RFSU 31.1.28'!BX:BX,"No se encuentra",0,1),"")</f>
        <v/>
      </c>
      <c r="R49" s="302" t="str">
        <f t="shared" si="0"/>
        <v/>
      </c>
      <c r="S49" s="227"/>
      <c r="T49" s="228" t="str">
        <f>+_xlfn.XLOOKUP(B49,'La Calera II - RFSU 31.1.28'!B:B,'La Calera II - RFSU 31.1.28'!BZ:BZ,"",0,1)</f>
        <v>FDI1040</v>
      </c>
      <c r="V49" s="18">
        <f>+_xlfn.XLOOKUP(B49,'La Calera II - RFSU 31.1.28'!B:B,'La Calera II - RFSU 31.1.28'!BW:BW,"No se encuentra",0,1)</f>
        <v>46355</v>
      </c>
      <c r="W49" s="193">
        <f t="shared" si="1"/>
        <v>141</v>
      </c>
      <c r="Z49" s="18">
        <f>+_xlfn.XLOOKUP(T49,'Crono LB 30.09'!B:B,'Crono LB 30.09'!E:E,"No se encuentra",0,1)</f>
        <v>46162</v>
      </c>
      <c r="AA49" s="193">
        <f t="shared" si="5"/>
        <v>-78</v>
      </c>
    </row>
    <row r="50" spans="1:27" hidden="1" x14ac:dyDescent="0.35">
      <c r="A50" s="159" t="s">
        <v>640</v>
      </c>
      <c r="B50" s="160" t="s">
        <v>2750</v>
      </c>
      <c r="C50" s="161" t="s">
        <v>2579</v>
      </c>
      <c r="D50" s="285"/>
      <c r="E50" s="201">
        <v>46043</v>
      </c>
      <c r="F50" s="198">
        <f>+_xlfn.XLOOKUP(B50,'La Calera II - RFSU 31.1.28'!B:B,'La Calera II - RFSU 31.1.28'!G:G,"No se encuentra",0,1)</f>
        <v>46164</v>
      </c>
      <c r="G50" s="293">
        <f>IF(+_xlfn.XLOOKUP(B50,'La Calera II - RFSU 31.1.28'!B:B,'La Calera II - RFSU 31.1.28'!H:H,"No se encuentra",0,1)&gt;0,+_xlfn.XLOOKUP(B50,'La Calera II - RFSU 31.1.28'!B:B,'La Calera II - RFSU 31.1.28'!H:H,"No se encuentra",0,1),"")</f>
        <v>46164</v>
      </c>
      <c r="H50" s="201">
        <v>46080</v>
      </c>
      <c r="I50" s="198">
        <f>+_xlfn.XLOOKUP(B50,'La Calera II - RFSU 31.1.28'!B:B,'La Calera II - RFSU 31.1.28'!W:W,"No se encuentra",0,1)</f>
        <v>46208</v>
      </c>
      <c r="J50" s="289">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1">
        <v>46145</v>
      </c>
      <c r="M50" s="198">
        <f>+_xlfn.XLOOKUP(B50,'La Calera II - RFSU 31.1.28'!B:B,'La Calera II - RFSU 31.1.28'!AP:AP,"No se encuentra",0,1)</f>
        <v>46270</v>
      </c>
      <c r="N50" s="295" t="str">
        <f>IF(+_xlfn.XLOOKUP(B50,'La Calera II - RFSU 31.1.28'!B:B,'La Calera II - RFSU 31.1.28'!AQ:AQ,"No se encuentra",0,1)&gt;0,+_xlfn.XLOOKUP(B50,'La Calera II - RFSU 31.1.28'!B:B,'La Calera II - RFSU 31.1.28'!AQ:AQ,"No se encuentra",0,1),"")</f>
        <v/>
      </c>
      <c r="O50" s="201">
        <v>46412</v>
      </c>
      <c r="P50" s="198">
        <f t="shared" si="4"/>
        <v>46412</v>
      </c>
      <c r="Q50" s="35" t="str">
        <f>+IF(+_xlfn.XLOOKUP(B50,'La Calera II - RFSU 31.1.28'!B:B,'La Calera II - RFSU 31.1.28'!BX:BX,"No se encuentra",0,1)&gt;0,+_xlfn.XLOOKUP(B50,'La Calera II - RFSU 31.1.28'!B:B,'La Calera II - RFSU 31.1.28'!BX:BX,"No se encuentra",0,1),"")</f>
        <v/>
      </c>
      <c r="R50" s="302" t="str">
        <f t="shared" si="0"/>
        <v/>
      </c>
      <c r="S50" s="227"/>
      <c r="T50" s="228" t="str">
        <f>+_xlfn.XLOOKUP(B50,'La Calera II - RFSU 31.1.28'!B:B,'La Calera II - RFSU 31.1.28'!BZ:BZ,"",0,1)</f>
        <v>FDI1060</v>
      </c>
      <c r="V50" s="18">
        <f>+_xlfn.XLOOKUP(B50,'La Calera II - RFSU 31.1.28'!B:B,'La Calera II - RFSU 31.1.28'!BW:BW,"No se encuentra",0,1)</f>
        <v>46487</v>
      </c>
      <c r="W50" s="193">
        <f t="shared" si="1"/>
        <v>267</v>
      </c>
      <c r="Z50" s="18">
        <f>+_xlfn.XLOOKUP(T50,'Crono LB 30.09'!B:B,'Crono LB 30.09'!E:E,"No se encuentra",0,1)</f>
        <v>46107</v>
      </c>
      <c r="AA50" s="193">
        <f t="shared" si="5"/>
        <v>-38</v>
      </c>
    </row>
    <row r="51" spans="1:27" hidden="1" x14ac:dyDescent="0.35">
      <c r="A51" s="159" t="s">
        <v>640</v>
      </c>
      <c r="B51" s="160" t="s">
        <v>2753</v>
      </c>
      <c r="C51" s="161" t="s">
        <v>2581</v>
      </c>
      <c r="D51" s="285"/>
      <c r="E51" s="201">
        <v>46052</v>
      </c>
      <c r="F51" s="198">
        <f>+_xlfn.XLOOKUP(B51,'La Calera II - RFSU 31.1.28'!B:B,'La Calera II - RFSU 31.1.28'!G:G,"No se encuentra",0,1)</f>
        <v>46097</v>
      </c>
      <c r="G51" s="293">
        <f>IF(+_xlfn.XLOOKUP(B51,'La Calera II - RFSU 31.1.28'!B:B,'La Calera II - RFSU 31.1.28'!H:H,"No se encuentra",0,1)&gt;0,+_xlfn.XLOOKUP(B51,'La Calera II - RFSU 31.1.28'!B:B,'La Calera II - RFSU 31.1.28'!H:H,"No se encuentra",0,1),"")</f>
        <v>46104</v>
      </c>
      <c r="H51" s="201">
        <v>46089</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1">
        <v>46154</v>
      </c>
      <c r="M51" s="198">
        <f>+_xlfn.XLOOKUP(B51,'La Calera II - RFSU 31.1.28'!B:B,'La Calera II - RFSU 31.1.28'!AP:AP,"No se encuentra",0,1)</f>
        <v>46234</v>
      </c>
      <c r="N51" s="295" t="str">
        <f>IF(+_xlfn.XLOOKUP(B51,'La Calera II - RFSU 31.1.28'!B:B,'La Calera II - RFSU 31.1.28'!AQ:AQ,"No se encuentra",0,1)&gt;0,+_xlfn.XLOOKUP(B51,'La Calera II - RFSU 31.1.28'!B:B,'La Calera II - RFSU 31.1.28'!AQ:AQ,"No se encuentra",0,1),"")</f>
        <v/>
      </c>
      <c r="O51" s="201">
        <v>46381</v>
      </c>
      <c r="P51" s="198">
        <f t="shared" si="4"/>
        <v>46381</v>
      </c>
      <c r="Q51" s="35" t="str">
        <f>+IF(+_xlfn.XLOOKUP(B51,'La Calera II - RFSU 31.1.28'!B:B,'La Calera II - RFSU 31.1.28'!BX:BX,"No se encuentra",0,1)&gt;0,+_xlfn.XLOOKUP(B51,'La Calera II - RFSU 31.1.28'!B:B,'La Calera II - RFSU 31.1.28'!BX:BX,"No se encuentra",0,1),"")</f>
        <v/>
      </c>
      <c r="R51" s="302" t="str">
        <f t="shared" si="0"/>
        <v/>
      </c>
      <c r="S51" s="227"/>
      <c r="T51" s="228" t="str">
        <f>+_xlfn.XLOOKUP(B51,'La Calera II - RFSU 31.1.28'!B:B,'La Calera II - RFSU 31.1.28'!BZ:BZ,"",0,1)</f>
        <v>FDI1040</v>
      </c>
      <c r="V51" s="18">
        <f>+_xlfn.XLOOKUP(B51,'La Calera II - RFSU 31.1.28'!B:B,'La Calera II - RFSU 31.1.28'!BW:BW,"No se encuentra",0,1)</f>
        <v>46391</v>
      </c>
      <c r="W51" s="193">
        <f t="shared" si="1"/>
        <v>227</v>
      </c>
      <c r="Z51" s="18">
        <f>+_xlfn.XLOOKUP(T51,'Crono LB 30.09'!B:B,'Crono LB 30.09'!E:E,"No se encuentra",0,1)</f>
        <v>46162</v>
      </c>
      <c r="AA51" s="193">
        <f t="shared" si="5"/>
        <v>8</v>
      </c>
    </row>
    <row r="52" spans="1:27" hidden="1" x14ac:dyDescent="0.35">
      <c r="A52" s="159" t="s">
        <v>640</v>
      </c>
      <c r="B52" s="160" t="s">
        <v>2754</v>
      </c>
      <c r="C52" s="161" t="s">
        <v>2582</v>
      </c>
      <c r="D52" s="285"/>
      <c r="E52" s="201">
        <v>46062</v>
      </c>
      <c r="F52" s="198">
        <f>+_xlfn.XLOOKUP(B52,'La Calera II - RFSU 31.1.28'!B:B,'La Calera II - RFSU 31.1.28'!G:G,"No se encuentra",0,1)</f>
        <v>46107</v>
      </c>
      <c r="G52" s="293">
        <f>IF(+_xlfn.XLOOKUP(B52,'La Calera II - RFSU 31.1.28'!B:B,'La Calera II - RFSU 31.1.28'!H:H,"No se encuentra",0,1)&gt;0,+_xlfn.XLOOKUP(B52,'La Calera II - RFSU 31.1.28'!B:B,'La Calera II - RFSU 31.1.28'!H:H,"No se encuentra",0,1),"")</f>
        <v>46111</v>
      </c>
      <c r="H52" s="201">
        <v>46099</v>
      </c>
      <c r="I52" s="198">
        <f>+_xlfn.XLOOKUP(B52,'La Calera II - RFSU 31.1.28'!B:B,'La Calera II - RFSU 31.1.28'!W:W,"No se encuentra",0,1)</f>
        <v>46148</v>
      </c>
      <c r="J52" s="289">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1">
        <v>46164</v>
      </c>
      <c r="M52" s="198">
        <f>+_xlfn.XLOOKUP(B52,'La Calera II - RFSU 31.1.28'!B:B,'La Calera II - RFSU 31.1.28'!AP:AP,"No se encuentra",0,1)</f>
        <v>46198</v>
      </c>
      <c r="N52" s="295">
        <f>IF(+_xlfn.XLOOKUP(B52,'La Calera II - RFSU 31.1.28'!B:B,'La Calera II - RFSU 31.1.28'!AQ:AQ,"No se encuentra",0,1)&gt;0,+_xlfn.XLOOKUP(B52,'La Calera II - RFSU 31.1.28'!B:B,'La Calera II - RFSU 31.1.28'!AQ:AQ,"No se encuentra",0,1),"")</f>
        <v>46190</v>
      </c>
      <c r="O52" s="201">
        <v>46381</v>
      </c>
      <c r="P52" s="198">
        <f t="shared" si="4"/>
        <v>46317</v>
      </c>
      <c r="Q52" s="35" t="str">
        <f>+IF(+_xlfn.XLOOKUP(B52,'La Calera II - RFSU 31.1.28'!B:B,'La Calera II - RFSU 31.1.28'!BX:BX,"No se encuentra",0,1)&gt;0,+_xlfn.XLOOKUP(B52,'La Calera II - RFSU 31.1.28'!B:B,'La Calera II - RFSU 31.1.28'!BX:BX,"No se encuentra",0,1),"")</f>
        <v/>
      </c>
      <c r="R52" s="302">
        <f t="shared" si="0"/>
        <v>64</v>
      </c>
      <c r="S52" s="227"/>
      <c r="T52" s="228" t="str">
        <f>+_xlfn.XLOOKUP(B52,'La Calera II - RFSU 31.1.28'!B:B,'La Calera II - RFSU 31.1.28'!BZ:BZ,"",0,1)</f>
        <v>FDI1040</v>
      </c>
      <c r="V52" s="18">
        <f>+_xlfn.XLOOKUP(B52,'La Calera II - RFSU 31.1.28'!B:B,'La Calera II - RFSU 31.1.28'!BW:BW,"No se encuentra",0,1)</f>
        <v>46317</v>
      </c>
      <c r="W52" s="193">
        <f t="shared" si="1"/>
        <v>217</v>
      </c>
      <c r="Z52" s="18">
        <f>+_xlfn.XLOOKUP(T52,'Crono LB 30.09'!B:B,'Crono LB 30.09'!E:E,"No se encuentra",0,1)</f>
        <v>46162</v>
      </c>
      <c r="AA52" s="193">
        <f t="shared" si="5"/>
        <v>-2</v>
      </c>
    </row>
    <row r="53" spans="1:27" hidden="1" x14ac:dyDescent="0.35">
      <c r="A53" s="159" t="s">
        <v>640</v>
      </c>
      <c r="B53" s="160" t="s">
        <v>2757</v>
      </c>
      <c r="C53" s="161" t="s">
        <v>2583</v>
      </c>
      <c r="D53" s="285"/>
      <c r="E53" s="201">
        <v>46066</v>
      </c>
      <c r="F53" s="198">
        <f>+_xlfn.XLOOKUP(B53,'La Calera II - RFSU 31.1.28'!B:B,'La Calera II - RFSU 31.1.28'!G:G,"No se encuentra",0,1)</f>
        <v>46111</v>
      </c>
      <c r="G53" s="293">
        <f>IF(+_xlfn.XLOOKUP(B53,'La Calera II - RFSU 31.1.28'!B:B,'La Calera II - RFSU 31.1.28'!H:H,"No se encuentra",0,1)&gt;0,+_xlfn.XLOOKUP(B53,'La Calera II - RFSU 31.1.28'!B:B,'La Calera II - RFSU 31.1.28'!H:H,"No se encuentra",0,1),"")</f>
        <v>46111</v>
      </c>
      <c r="H53" s="201">
        <v>46103</v>
      </c>
      <c r="I53" s="198">
        <f>+_xlfn.XLOOKUP(B53,'La Calera II - RFSU 31.1.28'!B:B,'La Calera II - RFSU 31.1.28'!W:W,"No se encuentra",0,1)</f>
        <v>46148</v>
      </c>
      <c r="J53" s="289">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1">
        <v>46168</v>
      </c>
      <c r="M53" s="198">
        <f>+_xlfn.XLOOKUP(B53,'La Calera II - RFSU 31.1.28'!B:B,'La Calera II - RFSU 31.1.28'!AP:AP,"No se encuentra",0,1)</f>
        <v>46199</v>
      </c>
      <c r="N53" s="295" t="str">
        <f>IF(+_xlfn.XLOOKUP(B53,'La Calera II - RFSU 31.1.28'!B:B,'La Calera II - RFSU 31.1.28'!AQ:AQ,"No se encuentra",0,1)&gt;0,+_xlfn.XLOOKUP(B53,'La Calera II - RFSU 31.1.28'!B:B,'La Calera II - RFSU 31.1.28'!AQ:AQ,"No se encuentra",0,1),"")</f>
        <v/>
      </c>
      <c r="O53" s="201">
        <v>46381</v>
      </c>
      <c r="P53" s="198">
        <f t="shared" si="4"/>
        <v>46326</v>
      </c>
      <c r="Q53" s="35" t="str">
        <f>+IF(+_xlfn.XLOOKUP(B53,'La Calera II - RFSU 31.1.28'!B:B,'La Calera II - RFSU 31.1.28'!BX:BX,"No se encuentra",0,1)&gt;0,+_xlfn.XLOOKUP(B53,'La Calera II - RFSU 31.1.28'!B:B,'La Calera II - RFSU 31.1.28'!BX:BX,"No se encuentra",0,1),"")</f>
        <v/>
      </c>
      <c r="R53" s="302" t="str">
        <f t="shared" si="0"/>
        <v/>
      </c>
      <c r="S53" s="227"/>
      <c r="T53" s="228" t="str">
        <f>+_xlfn.XLOOKUP(B53,'La Calera II - RFSU 31.1.28'!B:B,'La Calera II - RFSU 31.1.28'!BZ:BZ,"",0,1)</f>
        <v>FDI1040</v>
      </c>
      <c r="V53" s="18">
        <f>+_xlfn.XLOOKUP(B53,'La Calera II - RFSU 31.1.28'!B:B,'La Calera II - RFSU 31.1.28'!BW:BW,"No se encuentra",0,1)</f>
        <v>46326</v>
      </c>
      <c r="W53" s="193">
        <f t="shared" si="1"/>
        <v>213</v>
      </c>
      <c r="Z53" s="18">
        <f>+_xlfn.XLOOKUP(T53,'Crono LB 30.09'!B:B,'Crono LB 30.09'!E:E,"No se encuentra",0,1)</f>
        <v>46162</v>
      </c>
      <c r="AA53" s="193">
        <f t="shared" si="5"/>
        <v>-6</v>
      </c>
    </row>
    <row r="54" spans="1:27" hidden="1" x14ac:dyDescent="0.35">
      <c r="A54" s="159" t="s">
        <v>640</v>
      </c>
      <c r="B54" s="160" t="s">
        <v>2759</v>
      </c>
      <c r="C54" s="161" t="s">
        <v>2584</v>
      </c>
      <c r="D54" s="285"/>
      <c r="E54" s="201">
        <v>46066</v>
      </c>
      <c r="F54" s="198">
        <f>+_xlfn.XLOOKUP(B54,'La Calera II - RFSU 31.1.28'!B:B,'La Calera II - RFSU 31.1.28'!G:G,"No se encuentra",0,1)</f>
        <v>46111</v>
      </c>
      <c r="G54" s="293">
        <f>IF(+_xlfn.XLOOKUP(B54,'La Calera II - RFSU 31.1.28'!B:B,'La Calera II - RFSU 31.1.28'!H:H,"No se encuentra",0,1)&gt;0,+_xlfn.XLOOKUP(B54,'La Calera II - RFSU 31.1.28'!B:B,'La Calera II - RFSU 31.1.28'!H:H,"No se encuentra",0,1),"")</f>
        <v>46111</v>
      </c>
      <c r="H54" s="201">
        <v>46103</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1">
        <v>46168</v>
      </c>
      <c r="M54" s="198">
        <f>+_xlfn.XLOOKUP(B54,'La Calera II - RFSU 31.1.28'!B:B,'La Calera II - RFSU 31.1.28'!AP:AP,"No se encuentra",0,1)</f>
        <v>46199</v>
      </c>
      <c r="N54" s="295">
        <f>IF(+_xlfn.XLOOKUP(B54,'La Calera II - RFSU 31.1.28'!B:B,'La Calera II - RFSU 31.1.28'!AQ:AQ,"No se encuentra",0,1)&gt;0,+_xlfn.XLOOKUP(B54,'La Calera II - RFSU 31.1.28'!B:B,'La Calera II - RFSU 31.1.28'!AQ:AQ,"No se encuentra",0,1),"")</f>
        <v>46218</v>
      </c>
      <c r="O54" s="201">
        <v>46381</v>
      </c>
      <c r="P54" s="198">
        <f t="shared" si="4"/>
        <v>46381</v>
      </c>
      <c r="Q54" s="35" t="str">
        <f>+IF(+_xlfn.XLOOKUP(B54,'La Calera II - RFSU 31.1.28'!B:B,'La Calera II - RFSU 31.1.28'!BX:BX,"No se encuentra",0,1)&gt;0,+_xlfn.XLOOKUP(B54,'La Calera II - RFSU 31.1.28'!B:B,'La Calera II - RFSU 31.1.28'!BX:BX,"No se encuentra",0,1),"")</f>
        <v/>
      </c>
      <c r="R54" s="302">
        <f t="shared" si="0"/>
        <v>0</v>
      </c>
      <c r="S54" s="227"/>
      <c r="T54" s="228" t="str">
        <f>+_xlfn.XLOOKUP(B54,'La Calera II - RFSU 31.1.28'!B:B,'La Calera II - RFSU 31.1.28'!BZ:BZ,"",0,1)</f>
        <v>FDI1040</v>
      </c>
      <c r="V54" s="18">
        <f>+_xlfn.XLOOKUP(B54,'La Calera II - RFSU 31.1.28'!B:B,'La Calera II - RFSU 31.1.28'!BW:BW,"No se encuentra",0,1)</f>
        <v>46385</v>
      </c>
      <c r="W54" s="193">
        <f t="shared" si="1"/>
        <v>213</v>
      </c>
      <c r="Z54" s="18">
        <f>+_xlfn.XLOOKUP(T54,'Crono LB 30.09'!B:B,'Crono LB 30.09'!E:E,"No se encuentra",0,1)</f>
        <v>46162</v>
      </c>
      <c r="AA54" s="193">
        <f t="shared" si="5"/>
        <v>-6</v>
      </c>
    </row>
    <row r="55" spans="1:27" hidden="1" x14ac:dyDescent="0.35">
      <c r="A55" s="159" t="s">
        <v>640</v>
      </c>
      <c r="B55" s="160" t="s">
        <v>2761</v>
      </c>
      <c r="C55" s="161" t="s">
        <v>2585</v>
      </c>
      <c r="D55" s="285"/>
      <c r="E55" s="201">
        <v>46108</v>
      </c>
      <c r="F55" s="198">
        <f>+_xlfn.XLOOKUP(B55,'La Calera II - RFSU 31.1.28'!B:B,'La Calera II - RFSU 31.1.28'!G:G,"No se encuentra",0,1)</f>
        <v>46153</v>
      </c>
      <c r="G55" s="293">
        <f>IF(+_xlfn.XLOOKUP(B55,'La Calera II - RFSU 31.1.28'!B:B,'La Calera II - RFSU 31.1.28'!H:H,"No se encuentra",0,1)&gt;0,+_xlfn.XLOOKUP(B55,'La Calera II - RFSU 31.1.28'!B:B,'La Calera II - RFSU 31.1.28'!H:H,"No se encuentra",0,1),"")</f>
        <v>46156</v>
      </c>
      <c r="H55" s="201">
        <v>46145</v>
      </c>
      <c r="I55" s="198">
        <f>+_xlfn.XLOOKUP(B55,'La Calera II - RFSU 31.1.28'!B:B,'La Calera II - RFSU 31.1.28'!W:W,"No se encuentra",0,1)</f>
        <v>46193</v>
      </c>
      <c r="J55" s="289">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1">
        <v>46210</v>
      </c>
      <c r="M55" s="198">
        <f>+_xlfn.XLOOKUP(B55,'La Calera II - RFSU 31.1.28'!B:B,'La Calera II - RFSU 31.1.28'!AP:AP,"No se encuentra",0,1)</f>
        <v>46249</v>
      </c>
      <c r="N55" s="295" t="str">
        <f>IF(+_xlfn.XLOOKUP(B55,'La Calera II - RFSU 31.1.28'!B:B,'La Calera II - RFSU 31.1.28'!AQ:AQ,"No se encuentra",0,1)&gt;0,+_xlfn.XLOOKUP(B55,'La Calera II - RFSU 31.1.28'!B:B,'La Calera II - RFSU 31.1.28'!AQ:AQ,"No se encuentra",0,1),"")</f>
        <v/>
      </c>
      <c r="O55" s="201">
        <v>46381</v>
      </c>
      <c r="P55" s="198">
        <f t="shared" si="4"/>
        <v>46381</v>
      </c>
      <c r="Q55" s="35" t="str">
        <f>+IF(+_xlfn.XLOOKUP(B55,'La Calera II - RFSU 31.1.28'!B:B,'La Calera II - RFSU 31.1.28'!BX:BX,"No se encuentra",0,1)&gt;0,+_xlfn.XLOOKUP(B55,'La Calera II - RFSU 31.1.28'!B:B,'La Calera II - RFSU 31.1.28'!BX:BX,"No se encuentra",0,1),"")</f>
        <v/>
      </c>
      <c r="R55" s="302" t="str">
        <f t="shared" si="0"/>
        <v/>
      </c>
      <c r="S55" s="227"/>
      <c r="T55" s="228" t="str">
        <f>+_xlfn.XLOOKUP(B55,'La Calera II - RFSU 31.1.28'!B:B,'La Calera II - RFSU 31.1.28'!BZ:BZ,"",0,1)</f>
        <v>FDI1040</v>
      </c>
      <c r="V55" s="18">
        <f>+_xlfn.XLOOKUP(B55,'La Calera II - RFSU 31.1.28'!B:B,'La Calera II - RFSU 31.1.28'!BW:BW,"No se encuentra",0,1)</f>
        <v>46416</v>
      </c>
      <c r="W55" s="193">
        <f t="shared" si="1"/>
        <v>171</v>
      </c>
      <c r="Z55" s="18">
        <f>+_xlfn.XLOOKUP(T55,'Crono LB 30.09'!B:B,'Crono LB 30.09'!E:E,"No se encuentra",0,1)</f>
        <v>46162</v>
      </c>
      <c r="AA55" s="193">
        <f t="shared" si="5"/>
        <v>-48</v>
      </c>
    </row>
    <row r="56" spans="1:27" hidden="1" x14ac:dyDescent="0.35">
      <c r="A56" s="159" t="s">
        <v>640</v>
      </c>
      <c r="B56" s="160" t="s">
        <v>2763</v>
      </c>
      <c r="C56" s="161" t="s">
        <v>2764</v>
      </c>
      <c r="D56" s="285"/>
      <c r="E56" s="201">
        <v>46045</v>
      </c>
      <c r="F56" s="198">
        <f>+_xlfn.XLOOKUP(B56,'La Calera II - RFSU 31.1.28'!B:B,'La Calera II - RFSU 31.1.28'!G:G,"No se encuentra",0,1)</f>
        <v>46090</v>
      </c>
      <c r="G56" s="293">
        <f>IF(+_xlfn.XLOOKUP(B56,'La Calera II - RFSU 31.1.28'!B:B,'La Calera II - RFSU 31.1.28'!H:H,"No se encuentra",0,1)&gt;0,+_xlfn.XLOOKUP(B56,'La Calera II - RFSU 31.1.28'!B:B,'La Calera II - RFSU 31.1.28'!H:H,"No se encuentra",0,1),"")</f>
        <v>46091</v>
      </c>
      <c r="H56" s="201">
        <v>46082</v>
      </c>
      <c r="I56" s="198">
        <f>+_xlfn.XLOOKUP(B56,'La Calera II - RFSU 31.1.28'!B:B,'La Calera II - RFSU 31.1.28'!W:W,"No se encuentra",0,1)</f>
        <v>46129</v>
      </c>
      <c r="J56" s="289">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1">
        <v>46147</v>
      </c>
      <c r="M56" s="198">
        <f>+_xlfn.XLOOKUP(B56,'La Calera II - RFSU 31.1.28'!B:B,'La Calera II - RFSU 31.1.28'!AP:AP,"No se encuentra",0,1)</f>
        <v>46194</v>
      </c>
      <c r="N56" s="295" t="str">
        <f>IF(+_xlfn.XLOOKUP(B56,'La Calera II - RFSU 31.1.28'!B:B,'La Calera II - RFSU 31.1.28'!AQ:AQ,"No se encuentra",0,1)&gt;0,+_xlfn.XLOOKUP(B56,'La Calera II - RFSU 31.1.28'!B:B,'La Calera II - RFSU 31.1.28'!AQ:AQ,"No se encuentra",0,1),"")</f>
        <v/>
      </c>
      <c r="O56" s="201">
        <v>46381</v>
      </c>
      <c r="P56" s="198">
        <f t="shared" si="4"/>
        <v>46381</v>
      </c>
      <c r="Q56" s="35" t="str">
        <f>+IF(+_xlfn.XLOOKUP(B56,'La Calera II - RFSU 31.1.28'!B:B,'La Calera II - RFSU 31.1.28'!BX:BX,"No se encuentra",0,1)&gt;0,+_xlfn.XLOOKUP(B56,'La Calera II - RFSU 31.1.28'!B:B,'La Calera II - RFSU 31.1.28'!BX:BX,"No se encuentra",0,1),"")</f>
        <v/>
      </c>
      <c r="R56" s="302" t="str">
        <f t="shared" si="0"/>
        <v/>
      </c>
      <c r="S56" s="227"/>
      <c r="T56" s="228" t="str">
        <f>+_xlfn.XLOOKUP(B56,'La Calera II - RFSU 31.1.28'!B:B,'La Calera II - RFSU 31.1.28'!BZ:BZ,"",0,1)</f>
        <v>FDI1040</v>
      </c>
      <c r="V56" s="18">
        <f>+_xlfn.XLOOKUP(B56,'La Calera II - RFSU 31.1.28'!B:B,'La Calera II - RFSU 31.1.28'!BW:BW,"No se encuentra",0,1)</f>
        <v>46441</v>
      </c>
      <c r="W56" s="193">
        <f t="shared" si="1"/>
        <v>234</v>
      </c>
      <c r="Z56" s="18">
        <f>+_xlfn.XLOOKUP(T56,'Crono LB 30.09'!B:B,'Crono LB 30.09'!E:E,"No se encuentra",0,1)</f>
        <v>46162</v>
      </c>
      <c r="AA56" s="193">
        <f t="shared" si="5"/>
        <v>15</v>
      </c>
    </row>
    <row r="57" spans="1:27" hidden="1" x14ac:dyDescent="0.35">
      <c r="A57" s="159" t="s">
        <v>640</v>
      </c>
      <c r="B57" s="160" t="s">
        <v>2766</v>
      </c>
      <c r="C57" s="161" t="s">
        <v>2767</v>
      </c>
      <c r="D57" s="285"/>
      <c r="E57" s="201">
        <v>46045</v>
      </c>
      <c r="F57" s="198">
        <f>+_xlfn.XLOOKUP(B57,'La Calera II - RFSU 31.1.28'!B:B,'La Calera II - RFSU 31.1.28'!G:G,"No se encuentra",0,1)</f>
        <v>46090</v>
      </c>
      <c r="G57" s="293">
        <f>IF(+_xlfn.XLOOKUP(B57,'La Calera II - RFSU 31.1.28'!B:B,'La Calera II - RFSU 31.1.28'!H:H,"No se encuentra",0,1)&gt;0,+_xlfn.XLOOKUP(B57,'La Calera II - RFSU 31.1.28'!B:B,'La Calera II - RFSU 31.1.28'!H:H,"No se encuentra",0,1),"")</f>
        <v>46091</v>
      </c>
      <c r="H57" s="201">
        <v>46082</v>
      </c>
      <c r="I57" s="198">
        <f>+_xlfn.XLOOKUP(B57,'La Calera II - RFSU 31.1.28'!B:B,'La Calera II - RFSU 31.1.28'!W:W,"No se encuentra",0,1)</f>
        <v>46129</v>
      </c>
      <c r="J57" s="289">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1">
        <v>46147</v>
      </c>
      <c r="M57" s="198">
        <f>+_xlfn.XLOOKUP(B57,'La Calera II - RFSU 31.1.28'!B:B,'La Calera II - RFSU 31.1.28'!AP:AP,"No se encuentra",0,1)</f>
        <v>46194</v>
      </c>
      <c r="N57" s="295">
        <f>IF(+_xlfn.XLOOKUP(B57,'La Calera II - RFSU 31.1.28'!B:B,'La Calera II - RFSU 31.1.28'!AQ:AQ,"No se encuentra",0,1)&gt;0,+_xlfn.XLOOKUP(B57,'La Calera II - RFSU 31.1.28'!B:B,'La Calera II - RFSU 31.1.28'!AQ:AQ,"No se encuentra",0,1),"")</f>
        <v>46205</v>
      </c>
      <c r="O57" s="201">
        <v>46381</v>
      </c>
      <c r="P57" s="198">
        <f t="shared" si="4"/>
        <v>46381</v>
      </c>
      <c r="Q57" s="35" t="str">
        <f>+IF(+_xlfn.XLOOKUP(B57,'La Calera II - RFSU 31.1.28'!B:B,'La Calera II - RFSU 31.1.28'!BX:BX,"No se encuentra",0,1)&gt;0,+_xlfn.XLOOKUP(B57,'La Calera II - RFSU 31.1.28'!B:B,'La Calera II - RFSU 31.1.28'!BX:BX,"No se encuentra",0,1),"")</f>
        <v/>
      </c>
      <c r="R57" s="302">
        <f t="shared" si="0"/>
        <v>0</v>
      </c>
      <c r="S57" s="227"/>
      <c r="T57" s="228" t="str">
        <f>+_xlfn.XLOOKUP(B57,'La Calera II - RFSU 31.1.28'!B:B,'La Calera II - RFSU 31.1.28'!BZ:BZ,"",0,1)</f>
        <v>FDI1040</v>
      </c>
      <c r="V57" s="18">
        <f>+_xlfn.XLOOKUP(B57,'La Calera II - RFSU 31.1.28'!B:B,'La Calera II - RFSU 31.1.28'!BW:BW,"No se encuentra",0,1)</f>
        <v>46452</v>
      </c>
      <c r="W57" s="193">
        <f t="shared" si="1"/>
        <v>234</v>
      </c>
      <c r="Z57" s="18">
        <f>+_xlfn.XLOOKUP(T57,'Crono LB 30.09'!B:B,'Crono LB 30.09'!E:E,"No se encuentra",0,1)</f>
        <v>46162</v>
      </c>
      <c r="AA57" s="193">
        <f t="shared" si="5"/>
        <v>15</v>
      </c>
    </row>
    <row r="58" spans="1:27" hidden="1" x14ac:dyDescent="0.35">
      <c r="A58" s="159" t="s">
        <v>640</v>
      </c>
      <c r="B58" s="160" t="s">
        <v>2769</v>
      </c>
      <c r="C58" s="161" t="s">
        <v>2770</v>
      </c>
      <c r="D58" s="285"/>
      <c r="E58" s="201">
        <v>46045</v>
      </c>
      <c r="F58" s="198">
        <f>+_xlfn.XLOOKUP(B58,'La Calera II - RFSU 31.1.28'!B:B,'La Calera II - RFSU 31.1.28'!G:G,"No se encuentra",0,1)</f>
        <v>46090</v>
      </c>
      <c r="G58" s="293">
        <f>IF(+_xlfn.XLOOKUP(B58,'La Calera II - RFSU 31.1.28'!B:B,'La Calera II - RFSU 31.1.28'!H:H,"No se encuentra",0,1)&gt;0,+_xlfn.XLOOKUP(B58,'La Calera II - RFSU 31.1.28'!B:B,'La Calera II - RFSU 31.1.28'!H:H,"No se encuentra",0,1),"")</f>
        <v>46091</v>
      </c>
      <c r="H58" s="201">
        <v>46082</v>
      </c>
      <c r="I58" s="198">
        <f>+_xlfn.XLOOKUP(B58,'La Calera II - RFSU 31.1.28'!B:B,'La Calera II - RFSU 31.1.28'!W:W,"No se encuentra",0,1)</f>
        <v>46129</v>
      </c>
      <c r="J58" s="289">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1">
        <v>46147</v>
      </c>
      <c r="M58" s="198">
        <f>+_xlfn.XLOOKUP(B58,'La Calera II - RFSU 31.1.28'!B:B,'La Calera II - RFSU 31.1.28'!AP:AP,"No se encuentra",0,1)</f>
        <v>46194</v>
      </c>
      <c r="N58" s="295">
        <f>IF(+_xlfn.XLOOKUP(B58,'La Calera II - RFSU 31.1.28'!B:B,'La Calera II - RFSU 31.1.28'!AQ:AQ,"No se encuentra",0,1)&gt;0,+_xlfn.XLOOKUP(B58,'La Calera II - RFSU 31.1.28'!B:B,'La Calera II - RFSU 31.1.28'!AQ:AQ,"No se encuentra",0,1),"")</f>
        <v>46185</v>
      </c>
      <c r="O58" s="201">
        <v>46381</v>
      </c>
      <c r="P58" s="198">
        <f t="shared" si="4"/>
        <v>46381</v>
      </c>
      <c r="Q58" s="35" t="str">
        <f>+IF(+_xlfn.XLOOKUP(B58,'La Calera II - RFSU 31.1.28'!B:B,'La Calera II - RFSU 31.1.28'!BX:BX,"No se encuentra",0,1)&gt;0,+_xlfn.XLOOKUP(B58,'La Calera II - RFSU 31.1.28'!B:B,'La Calera II - RFSU 31.1.28'!BX:BX,"No se encuentra",0,1),"")</f>
        <v/>
      </c>
      <c r="R58" s="302">
        <f t="shared" si="0"/>
        <v>0</v>
      </c>
      <c r="S58" s="227"/>
      <c r="T58" s="228" t="str">
        <f>+_xlfn.XLOOKUP(B58,'La Calera II - RFSU 31.1.28'!B:B,'La Calera II - RFSU 31.1.28'!BZ:BZ,"",0,1)</f>
        <v>FDI1040</v>
      </c>
      <c r="V58" s="18">
        <f>+_xlfn.XLOOKUP(B58,'La Calera II - RFSU 31.1.28'!B:B,'La Calera II - RFSU 31.1.28'!BW:BW,"No se encuentra",0,1)</f>
        <v>46432</v>
      </c>
      <c r="W58" s="193">
        <f t="shared" si="1"/>
        <v>234</v>
      </c>
      <c r="Z58" s="18">
        <f>+_xlfn.XLOOKUP(T58,'Crono LB 30.09'!B:B,'Crono LB 30.09'!E:E,"No se encuentra",0,1)</f>
        <v>46162</v>
      </c>
      <c r="AA58" s="193">
        <f t="shared" si="5"/>
        <v>15</v>
      </c>
    </row>
    <row r="59" spans="1:27" hidden="1" x14ac:dyDescent="0.35">
      <c r="A59" s="159" t="s">
        <v>640</v>
      </c>
      <c r="B59" s="160" t="s">
        <v>2773</v>
      </c>
      <c r="C59" s="161" t="s">
        <v>2774</v>
      </c>
      <c r="D59" s="285"/>
      <c r="E59" s="201">
        <v>46045</v>
      </c>
      <c r="F59" s="198">
        <f>+_xlfn.XLOOKUP(B59,'La Calera II - RFSU 31.1.28'!B:B,'La Calera II - RFSU 31.1.28'!G:G,"No se encuentra",0,1)</f>
        <v>46090</v>
      </c>
      <c r="G59" s="293">
        <f>IF(+_xlfn.XLOOKUP(B59,'La Calera II - RFSU 31.1.28'!B:B,'La Calera II - RFSU 31.1.28'!H:H,"No se encuentra",0,1)&gt;0,+_xlfn.XLOOKUP(B59,'La Calera II - RFSU 31.1.28'!B:B,'La Calera II - RFSU 31.1.28'!H:H,"No se encuentra",0,1),"")</f>
        <v>46091</v>
      </c>
      <c r="H59" s="201">
        <v>46082</v>
      </c>
      <c r="I59" s="198">
        <f>+_xlfn.XLOOKUP(B59,'La Calera II - RFSU 31.1.28'!B:B,'La Calera II - RFSU 31.1.28'!W:W,"No se encuentra",0,1)</f>
        <v>46129</v>
      </c>
      <c r="J59" s="289">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1">
        <v>46147</v>
      </c>
      <c r="M59" s="198">
        <f>+_xlfn.XLOOKUP(B59,'La Calera II - RFSU 31.1.28'!B:B,'La Calera II - RFSU 31.1.28'!AP:AP,"No se encuentra",0,1)</f>
        <v>46194</v>
      </c>
      <c r="N59" s="295" t="str">
        <f>IF(+_xlfn.XLOOKUP(B59,'La Calera II - RFSU 31.1.28'!B:B,'La Calera II - RFSU 31.1.28'!AQ:AQ,"No se encuentra",0,1)&gt;0,+_xlfn.XLOOKUP(B59,'La Calera II - RFSU 31.1.28'!B:B,'La Calera II - RFSU 31.1.28'!AQ:AQ,"No se encuentra",0,1),"")</f>
        <v/>
      </c>
      <c r="O59" s="201">
        <v>46381</v>
      </c>
      <c r="P59" s="198">
        <f t="shared" si="4"/>
        <v>46381</v>
      </c>
      <c r="Q59" s="35" t="str">
        <f>+IF(+_xlfn.XLOOKUP(B59,'La Calera II - RFSU 31.1.28'!B:B,'La Calera II - RFSU 31.1.28'!BX:BX,"No se encuentra",0,1)&gt;0,+_xlfn.XLOOKUP(B59,'La Calera II - RFSU 31.1.28'!B:B,'La Calera II - RFSU 31.1.28'!BX:BX,"No se encuentra",0,1),"")</f>
        <v/>
      </c>
      <c r="R59" s="302" t="str">
        <f t="shared" si="0"/>
        <v/>
      </c>
      <c r="S59" s="227"/>
      <c r="T59" s="228" t="str">
        <f>+_xlfn.XLOOKUP(B59,'La Calera II - RFSU 31.1.28'!B:B,'La Calera II - RFSU 31.1.28'!BZ:BZ,"",0,1)</f>
        <v>FDI1040</v>
      </c>
      <c r="V59" s="18">
        <f>+_xlfn.XLOOKUP(B59,'La Calera II - RFSU 31.1.28'!B:B,'La Calera II - RFSU 31.1.28'!BW:BW,"No se encuentra",0,1)</f>
        <v>46441</v>
      </c>
      <c r="W59" s="193">
        <f t="shared" si="1"/>
        <v>234</v>
      </c>
      <c r="Z59" s="18">
        <f>+_xlfn.XLOOKUP(T59,'Crono LB 30.09'!B:B,'Crono LB 30.09'!E:E,"No se encuentra",0,1)</f>
        <v>46162</v>
      </c>
      <c r="AA59" s="193">
        <f t="shared" si="5"/>
        <v>15</v>
      </c>
    </row>
    <row r="60" spans="1:27" hidden="1" x14ac:dyDescent="0.35">
      <c r="A60" s="159" t="s">
        <v>640</v>
      </c>
      <c r="B60" s="160" t="s">
        <v>2777</v>
      </c>
      <c r="C60" s="161" t="s">
        <v>2586</v>
      </c>
      <c r="D60" s="285"/>
      <c r="E60" s="201">
        <v>45981</v>
      </c>
      <c r="F60" s="198">
        <f>+_xlfn.XLOOKUP(B60,'La Calera II - RFSU 31.1.28'!B:B,'La Calera II - RFSU 31.1.28'!G:G,"No se encuentra",0,1)</f>
        <v>46304</v>
      </c>
      <c r="G60" s="293" t="str">
        <f>IF(+_xlfn.XLOOKUP(B60,'La Calera II - RFSU 31.1.28'!B:B,'La Calera II - RFSU 31.1.28'!H:H,"No se encuentra",0,1)&gt;0,+_xlfn.XLOOKUP(B60,'La Calera II - RFSU 31.1.28'!B:B,'La Calera II - RFSU 31.1.28'!H:H,"No se encuentra",0,1),"")</f>
        <v/>
      </c>
      <c r="H60" s="201">
        <v>46018</v>
      </c>
      <c r="I60" s="198">
        <f>+_xlfn.XLOOKUP(B60,'La Calera II - RFSU 31.1.28'!B:B,'La Calera II - RFSU 31.1.28'!W:W,"No se encuentra",0,1)</f>
        <v>46341</v>
      </c>
      <c r="J60" s="289"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1">
        <v>46083</v>
      </c>
      <c r="M60" s="198">
        <f>+_xlfn.XLOOKUP(B60,'La Calera II - RFSU 31.1.28'!B:B,'La Calera II - RFSU 31.1.28'!AP:AP,"No se encuentra",0,1)</f>
        <v>46406</v>
      </c>
      <c r="N60" s="295" t="str">
        <f>IF(+_xlfn.XLOOKUP(B60,'La Calera II - RFSU 31.1.28'!B:B,'La Calera II - RFSU 31.1.28'!AQ:AQ,"No se encuentra",0,1)&gt;0,+_xlfn.XLOOKUP(B60,'La Calera II - RFSU 31.1.28'!B:B,'La Calera II - RFSU 31.1.28'!AQ:AQ,"No se encuentra",0,1),"")</f>
        <v/>
      </c>
      <c r="O60" s="201">
        <v>46381</v>
      </c>
      <c r="P60" s="198">
        <f t="shared" si="4"/>
        <v>46381</v>
      </c>
      <c r="Q60" s="35" t="str">
        <f>+IF(+_xlfn.XLOOKUP(B60,'La Calera II - RFSU 31.1.28'!B:B,'La Calera II - RFSU 31.1.28'!BX:BX,"No se encuentra",0,1)&gt;0,+_xlfn.XLOOKUP(B60,'La Calera II - RFSU 31.1.28'!B:B,'La Calera II - RFSU 31.1.28'!BX:BX,"No se encuentra",0,1),"")</f>
        <v/>
      </c>
      <c r="R60" s="302" t="str">
        <f t="shared" si="0"/>
        <v/>
      </c>
      <c r="S60" s="227"/>
      <c r="T60" s="228" t="str">
        <f>+_xlfn.XLOOKUP(B60,'La Calera II - RFSU 31.1.28'!B:B,'La Calera II - RFSU 31.1.28'!BZ:BZ,"",0,1)</f>
        <v>FDI1040</v>
      </c>
      <c r="V60" s="18">
        <f>+_xlfn.XLOOKUP(B60,'La Calera II - RFSU 31.1.28'!B:B,'La Calera II - RFSU 31.1.28'!BW:BW,"No se encuentra",0,1)</f>
        <v>46593</v>
      </c>
      <c r="W60" s="193">
        <f t="shared" si="1"/>
        <v>298</v>
      </c>
      <c r="Z60" s="18">
        <f>+_xlfn.XLOOKUP(T60,'Crono LB 30.09'!B:B,'Crono LB 30.09'!E:E,"No se encuentra",0,1)</f>
        <v>46162</v>
      </c>
      <c r="AA60" s="193">
        <f t="shared" si="5"/>
        <v>79</v>
      </c>
    </row>
    <row r="61" spans="1:27" hidden="1" x14ac:dyDescent="0.35">
      <c r="A61" s="159" t="s">
        <v>640</v>
      </c>
      <c r="B61" s="160" t="s">
        <v>2779</v>
      </c>
      <c r="C61" s="161" t="s">
        <v>2780</v>
      </c>
      <c r="D61" s="285"/>
      <c r="E61" s="201">
        <v>45930</v>
      </c>
      <c r="F61" s="198">
        <f>+_xlfn.XLOOKUP(B61,'La Calera II - RFSU 31.1.28'!B:B,'La Calera II - RFSU 31.1.28'!G:G,"No se encuentra",0,1)</f>
        <v>46056</v>
      </c>
      <c r="G61" s="293">
        <f>IF(+_xlfn.XLOOKUP(B61,'La Calera II - RFSU 31.1.28'!B:B,'La Calera II - RFSU 31.1.28'!H:H,"No se encuentra",0,1)&gt;0,+_xlfn.XLOOKUP(B61,'La Calera II - RFSU 31.1.28'!B:B,'La Calera II - RFSU 31.1.28'!H:H,"No se encuentra",0,1),"")</f>
        <v>46056</v>
      </c>
      <c r="H61" s="201">
        <v>45967</v>
      </c>
      <c r="I61" s="198">
        <f>+_xlfn.XLOOKUP(B61,'La Calera II - RFSU 31.1.28'!B:B,'La Calera II - RFSU 31.1.28'!W:W,"No se encuentra",0,1)</f>
        <v>46106</v>
      </c>
      <c r="J61" s="289">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1">
        <v>46067</v>
      </c>
      <c r="M61" s="198">
        <f>+_xlfn.XLOOKUP(B61,'La Calera II - RFSU 31.1.28'!B:B,'La Calera II - RFSU 31.1.28'!AP:AP,"No se encuentra",0,1)</f>
        <v>46206</v>
      </c>
      <c r="N61" s="295">
        <f>IF(+_xlfn.XLOOKUP(B61,'La Calera II - RFSU 31.1.28'!B:B,'La Calera II - RFSU 31.1.28'!AQ:AQ,"No se encuentra",0,1)&gt;0,+_xlfn.XLOOKUP(B61,'La Calera II - RFSU 31.1.28'!B:B,'La Calera II - RFSU 31.1.28'!AQ:AQ,"No se encuentra",0,1),"")</f>
        <v>46226</v>
      </c>
      <c r="O61" s="201">
        <v>46434</v>
      </c>
      <c r="P61" s="198">
        <f t="shared" si="4"/>
        <v>46434</v>
      </c>
      <c r="Q61" s="35" t="str">
        <f>+IF(+_xlfn.XLOOKUP(B61,'La Calera II - RFSU 31.1.28'!B:B,'La Calera II - RFSU 31.1.28'!BX:BX,"No se encuentra",0,1)&gt;0,+_xlfn.XLOOKUP(B61,'La Calera II - RFSU 31.1.28'!B:B,'La Calera II - RFSU 31.1.28'!BX:BX,"No se encuentra",0,1),"")</f>
        <v/>
      </c>
      <c r="R61" s="302">
        <f t="shared" si="0"/>
        <v>0</v>
      </c>
      <c r="S61" s="227"/>
      <c r="T61" s="228" t="str">
        <f>+_xlfn.XLOOKUP(B61,'La Calera II - RFSU 31.1.28'!B:B,'La Calera II - RFSU 31.1.28'!BZ:BZ,"",0,1)</f>
        <v>FDI1080</v>
      </c>
      <c r="V61" s="18">
        <f>+_xlfn.XLOOKUP(B61,'La Calera II - RFSU 31.1.28'!B:B,'La Calera II - RFSU 31.1.28'!BW:BW,"No se encuentra",0,1)</f>
        <v>46533</v>
      </c>
      <c r="W61" s="193">
        <f t="shared" si="1"/>
        <v>367</v>
      </c>
      <c r="Z61" s="18">
        <f>+_xlfn.XLOOKUP(T61,'Crono LB 30.09'!B:B,'Crono LB 30.09'!E:E,"No se encuentra",0,1)</f>
        <v>46067</v>
      </c>
      <c r="AA61" s="193">
        <f t="shared" si="5"/>
        <v>0</v>
      </c>
    </row>
    <row r="62" spans="1:27" hidden="1" x14ac:dyDescent="0.35">
      <c r="A62" s="159" t="s">
        <v>640</v>
      </c>
      <c r="B62" s="160" t="s">
        <v>2783</v>
      </c>
      <c r="C62" s="161" t="s">
        <v>2784</v>
      </c>
      <c r="D62" s="285"/>
      <c r="E62" s="201">
        <v>45930</v>
      </c>
      <c r="F62" s="198">
        <f>+_xlfn.XLOOKUP(B62,'La Calera II - RFSU 31.1.28'!B:B,'La Calera II - RFSU 31.1.28'!G:G,"No se encuentra",0,1)</f>
        <v>46056</v>
      </c>
      <c r="G62" s="293">
        <f>IF(+_xlfn.XLOOKUP(B62,'La Calera II - RFSU 31.1.28'!B:B,'La Calera II - RFSU 31.1.28'!H:H,"No se encuentra",0,1)&gt;0,+_xlfn.XLOOKUP(B62,'La Calera II - RFSU 31.1.28'!B:B,'La Calera II - RFSU 31.1.28'!H:H,"No se encuentra",0,1),"")</f>
        <v>46056</v>
      </c>
      <c r="H62" s="201">
        <v>45967</v>
      </c>
      <c r="I62" s="198">
        <f>+_xlfn.XLOOKUP(B62,'La Calera II - RFSU 31.1.28'!B:B,'La Calera II - RFSU 31.1.28'!W:W,"No se encuentra",0,1)</f>
        <v>46095</v>
      </c>
      <c r="J62" s="289">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1">
        <v>46067</v>
      </c>
      <c r="M62" s="198">
        <f>+_xlfn.XLOOKUP(B62,'La Calera II - RFSU 31.1.28'!B:B,'La Calera II - RFSU 31.1.28'!AP:AP,"No se encuentra",0,1)</f>
        <v>46194</v>
      </c>
      <c r="N62" s="295">
        <f>IF(+_xlfn.XLOOKUP(B62,'La Calera II - RFSU 31.1.28'!B:B,'La Calera II - RFSU 31.1.28'!AQ:AQ,"No se encuentra",0,1)&gt;0,+_xlfn.XLOOKUP(B62,'La Calera II - RFSU 31.1.28'!B:B,'La Calera II - RFSU 31.1.28'!AQ:AQ,"No se encuentra",0,1),"")</f>
        <v>46210</v>
      </c>
      <c r="O62" s="201">
        <v>46364</v>
      </c>
      <c r="P62" s="198">
        <f t="shared" si="4"/>
        <v>46364</v>
      </c>
      <c r="Q62" s="35" t="str">
        <f>+IF(+_xlfn.XLOOKUP(B62,'La Calera II - RFSU 31.1.28'!B:B,'La Calera II - RFSU 31.1.28'!BX:BX,"No se encuentra",0,1)&gt;0,+_xlfn.XLOOKUP(B62,'La Calera II - RFSU 31.1.28'!B:B,'La Calera II - RFSU 31.1.28'!BX:BX,"No se encuentra",0,1),"")</f>
        <v/>
      </c>
      <c r="R62" s="302">
        <f t="shared" si="0"/>
        <v>0</v>
      </c>
      <c r="S62" s="227"/>
      <c r="T62" s="228" t="str">
        <f>+_xlfn.XLOOKUP(B62,'La Calera II - RFSU 31.1.28'!B:B,'La Calera II - RFSU 31.1.28'!BZ:BZ,"",0,1)</f>
        <v>FDI1070</v>
      </c>
      <c r="V62" s="18">
        <f>+_xlfn.XLOOKUP(B62,'La Calera II - RFSU 31.1.28'!B:B,'La Calera II - RFSU 31.1.28'!BW:BW,"No se encuentra",0,1)</f>
        <v>46517</v>
      </c>
      <c r="W62" s="193">
        <f t="shared" si="1"/>
        <v>297</v>
      </c>
      <c r="Z62" s="18">
        <f>+_xlfn.XLOOKUP(T62,'Crono LB 30.09'!B:B,'Crono LB 30.09'!E:E,"No se encuentra",0,1)</f>
        <v>46067</v>
      </c>
      <c r="AA62" s="193">
        <f t="shared" si="5"/>
        <v>0</v>
      </c>
    </row>
    <row r="63" spans="1:27" hidden="1" x14ac:dyDescent="0.35">
      <c r="A63" s="159" t="s">
        <v>640</v>
      </c>
      <c r="B63" s="160" t="s">
        <v>2969</v>
      </c>
      <c r="C63" s="161" t="s">
        <v>2970</v>
      </c>
      <c r="D63" s="285"/>
      <c r="E63" s="201">
        <v>46003</v>
      </c>
      <c r="F63" s="198" t="str">
        <f>+_xlfn.XLOOKUP(B63,'La Calera II - RFSU 31.1.28'!B:B,'La Calera II - RFSU 31.1.28'!G:G,"No se encuentra",0,1)</f>
        <v>No se encuentra</v>
      </c>
      <c r="G63" s="293" t="str">
        <f>IF(+_xlfn.XLOOKUP(B63,'La Calera II - RFSU 31.1.28'!B:B,'La Calera II - RFSU 31.1.28'!H:H,"No se encuentra",0,1)&gt;0,+_xlfn.XLOOKUP(B63,'La Calera II - RFSU 31.1.28'!B:B,'La Calera II - RFSU 31.1.28'!H:H,"No se encuentra",0,1),"")</f>
        <v>No se encuentra</v>
      </c>
      <c r="H63" s="201">
        <v>46040</v>
      </c>
      <c r="I63" s="198" t="str">
        <f>+_xlfn.XLOOKUP(B63,'La Calera II - RFSU 31.1.28'!B:B,'La Calera II - RFSU 31.1.28'!W:W,"No se encuentra",0,1)</f>
        <v>No se encuentra</v>
      </c>
      <c r="J63" s="289"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1">
        <v>46105</v>
      </c>
      <c r="M63" s="198" t="str">
        <f>+_xlfn.XLOOKUP(B63,'La Calera II - RFSU 31.1.28'!B:B,'La Calera II - RFSU 31.1.28'!AP:AP,"No se encuentra",0,1)</f>
        <v>No se encuentra</v>
      </c>
      <c r="N63" s="295" t="str">
        <f>IF(+_xlfn.XLOOKUP(B63,'La Calera II - RFSU 31.1.28'!B:B,'La Calera II - RFSU 31.1.28'!AQ:AQ,"No se encuentra",0,1)&gt;0,+_xlfn.XLOOKUP(B63,'La Calera II - RFSU 31.1.28'!B:B,'La Calera II - RFSU 31.1.28'!AQ:AQ,"No se encuentra",0,1),"")</f>
        <v>No se encuentra</v>
      </c>
      <c r="O63" s="201">
        <v>46412</v>
      </c>
      <c r="P63" s="198">
        <f t="shared" si="4"/>
        <v>46412</v>
      </c>
      <c r="Q63" s="35" t="str">
        <f>+IF(+_xlfn.XLOOKUP(B63,'La Calera II - RFSU 31.1.28'!B:B,'La Calera II - RFSU 31.1.28'!BX:BX,"No se encuentra",0,1)&gt;0,+_xlfn.XLOOKUP(B63,'La Calera II - RFSU 31.1.28'!B:B,'La Calera II - RFSU 31.1.28'!BX:BX,"No se encuentra",0,1),"")</f>
        <v>No se encuentra</v>
      </c>
      <c r="R63" s="302" t="e">
        <f t="shared" si="0"/>
        <v>#VALUE!</v>
      </c>
      <c r="S63" s="227"/>
      <c r="T63" s="228" t="str">
        <f>+_xlfn.XLOOKUP(B63,'La Calera II - RFSU 31.1.28'!B:B,'La Calera II - RFSU 31.1.28'!BZ:BZ,"",0,1)</f>
        <v/>
      </c>
      <c r="V63" s="18" t="str">
        <f>+_xlfn.XLOOKUP(B63,'La Calera II - RFSU 31.1.28'!B:B,'La Calera II - RFSU 31.1.28'!BW:BW,"No se encuentra",0,1)</f>
        <v>No se encuentra</v>
      </c>
      <c r="W63" s="193">
        <f t="shared" si="1"/>
        <v>307</v>
      </c>
      <c r="Z63" s="18" t="str">
        <f>+_xlfn.XLOOKUP(T63,'Crono LB 30.09'!B:B,'Crono LB 30.09'!E:E,"No se encuentra",0,1)</f>
        <v>No se encuentra</v>
      </c>
      <c r="AA63" s="193" t="e">
        <f t="shared" si="5"/>
        <v>#VALUE!</v>
      </c>
    </row>
    <row r="64" spans="1:27" hidden="1" x14ac:dyDescent="0.35">
      <c r="A64" s="159" t="s">
        <v>640</v>
      </c>
      <c r="B64" s="160" t="s">
        <v>2971</v>
      </c>
      <c r="C64" s="161" t="s">
        <v>2972</v>
      </c>
      <c r="D64" s="285"/>
      <c r="E64" s="201">
        <v>46084</v>
      </c>
      <c r="F64" s="198" t="str">
        <f>+_xlfn.XLOOKUP(B64,'La Calera II - RFSU 31.1.28'!B:B,'La Calera II - RFSU 31.1.28'!G:G,"No se encuentra",0,1)</f>
        <v>No se encuentra</v>
      </c>
      <c r="G64" s="293" t="str">
        <f>IF(+_xlfn.XLOOKUP(B64,'La Calera II - RFSU 31.1.28'!B:B,'La Calera II - RFSU 31.1.28'!H:H,"No se encuentra",0,1)&gt;0,+_xlfn.XLOOKUP(B64,'La Calera II - RFSU 31.1.28'!B:B,'La Calera II - RFSU 31.1.28'!H:H,"No se encuentra",0,1),"")</f>
        <v>No se encuentra</v>
      </c>
      <c r="H64" s="201">
        <v>46121</v>
      </c>
      <c r="I64" s="198" t="str">
        <f>+_xlfn.XLOOKUP(B64,'La Calera II - RFSU 31.1.28'!B:B,'La Calera II - RFSU 31.1.28'!W:W,"No se encuentra",0,1)</f>
        <v>No se encuentra</v>
      </c>
      <c r="J64" s="289"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1">
        <v>46186</v>
      </c>
      <c r="M64" s="198" t="str">
        <f>+_xlfn.XLOOKUP(B64,'La Calera II - RFSU 31.1.28'!B:B,'La Calera II - RFSU 31.1.28'!AP:AP,"No se encuentra",0,1)</f>
        <v>No se encuentra</v>
      </c>
      <c r="N64" s="295" t="str">
        <f>IF(+_xlfn.XLOOKUP(B64,'La Calera II - RFSU 31.1.28'!B:B,'La Calera II - RFSU 31.1.28'!AQ:AQ,"No se encuentra",0,1)&gt;0,+_xlfn.XLOOKUP(B64,'La Calera II - RFSU 31.1.28'!B:B,'La Calera II - RFSU 31.1.28'!AQ:AQ,"No se encuentra",0,1),"")</f>
        <v>No se encuentra</v>
      </c>
      <c r="O64" s="201">
        <v>46381</v>
      </c>
      <c r="P64" s="198">
        <f t="shared" si="4"/>
        <v>46381</v>
      </c>
      <c r="Q64" s="35" t="str">
        <f>+IF(+_xlfn.XLOOKUP(B64,'La Calera II - RFSU 31.1.28'!B:B,'La Calera II - RFSU 31.1.28'!BX:BX,"No se encuentra",0,1)&gt;0,+_xlfn.XLOOKUP(B64,'La Calera II - RFSU 31.1.28'!B:B,'La Calera II - RFSU 31.1.28'!BX:BX,"No se encuentra",0,1),"")</f>
        <v>No se encuentra</v>
      </c>
      <c r="R64" s="302" t="e">
        <f t="shared" si="0"/>
        <v>#VALUE!</v>
      </c>
      <c r="S64" s="227"/>
      <c r="T64" s="228" t="str">
        <f>+_xlfn.XLOOKUP(B64,'La Calera II - RFSU 31.1.28'!B:B,'La Calera II - RFSU 31.1.28'!BZ:BZ,"",0,1)</f>
        <v/>
      </c>
      <c r="V64" s="18" t="str">
        <f>+_xlfn.XLOOKUP(B64,'La Calera II - RFSU 31.1.28'!B:B,'La Calera II - RFSU 31.1.28'!BW:BW,"No se encuentra",0,1)</f>
        <v>No se encuentra</v>
      </c>
      <c r="W64" s="193">
        <f t="shared" si="1"/>
        <v>195</v>
      </c>
      <c r="Z64" s="18" t="str">
        <f>+_xlfn.XLOOKUP(T64,'Crono LB 30.09'!B:B,'Crono LB 30.09'!E:E,"No se encuentra",0,1)</f>
        <v>No se encuentra</v>
      </c>
      <c r="AA64" s="193" t="e">
        <f t="shared" si="5"/>
        <v>#VALUE!</v>
      </c>
    </row>
    <row r="65" spans="1:27" hidden="1" x14ac:dyDescent="0.35">
      <c r="A65" s="159" t="s">
        <v>640</v>
      </c>
      <c r="B65" s="160" t="s">
        <v>2794</v>
      </c>
      <c r="C65" s="161" t="s">
        <v>2795</v>
      </c>
      <c r="D65" s="285"/>
      <c r="E65" s="201">
        <v>46119</v>
      </c>
      <c r="F65" s="198">
        <f>+_xlfn.XLOOKUP(B65,'La Calera II - RFSU 31.1.28'!B:B,'La Calera II - RFSU 31.1.28'!G:G,"No se encuentra",0,1)</f>
        <v>46177</v>
      </c>
      <c r="G65" s="293">
        <f>IF(+_xlfn.XLOOKUP(B65,'La Calera II - RFSU 31.1.28'!B:B,'La Calera II - RFSU 31.1.28'!H:H,"No se encuentra",0,1)&gt;0,+_xlfn.XLOOKUP(B65,'La Calera II - RFSU 31.1.28'!B:B,'La Calera II - RFSU 31.1.28'!H:H,"No se encuentra",0,1),"")</f>
        <v>46185</v>
      </c>
      <c r="H65" s="201">
        <v>46156</v>
      </c>
      <c r="I65" s="198">
        <f>+_xlfn.XLOOKUP(B65,'La Calera II - RFSU 31.1.28'!B:B,'La Calera II - RFSU 31.1.28'!W:W,"No se encuentra",0,1)</f>
        <v>46233</v>
      </c>
      <c r="J65" s="289" t="str">
        <f>IF(+_xlfn.XLOOKUP(B65,'La Calera II - RFSU 31.1.28'!B:B,'La Calera II - RFSU 31.1.28'!X:X,"No se encuentra",0,1)&gt;0,+_xlfn.XLOOKUP(B65,'La Calera II - RFSU 31.1.28'!B:B,'La Calera II - RFSU 31.1.28'!X:X,"No se encuentra",0,1),"")</f>
        <v/>
      </c>
      <c r="K65" s="141" t="str">
        <f>+IF(+_xlfn.XLOOKUP(B65,'La Calera II - RFSU 31.1.28'!B:B,'La Calera II - RFSU 31.1.28'!AG:AG,"No se encuentra",0,1)=0,"N/A","Sin iniciar")</f>
        <v>Sin iniciar</v>
      </c>
      <c r="L65" s="201">
        <v>46221</v>
      </c>
      <c r="M65" s="198">
        <f>+_xlfn.XLOOKUP(B65,'La Calera II - RFSU 31.1.28'!B:B,'La Calera II - RFSU 31.1.28'!AP:AP,"No se encuentra",0,1)</f>
        <v>46298</v>
      </c>
      <c r="N65" s="295" t="str">
        <f>IF(+_xlfn.XLOOKUP(B65,'La Calera II - RFSU 31.1.28'!B:B,'La Calera II - RFSU 31.1.28'!AQ:AQ,"No se encuentra",0,1)&gt;0,+_xlfn.XLOOKUP(B65,'La Calera II - RFSU 31.1.28'!B:B,'La Calera II - RFSU 31.1.28'!AQ:AQ,"No se encuentra",0,1),"")</f>
        <v/>
      </c>
      <c r="O65" s="201">
        <v>46381</v>
      </c>
      <c r="P65" s="198">
        <f t="shared" si="4"/>
        <v>46381</v>
      </c>
      <c r="Q65" s="35" t="str">
        <f>+IF(+_xlfn.XLOOKUP(B65,'La Calera II - RFSU 31.1.28'!B:B,'La Calera II - RFSU 31.1.28'!BX:BX,"No se encuentra",0,1)&gt;0,+_xlfn.XLOOKUP(B65,'La Calera II - RFSU 31.1.28'!B:B,'La Calera II - RFSU 31.1.28'!BX:BX,"No se encuentra",0,1),"")</f>
        <v/>
      </c>
      <c r="R65" s="302" t="str">
        <f t="shared" ref="R65:R116" si="6">IF(N65="","",+IF(Q65="",+O65-P65,+O65-Q65))</f>
        <v/>
      </c>
      <c r="S65" s="227"/>
      <c r="T65" s="228" t="str">
        <f>+_xlfn.XLOOKUP(B65,'La Calera II - RFSU 31.1.28'!B:B,'La Calera II - RFSU 31.1.28'!BZ:BZ,"",0,1)</f>
        <v>FDI1040</v>
      </c>
      <c r="V65" s="18">
        <f>+_xlfn.XLOOKUP(B65,'La Calera II - RFSU 31.1.28'!B:B,'La Calera II - RFSU 31.1.28'!BW:BW,"No se encuentra",0,1)</f>
        <v>46425</v>
      </c>
      <c r="W65" s="193">
        <f t="shared" si="1"/>
        <v>160</v>
      </c>
      <c r="Z65" s="18">
        <f>+_xlfn.XLOOKUP(T65,'Crono LB 30.09'!B:B,'Crono LB 30.09'!E:E,"No se encuentra",0,1)</f>
        <v>46162</v>
      </c>
      <c r="AA65" s="193">
        <f t="shared" si="5"/>
        <v>-59</v>
      </c>
    </row>
    <row r="66" spans="1:27" hidden="1" x14ac:dyDescent="0.35">
      <c r="A66" s="159" t="s">
        <v>640</v>
      </c>
      <c r="B66" s="162" t="s">
        <v>2973</v>
      </c>
      <c r="C66" s="163" t="s">
        <v>2974</v>
      </c>
      <c r="D66" s="285"/>
      <c r="E66" s="201">
        <v>46118</v>
      </c>
      <c r="F66" s="198" t="str">
        <f>+_xlfn.XLOOKUP(B66,'La Calera II - RFSU 31.1.28'!B:B,'La Calera II - RFSU 31.1.28'!G:G,"No se encuentra",0,1)</f>
        <v>No se encuentra</v>
      </c>
      <c r="G66" s="293" t="str">
        <f>IF(+_xlfn.XLOOKUP(B66,'La Calera II - RFSU 31.1.28'!B:B,'La Calera II - RFSU 31.1.28'!H:H,"No se encuentra",0,1)&gt;0,+_xlfn.XLOOKUP(B66,'La Calera II - RFSU 31.1.28'!B:B,'La Calera II - RFSU 31.1.28'!H:H,"No se encuentra",0,1),"")</f>
        <v>No se encuentra</v>
      </c>
      <c r="H66" s="201">
        <v>46155</v>
      </c>
      <c r="I66" s="198" t="str">
        <f>+_xlfn.XLOOKUP(B66,'La Calera II - RFSU 31.1.28'!B:B,'La Calera II - RFSU 31.1.28'!W:W,"No se encuentra",0,1)</f>
        <v>No se encuentra</v>
      </c>
      <c r="J66" s="289"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1">
        <v>46220</v>
      </c>
      <c r="M66" s="198" t="str">
        <f>+_xlfn.XLOOKUP(B66,'La Calera II - RFSU 31.1.28'!B:B,'La Calera II - RFSU 31.1.28'!AP:AP,"No se encuentra",0,1)</f>
        <v>No se encuentra</v>
      </c>
      <c r="N66" s="295" t="str">
        <f>IF(+_xlfn.XLOOKUP(B66,'La Calera II - RFSU 31.1.28'!B:B,'La Calera II - RFSU 31.1.28'!AQ:AQ,"No se encuentra",0,1)&gt;0,+_xlfn.XLOOKUP(B66,'La Calera II - RFSU 31.1.28'!B:B,'La Calera II - RFSU 31.1.28'!AQ:AQ,"No se encuentra",0,1),"")</f>
        <v>No se encuentra</v>
      </c>
      <c r="O66" s="201">
        <v>46381</v>
      </c>
      <c r="P66" s="198">
        <f t="shared" si="4"/>
        <v>46381</v>
      </c>
      <c r="Q66" s="35" t="str">
        <f>+IF(+_xlfn.XLOOKUP(B66,'La Calera II - RFSU 31.1.28'!B:B,'La Calera II - RFSU 31.1.28'!BX:BX,"No se encuentra",0,1)&gt;0,+_xlfn.XLOOKUP(B66,'La Calera II - RFSU 31.1.28'!B:B,'La Calera II - RFSU 31.1.28'!BX:BX,"No se encuentra",0,1),"")</f>
        <v>No se encuentra</v>
      </c>
      <c r="R66" s="302" t="e">
        <f t="shared" si="6"/>
        <v>#VALUE!</v>
      </c>
      <c r="S66" s="227"/>
      <c r="T66" s="228" t="str">
        <f>+_xlfn.XLOOKUP(B66,'La Calera II - RFSU 31.1.28'!B:B,'La Calera II - RFSU 31.1.28'!BZ:BZ,"",0,1)</f>
        <v/>
      </c>
      <c r="V66" s="18" t="str">
        <f>+_xlfn.XLOOKUP(B66,'La Calera II - RFSU 31.1.28'!B:B,'La Calera II - RFSU 31.1.28'!BW:BW,"No se encuentra",0,1)</f>
        <v>No se encuentra</v>
      </c>
      <c r="W66" s="193">
        <f t="shared" si="1"/>
        <v>161</v>
      </c>
      <c r="Z66" s="18" t="str">
        <f>+_xlfn.XLOOKUP(T66,'Crono LB 30.09'!B:B,'Crono LB 30.09'!E:E,"No se encuentra",0,1)</f>
        <v>No se encuentra</v>
      </c>
      <c r="AA66" s="193" t="e">
        <f t="shared" si="5"/>
        <v>#VALUE!</v>
      </c>
    </row>
    <row r="67" spans="1:27" hidden="1" x14ac:dyDescent="0.35">
      <c r="A67" s="159" t="s">
        <v>640</v>
      </c>
      <c r="B67" s="162" t="s">
        <v>2798</v>
      </c>
      <c r="C67" s="163" t="s">
        <v>2799</v>
      </c>
      <c r="D67" s="285"/>
      <c r="E67" s="201">
        <v>46091</v>
      </c>
      <c r="F67" s="198">
        <f>+_xlfn.XLOOKUP(B67,'La Calera II - RFSU 31.1.28'!B:B,'La Calera II - RFSU 31.1.28'!G:G,"No se encuentra",0,1)</f>
        <v>46098</v>
      </c>
      <c r="G67" s="293">
        <f>IF(+_xlfn.XLOOKUP(B67,'La Calera II - RFSU 31.1.28'!B:B,'La Calera II - RFSU 31.1.28'!H:H,"No se encuentra",0,1)&gt;0,+_xlfn.XLOOKUP(B67,'La Calera II - RFSU 31.1.28'!B:B,'La Calera II - RFSU 31.1.28'!H:H,"No se encuentra",0,1),"")</f>
        <v>46104</v>
      </c>
      <c r="H67" s="201">
        <v>46128</v>
      </c>
      <c r="I67" s="198">
        <f>+_xlfn.XLOOKUP(B67,'La Calera II - RFSU 31.1.28'!B:B,'La Calera II - RFSU 31.1.28'!W:W,"No se encuentra",0,1)</f>
        <v>46188</v>
      </c>
      <c r="J67" s="289">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1">
        <v>46193</v>
      </c>
      <c r="M67" s="198">
        <f>+_xlfn.XLOOKUP(B67,'La Calera II - RFSU 31.1.28'!B:B,'La Calera II - RFSU 31.1.28'!AP:AP,"No se encuentra",0,1)</f>
        <v>46235</v>
      </c>
      <c r="N67" s="295" t="str">
        <f>IF(+_xlfn.XLOOKUP(B67,'La Calera II - RFSU 31.1.28'!B:B,'La Calera II - RFSU 31.1.28'!AQ:AQ,"No se encuentra",0,1)&gt;0,+_xlfn.XLOOKUP(B67,'La Calera II - RFSU 31.1.28'!B:B,'La Calera II - RFSU 31.1.28'!AQ:AQ,"No se encuentra",0,1),"")</f>
        <v/>
      </c>
      <c r="O67" s="201">
        <v>46381</v>
      </c>
      <c r="P67" s="198">
        <f t="shared" si="4"/>
        <v>46362</v>
      </c>
      <c r="Q67" s="35" t="str">
        <f>+IF(+_xlfn.XLOOKUP(B67,'La Calera II - RFSU 31.1.28'!B:B,'La Calera II - RFSU 31.1.28'!BX:BX,"No se encuentra",0,1)&gt;0,+_xlfn.XLOOKUP(B67,'La Calera II - RFSU 31.1.28'!B:B,'La Calera II - RFSU 31.1.28'!BX:BX,"No se encuentra",0,1),"")</f>
        <v/>
      </c>
      <c r="R67" s="302" t="str">
        <f t="shared" si="6"/>
        <v/>
      </c>
      <c r="S67" s="227"/>
      <c r="T67" s="228" t="str">
        <f>+_xlfn.XLOOKUP(B67,'La Calera II - RFSU 31.1.28'!B:B,'La Calera II - RFSU 31.1.28'!BZ:BZ,"",0,1)</f>
        <v>FDI1040</v>
      </c>
      <c r="V67" s="18">
        <f>+_xlfn.XLOOKUP(B67,'La Calera II - RFSU 31.1.28'!B:B,'La Calera II - RFSU 31.1.28'!BW:BW,"No se encuentra",0,1)</f>
        <v>46362</v>
      </c>
      <c r="W67" s="193">
        <f t="shared" ref="W67:W118" si="7">+O67-L67</f>
        <v>188</v>
      </c>
      <c r="Z67" s="18">
        <f>+_xlfn.XLOOKUP(T67,'Crono LB 30.09'!B:B,'Crono LB 30.09'!E:E,"No se encuentra",0,1)</f>
        <v>46162</v>
      </c>
      <c r="AA67" s="193">
        <f t="shared" si="5"/>
        <v>-31</v>
      </c>
    </row>
    <row r="68" spans="1:27" ht="21.5" hidden="1" x14ac:dyDescent="0.35">
      <c r="A68" s="159" t="s">
        <v>640</v>
      </c>
      <c r="B68" s="162" t="s">
        <v>2800</v>
      </c>
      <c r="C68" s="163" t="s">
        <v>2975</v>
      </c>
      <c r="D68" s="285"/>
      <c r="E68" s="201">
        <v>46076</v>
      </c>
      <c r="F68" s="198">
        <f>+_xlfn.XLOOKUP(B68,'La Calera II - RFSU 31.1.28'!B:B,'La Calera II - RFSU 31.1.28'!G:G,"No se encuentra",0,1)</f>
        <v>46121</v>
      </c>
      <c r="G68" s="293">
        <f>IF(+_xlfn.XLOOKUP(B68,'La Calera II - RFSU 31.1.28'!B:B,'La Calera II - RFSU 31.1.28'!H:H,"No se encuentra",0,1)&gt;0,+_xlfn.XLOOKUP(B68,'La Calera II - RFSU 31.1.28'!B:B,'La Calera II - RFSU 31.1.28'!H:H,"No se encuentra",0,1),"")</f>
        <v>46122</v>
      </c>
      <c r="H68" s="201">
        <v>46113</v>
      </c>
      <c r="I68" s="198">
        <f>+_xlfn.XLOOKUP(B68,'La Calera II - RFSU 31.1.28'!B:B,'La Calera II - RFSU 31.1.28'!W:W,"No se encuentra",0,1)</f>
        <v>46162</v>
      </c>
      <c r="J68" s="289">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1">
        <v>46178</v>
      </c>
      <c r="M68" s="198">
        <f>+_xlfn.XLOOKUP(B68,'La Calera II - RFSU 31.1.28'!B:B,'La Calera II - RFSU 31.1.28'!AP:AP,"No se encuentra",0,1)</f>
        <v>46218</v>
      </c>
      <c r="N68" s="295" t="str">
        <f>IF(+_xlfn.XLOOKUP(B68,'La Calera II - RFSU 31.1.28'!B:B,'La Calera II - RFSU 31.1.28'!AQ:AQ,"No se encuentra",0,1)&gt;0,+_xlfn.XLOOKUP(B68,'La Calera II - RFSU 31.1.28'!B:B,'La Calera II - RFSU 31.1.28'!AQ:AQ,"No se encuentra",0,1),"")</f>
        <v/>
      </c>
      <c r="O68" s="201">
        <v>46381</v>
      </c>
      <c r="P68" s="198">
        <f t="shared" si="4"/>
        <v>46375</v>
      </c>
      <c r="Q68" s="35" t="str">
        <f>+IF(+_xlfn.XLOOKUP(B68,'La Calera II - RFSU 31.1.28'!B:B,'La Calera II - RFSU 31.1.28'!BX:BX,"No se encuentra",0,1)&gt;0,+_xlfn.XLOOKUP(B68,'La Calera II - RFSU 31.1.28'!B:B,'La Calera II - RFSU 31.1.28'!BX:BX,"No se encuentra",0,1),"")</f>
        <v/>
      </c>
      <c r="R68" s="302" t="str">
        <f t="shared" si="6"/>
        <v/>
      </c>
      <c r="S68" s="227"/>
      <c r="T68" s="228" t="str">
        <f>+_xlfn.XLOOKUP(B68,'La Calera II - RFSU 31.1.28'!B:B,'La Calera II - RFSU 31.1.28'!BZ:BZ,"",0,1)</f>
        <v>FDI1040</v>
      </c>
      <c r="V68" s="18">
        <f>+_xlfn.XLOOKUP(B68,'La Calera II - RFSU 31.1.28'!B:B,'La Calera II - RFSU 31.1.28'!BW:BW,"No se encuentra",0,1)</f>
        <v>46375</v>
      </c>
      <c r="W68" s="193">
        <f t="shared" si="7"/>
        <v>203</v>
      </c>
      <c r="Z68" s="18">
        <f>+_xlfn.XLOOKUP(T68,'Crono LB 30.09'!B:B,'Crono LB 30.09'!E:E,"No se encuentra",0,1)</f>
        <v>46162</v>
      </c>
      <c r="AA68" s="193">
        <f t="shared" si="5"/>
        <v>-16</v>
      </c>
    </row>
    <row r="69" spans="1:27" ht="20" hidden="1" x14ac:dyDescent="0.35">
      <c r="A69" s="159" t="s">
        <v>640</v>
      </c>
      <c r="B69" s="160" t="s">
        <v>2803</v>
      </c>
      <c r="C69" s="161" t="s">
        <v>2804</v>
      </c>
      <c r="D69" s="285"/>
      <c r="E69" s="201">
        <v>46007</v>
      </c>
      <c r="F69" s="198">
        <f>+_xlfn.XLOOKUP(B69,'La Calera II - RFSU 31.1.28'!B:B,'La Calera II - RFSU 31.1.28'!G:G,"No se encuentra",0,1)</f>
        <v>46122</v>
      </c>
      <c r="G69" s="293">
        <f>IF(+_xlfn.XLOOKUP(B69,'La Calera II - RFSU 31.1.28'!B:B,'La Calera II - RFSU 31.1.28'!H:H,"No se encuentra",0,1)&gt;0,+_xlfn.XLOOKUP(B69,'La Calera II - RFSU 31.1.28'!B:B,'La Calera II - RFSU 31.1.28'!H:H,"No se encuentra",0,1),"")</f>
        <v>46100</v>
      </c>
      <c r="H69" s="201">
        <v>46044</v>
      </c>
      <c r="I69" s="198">
        <f>+_xlfn.XLOOKUP(B69,'La Calera II - RFSU 31.1.28'!B:B,'La Calera II - RFSU 31.1.28'!W:W,"No se encuentra",0,1)</f>
        <v>46148</v>
      </c>
      <c r="J69" s="289">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1">
        <v>46109</v>
      </c>
      <c r="M69" s="198">
        <f>+_xlfn.XLOOKUP(B69,'La Calera II - RFSU 31.1.28'!B:B,'La Calera II - RFSU 31.1.28'!AP:AP,"No se encuentra",0,1)</f>
        <v>46207</v>
      </c>
      <c r="N69" s="295" t="str">
        <f>IF(+_xlfn.XLOOKUP(B69,'La Calera II - RFSU 31.1.28'!B:B,'La Calera II - RFSU 31.1.28'!AQ:AQ,"No se encuentra",0,1)&gt;0,+_xlfn.XLOOKUP(B69,'La Calera II - RFSU 31.1.28'!B:B,'La Calera II - RFSU 31.1.28'!AQ:AQ,"No se encuentra",0,1),"")</f>
        <v/>
      </c>
      <c r="O69" s="201">
        <v>46412</v>
      </c>
      <c r="P69" s="198">
        <f t="shared" si="4"/>
        <v>46412</v>
      </c>
      <c r="Q69" s="35" t="str">
        <f>+IF(+_xlfn.XLOOKUP(B69,'La Calera II - RFSU 31.1.28'!B:B,'La Calera II - RFSU 31.1.28'!BX:BX,"No se encuentra",0,1)&gt;0,+_xlfn.XLOOKUP(B69,'La Calera II - RFSU 31.1.28'!B:B,'La Calera II - RFSU 31.1.28'!BX:BX,"No se encuentra",0,1),"")</f>
        <v/>
      </c>
      <c r="R69" s="302" t="str">
        <f t="shared" si="6"/>
        <v/>
      </c>
      <c r="S69" s="227"/>
      <c r="T69" s="228" t="str">
        <f>+_xlfn.XLOOKUP(B69,'La Calera II - RFSU 31.1.28'!B:B,'La Calera II - RFSU 31.1.28'!BZ:BZ,"",0,1)</f>
        <v>FDI1060</v>
      </c>
      <c r="V69" s="18">
        <f>+_xlfn.XLOOKUP(B69,'La Calera II - RFSU 31.1.28'!B:B,'La Calera II - RFSU 31.1.28'!BW:BW,"No se encuentra",0,1)</f>
        <v>46454</v>
      </c>
      <c r="W69" s="193">
        <f t="shared" si="7"/>
        <v>303</v>
      </c>
      <c r="Z69" s="18">
        <f>+_xlfn.XLOOKUP(T69,'Crono LB 30.09'!B:B,'Crono LB 30.09'!E:E,"No se encuentra",0,1)</f>
        <v>46107</v>
      </c>
      <c r="AA69" s="193">
        <f t="shared" si="5"/>
        <v>-2</v>
      </c>
    </row>
    <row r="70" spans="1:27" ht="20" hidden="1" x14ac:dyDescent="0.35">
      <c r="A70" s="159" t="s">
        <v>640</v>
      </c>
      <c r="B70" s="160" t="s">
        <v>2805</v>
      </c>
      <c r="C70" s="161" t="s">
        <v>2806</v>
      </c>
      <c r="D70" s="285"/>
      <c r="E70" s="201">
        <v>46112</v>
      </c>
      <c r="F70" s="198">
        <f>+_xlfn.XLOOKUP(B70,'La Calera II - RFSU 31.1.28'!B:B,'La Calera II - RFSU 31.1.28'!G:G,"No se encuentra",0,1)</f>
        <v>46157</v>
      </c>
      <c r="G70" s="293">
        <f>IF(+_xlfn.XLOOKUP(B70,'La Calera II - RFSU 31.1.28'!B:B,'La Calera II - RFSU 31.1.28'!H:H,"No se encuentra",0,1)&gt;0,+_xlfn.XLOOKUP(B70,'La Calera II - RFSU 31.1.28'!B:B,'La Calera II - RFSU 31.1.28'!H:H,"No se encuentra",0,1),"")</f>
        <v>46159</v>
      </c>
      <c r="H70" s="201">
        <v>46149</v>
      </c>
      <c r="I70" s="198">
        <f>+_xlfn.XLOOKUP(B70,'La Calera II - RFSU 31.1.28'!B:B,'La Calera II - RFSU 31.1.28'!W:W,"No se encuentra",0,1)</f>
        <v>46208</v>
      </c>
      <c r="J70" s="289">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1">
        <v>46214</v>
      </c>
      <c r="M70" s="198">
        <f>+_xlfn.XLOOKUP(B70,'La Calera II - RFSU 31.1.28'!B:B,'La Calera II - RFSU 31.1.28'!AP:AP,"No se encuentra",0,1)</f>
        <v>46248</v>
      </c>
      <c r="N70" s="295" t="str">
        <f>IF(+_xlfn.XLOOKUP(B70,'La Calera II - RFSU 31.1.28'!B:B,'La Calera II - RFSU 31.1.28'!AQ:AQ,"No se encuentra",0,1)&gt;0,+_xlfn.XLOOKUP(B70,'La Calera II - RFSU 31.1.28'!B:B,'La Calera II - RFSU 31.1.28'!AQ:AQ,"No se encuentra",0,1),"")</f>
        <v/>
      </c>
      <c r="O70" s="201">
        <v>46381</v>
      </c>
      <c r="P70" s="198">
        <f t="shared" si="4"/>
        <v>46345</v>
      </c>
      <c r="Q70" s="35" t="str">
        <f>+IF(+_xlfn.XLOOKUP(B70,'La Calera II - RFSU 31.1.28'!B:B,'La Calera II - RFSU 31.1.28'!BX:BX,"No se encuentra",0,1)&gt;0,+_xlfn.XLOOKUP(B70,'La Calera II - RFSU 31.1.28'!B:B,'La Calera II - RFSU 31.1.28'!BX:BX,"No se encuentra",0,1),"")</f>
        <v/>
      </c>
      <c r="R70" s="302" t="str">
        <f t="shared" si="6"/>
        <v/>
      </c>
      <c r="S70" s="227"/>
      <c r="T70" s="228" t="str">
        <f>+_xlfn.XLOOKUP(B70,'La Calera II - RFSU 31.1.28'!B:B,'La Calera II - RFSU 31.1.28'!BZ:BZ,"",0,1)</f>
        <v>FDI1040</v>
      </c>
      <c r="V70" s="18">
        <f>+_xlfn.XLOOKUP(B70,'La Calera II - RFSU 31.1.28'!B:B,'La Calera II - RFSU 31.1.28'!BW:BW,"No se encuentra",0,1)</f>
        <v>46345</v>
      </c>
      <c r="W70" s="193">
        <f t="shared" si="7"/>
        <v>167</v>
      </c>
      <c r="Z70" s="18">
        <f>+_xlfn.XLOOKUP(T70,'Crono LB 30.09'!B:B,'Crono LB 30.09'!E:E,"No se encuentra",0,1)</f>
        <v>46162</v>
      </c>
      <c r="AA70" s="193">
        <f t="shared" si="5"/>
        <v>-52</v>
      </c>
    </row>
    <row r="71" spans="1:27" hidden="1" x14ac:dyDescent="0.35">
      <c r="A71" s="159" t="s">
        <v>640</v>
      </c>
      <c r="B71" s="160" t="s">
        <v>2808</v>
      </c>
      <c r="C71" s="161" t="s">
        <v>2809</v>
      </c>
      <c r="D71" s="285"/>
      <c r="E71" s="201">
        <v>46073</v>
      </c>
      <c r="F71" s="198">
        <f>+_xlfn.XLOOKUP(B71,'La Calera II - RFSU 31.1.28'!B:B,'La Calera II - RFSU 31.1.28'!G:G,"No se encuentra",0,1)</f>
        <v>46156</v>
      </c>
      <c r="G71" s="293">
        <f>IF(+_xlfn.XLOOKUP(B71,'La Calera II - RFSU 31.1.28'!B:B,'La Calera II - RFSU 31.1.28'!H:H,"No se encuentra",0,1)&gt;0,+_xlfn.XLOOKUP(B71,'La Calera II - RFSU 31.1.28'!B:B,'La Calera II - RFSU 31.1.28'!H:H,"No se encuentra",0,1),"")</f>
        <v>46157</v>
      </c>
      <c r="H71" s="201">
        <v>46110</v>
      </c>
      <c r="I71" s="198">
        <f>+_xlfn.XLOOKUP(B71,'La Calera II - RFSU 31.1.28'!B:B,'La Calera II - RFSU 31.1.28'!W:W,"No se encuentra",0,1)</f>
        <v>46194</v>
      </c>
      <c r="J71" s="289">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1">
        <v>46175</v>
      </c>
      <c r="M71" s="198">
        <f>+_xlfn.XLOOKUP(B71,'La Calera II - RFSU 31.1.28'!B:B,'La Calera II - RFSU 31.1.28'!AP:AP,"No se encuentra",0,1)</f>
        <v>46248</v>
      </c>
      <c r="N71" s="295" t="str">
        <f>IF(+_xlfn.XLOOKUP(B71,'La Calera II - RFSU 31.1.28'!B:B,'La Calera II - RFSU 31.1.28'!AQ:AQ,"No se encuentra",0,1)&gt;0,+_xlfn.XLOOKUP(B71,'La Calera II - RFSU 31.1.28'!B:B,'La Calera II - RFSU 31.1.28'!AQ:AQ,"No se encuentra",0,1),"")</f>
        <v/>
      </c>
      <c r="O71" s="201">
        <v>46381</v>
      </c>
      <c r="P71" s="198">
        <f t="shared" si="4"/>
        <v>46381</v>
      </c>
      <c r="Q71" s="35" t="str">
        <f>+IF(+_xlfn.XLOOKUP(B71,'La Calera II - RFSU 31.1.28'!B:B,'La Calera II - RFSU 31.1.28'!BX:BX,"No se encuentra",0,1)&gt;0,+_xlfn.XLOOKUP(B71,'La Calera II - RFSU 31.1.28'!B:B,'La Calera II - RFSU 31.1.28'!BX:BX,"No se encuentra",0,1),"")</f>
        <v/>
      </c>
      <c r="R71" s="302" t="str">
        <f t="shared" si="6"/>
        <v/>
      </c>
      <c r="S71" s="227"/>
      <c r="T71" s="228" t="str">
        <f>+_xlfn.XLOOKUP(B71,'La Calera II - RFSU 31.1.28'!B:B,'La Calera II - RFSU 31.1.28'!BZ:BZ,"",0,1)</f>
        <v>FDI1040</v>
      </c>
      <c r="V71" s="18">
        <f>+_xlfn.XLOOKUP(B71,'La Calera II - RFSU 31.1.28'!B:B,'La Calera II - RFSU 31.1.28'!BW:BW,"No se encuentra",0,1)</f>
        <v>46405</v>
      </c>
      <c r="W71" s="193">
        <f t="shared" si="7"/>
        <v>206</v>
      </c>
      <c r="Z71" s="18">
        <f>+_xlfn.XLOOKUP(T71,'Crono LB 30.09'!B:B,'Crono LB 30.09'!E:E,"No se encuentra",0,1)</f>
        <v>46162</v>
      </c>
      <c r="AA71" s="193">
        <f t="shared" si="5"/>
        <v>-13</v>
      </c>
    </row>
    <row r="72" spans="1:27" ht="20" hidden="1" x14ac:dyDescent="0.35">
      <c r="A72" s="159" t="s">
        <v>640</v>
      </c>
      <c r="B72" s="160" t="s">
        <v>2811</v>
      </c>
      <c r="C72" s="161" t="s">
        <v>2812</v>
      </c>
      <c r="D72" s="285"/>
      <c r="E72" s="201">
        <v>46062</v>
      </c>
      <c r="F72" s="198">
        <f>+_xlfn.XLOOKUP(B72,'La Calera II - RFSU 31.1.28'!B:B,'La Calera II - RFSU 31.1.28'!G:G,"No se encuentra",0,1)</f>
        <v>46107</v>
      </c>
      <c r="G72" s="293">
        <f>IF(+_xlfn.XLOOKUP(B72,'La Calera II - RFSU 31.1.28'!B:B,'La Calera II - RFSU 31.1.28'!H:H,"No se encuentra",0,1)&gt;0,+_xlfn.XLOOKUP(B72,'La Calera II - RFSU 31.1.28'!B:B,'La Calera II - RFSU 31.1.28'!H:H,"No se encuentra",0,1),"")</f>
        <v>46111</v>
      </c>
      <c r="H72" s="201">
        <v>46099</v>
      </c>
      <c r="I72" s="198">
        <f>+_xlfn.XLOOKUP(B72,'La Calera II - RFSU 31.1.28'!B:B,'La Calera II - RFSU 31.1.28'!W:W,"No se encuentra",0,1)</f>
        <v>46148</v>
      </c>
      <c r="J72" s="289">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1">
        <v>46164</v>
      </c>
      <c r="M72" s="198">
        <f>+_xlfn.XLOOKUP(B72,'La Calera II - RFSU 31.1.28'!B:B,'La Calera II - RFSU 31.1.28'!AP:AP,"No se encuentra",0,1)</f>
        <v>46207</v>
      </c>
      <c r="N72" s="295" t="str">
        <f>IF(+_xlfn.XLOOKUP(B72,'La Calera II - RFSU 31.1.28'!B:B,'La Calera II - RFSU 31.1.28'!AQ:AQ,"No se encuentra",0,1)&gt;0,+_xlfn.XLOOKUP(B72,'La Calera II - RFSU 31.1.28'!B:B,'La Calera II - RFSU 31.1.28'!AQ:AQ,"No se encuentra",0,1),"")</f>
        <v/>
      </c>
      <c r="O72" s="201">
        <v>46381</v>
      </c>
      <c r="P72" s="198">
        <f t="shared" ref="P72:P118" si="8">+IF(V72&gt;O72,O72,V72)</f>
        <v>46364</v>
      </c>
      <c r="Q72" s="35" t="str">
        <f>+IF(+_xlfn.XLOOKUP(B72,'La Calera II - RFSU 31.1.28'!B:B,'La Calera II - RFSU 31.1.28'!BX:BX,"No se encuentra",0,1)&gt;0,+_xlfn.XLOOKUP(B72,'La Calera II - RFSU 31.1.28'!B:B,'La Calera II - RFSU 31.1.28'!BX:BX,"No se encuentra",0,1),"")</f>
        <v/>
      </c>
      <c r="R72" s="302" t="str">
        <f t="shared" si="6"/>
        <v/>
      </c>
      <c r="S72" s="227"/>
      <c r="T72" s="228" t="str">
        <f>+_xlfn.XLOOKUP(B72,'La Calera II - RFSU 31.1.28'!B:B,'La Calera II - RFSU 31.1.28'!BZ:BZ,"",0,1)</f>
        <v>FDI1040</v>
      </c>
      <c r="V72" s="18">
        <f>+_xlfn.XLOOKUP(B72,'La Calera II - RFSU 31.1.28'!B:B,'La Calera II - RFSU 31.1.28'!BW:BW,"No se encuentra",0,1)</f>
        <v>46364</v>
      </c>
      <c r="W72" s="193">
        <f t="shared" si="7"/>
        <v>217</v>
      </c>
      <c r="Z72" s="18">
        <f>+_xlfn.XLOOKUP(T72,'Crono LB 30.09'!B:B,'Crono LB 30.09'!E:E,"No se encuentra",0,1)</f>
        <v>46162</v>
      </c>
      <c r="AA72" s="193">
        <f t="shared" ref="AA72:AA118" si="9">+Z72-L72</f>
        <v>-2</v>
      </c>
    </row>
    <row r="73" spans="1:27" hidden="1" x14ac:dyDescent="0.35">
      <c r="A73" s="159" t="s">
        <v>640</v>
      </c>
      <c r="B73" s="160" t="s">
        <v>2813</v>
      </c>
      <c r="C73" s="161" t="s">
        <v>2814</v>
      </c>
      <c r="D73" s="285"/>
      <c r="E73" s="201">
        <v>46136</v>
      </c>
      <c r="F73" s="198">
        <f>+_xlfn.XLOOKUP(B73,'La Calera II - RFSU 31.1.28'!B:B,'La Calera II - RFSU 31.1.28'!G:G,"No se encuentra",0,1)</f>
        <v>46147</v>
      </c>
      <c r="G73" s="293">
        <f>IF(+_xlfn.XLOOKUP(B73,'La Calera II - RFSU 31.1.28'!B:B,'La Calera II - RFSU 31.1.28'!H:H,"No se encuentra",0,1)&gt;0,+_xlfn.XLOOKUP(B73,'La Calera II - RFSU 31.1.28'!B:B,'La Calera II - RFSU 31.1.28'!H:H,"No se encuentra",0,1),"")</f>
        <v>46154</v>
      </c>
      <c r="H73" s="201">
        <v>46173</v>
      </c>
      <c r="I73" s="198">
        <f>+_xlfn.XLOOKUP(B73,'La Calera II - RFSU 31.1.28'!B:B,'La Calera II - RFSU 31.1.28'!W:W,"No se encuentra",0,1)</f>
        <v>46202</v>
      </c>
      <c r="J73" s="289">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1">
        <v>46238</v>
      </c>
      <c r="M73" s="198">
        <f>+_xlfn.XLOOKUP(B73,'La Calera II - RFSU 31.1.28'!B:B,'La Calera II - RFSU 31.1.28'!AP:AP,"No se encuentra",0,1)</f>
        <v>46248</v>
      </c>
      <c r="N73" s="295" t="str">
        <f>IF(+_xlfn.XLOOKUP(B73,'La Calera II - RFSU 31.1.28'!B:B,'La Calera II - RFSU 31.1.28'!AQ:AQ,"No se encuentra",0,1)&gt;0,+_xlfn.XLOOKUP(B73,'La Calera II - RFSU 31.1.28'!B:B,'La Calera II - RFSU 31.1.28'!AQ:AQ,"No se encuentra",0,1),"")</f>
        <v/>
      </c>
      <c r="O73" s="201">
        <v>46381</v>
      </c>
      <c r="P73" s="198">
        <f t="shared" si="8"/>
        <v>46355</v>
      </c>
      <c r="Q73" s="35" t="str">
        <f>+IF(+_xlfn.XLOOKUP(B73,'La Calera II - RFSU 31.1.28'!B:B,'La Calera II - RFSU 31.1.28'!BX:BX,"No se encuentra",0,1)&gt;0,+_xlfn.XLOOKUP(B73,'La Calera II - RFSU 31.1.28'!B:B,'La Calera II - RFSU 31.1.28'!BX:BX,"No se encuentra",0,1),"")</f>
        <v/>
      </c>
      <c r="R73" s="302" t="str">
        <f t="shared" si="6"/>
        <v/>
      </c>
      <c r="S73" s="227"/>
      <c r="T73" s="228" t="str">
        <f>+_xlfn.XLOOKUP(B73,'La Calera II - RFSU 31.1.28'!B:B,'La Calera II - RFSU 31.1.28'!BZ:BZ,"",0,1)</f>
        <v>FDI1040</v>
      </c>
      <c r="V73" s="18">
        <f>+_xlfn.XLOOKUP(B73,'La Calera II - RFSU 31.1.28'!B:B,'La Calera II - RFSU 31.1.28'!BW:BW,"No se encuentra",0,1)</f>
        <v>46355</v>
      </c>
      <c r="W73" s="193">
        <f t="shared" si="7"/>
        <v>143</v>
      </c>
      <c r="Z73" s="18">
        <f>+_xlfn.XLOOKUP(T73,'Crono LB 30.09'!B:B,'Crono LB 30.09'!E:E,"No se encuentra",0,1)</f>
        <v>46162</v>
      </c>
      <c r="AA73" s="193">
        <f t="shared" si="9"/>
        <v>-76</v>
      </c>
    </row>
    <row r="74" spans="1:27" hidden="1" x14ac:dyDescent="0.35">
      <c r="A74" s="159" t="s">
        <v>2818</v>
      </c>
      <c r="B74" s="160" t="s">
        <v>2826</v>
      </c>
      <c r="C74" s="161" t="s">
        <v>2827</v>
      </c>
      <c r="D74" s="285"/>
      <c r="E74" s="201">
        <v>45975</v>
      </c>
      <c r="F74" s="198">
        <f>+_xlfn.XLOOKUP(B74,'La Calera II - RFSU 31.1.28'!B:B,'La Calera II - RFSU 31.1.28'!G:G,"No se encuentra",0,1)</f>
        <v>46108</v>
      </c>
      <c r="G74" s="293">
        <f>IF(+_xlfn.XLOOKUP(B74,'La Calera II - RFSU 31.1.28'!B:B,'La Calera II - RFSU 31.1.28'!H:H,"No se encuentra",0,1)&gt;0,+_xlfn.XLOOKUP(B74,'La Calera II - RFSU 31.1.28'!B:B,'La Calera II - RFSU 31.1.28'!H:H,"No se encuentra",0,1),"")</f>
        <v>46099</v>
      </c>
      <c r="H74" s="201">
        <v>46012</v>
      </c>
      <c r="I74" s="198">
        <f>+_xlfn.XLOOKUP(B74,'La Calera II - RFSU 31.1.28'!B:B,'La Calera II - RFSU 31.1.28'!W:W,"No se encuentra",0,1)</f>
        <v>46143</v>
      </c>
      <c r="J74" s="289">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1">
        <v>46077</v>
      </c>
      <c r="M74" s="198">
        <f>+_xlfn.XLOOKUP(B74,'La Calera II - RFSU 31.1.28'!B:B,'La Calera II - RFSU 31.1.28'!AP:AP,"No se encuentra",0,1)</f>
        <v>46211</v>
      </c>
      <c r="N74" s="295" t="str">
        <f>IF(+_xlfn.XLOOKUP(B74,'La Calera II - RFSU 31.1.28'!B:B,'La Calera II - RFSU 31.1.28'!AQ:AQ,"No se encuentra",0,1)&gt;0,+_xlfn.XLOOKUP(B74,'La Calera II - RFSU 31.1.28'!B:B,'La Calera II - RFSU 31.1.28'!AQ:AQ,"No se encuentra",0,1),"")</f>
        <v/>
      </c>
      <c r="O74" s="201">
        <v>46394</v>
      </c>
      <c r="P74" s="198">
        <f t="shared" si="8"/>
        <v>46394</v>
      </c>
      <c r="Q74" s="35" t="str">
        <f>+IF(+_xlfn.XLOOKUP(B74,'La Calera II - RFSU 31.1.28'!B:B,'La Calera II - RFSU 31.1.28'!BX:BX,"No se encuentra",0,1)&gt;0,+_xlfn.XLOOKUP(B74,'La Calera II - RFSU 31.1.28'!B:B,'La Calera II - RFSU 31.1.28'!BX:BX,"No se encuentra",0,1),"")</f>
        <v/>
      </c>
      <c r="R74" s="302" t="str">
        <f t="shared" si="6"/>
        <v/>
      </c>
      <c r="S74" s="227"/>
      <c r="T74" s="228" t="str">
        <f>+_xlfn.XLOOKUP(B74,'La Calera II - RFSU 31.1.28'!B:B,'La Calera II - RFSU 31.1.28'!BZ:BZ,"",0,1)</f>
        <v>FDI1030</v>
      </c>
      <c r="U74" t="s">
        <v>2968</v>
      </c>
      <c r="V74" s="18">
        <f>+_xlfn.XLOOKUP(B74,'La Calera II - RFSU 31.1.28'!B:B,'La Calera II - RFSU 31.1.28'!BW:BW,"No se encuentra",0,1)</f>
        <v>46458</v>
      </c>
      <c r="W74" s="193">
        <f t="shared" si="7"/>
        <v>317</v>
      </c>
      <c r="Z74" s="18" t="str">
        <f>+_xlfn.XLOOKUP(T74,'Crono LB 30.09'!B:B,'Crono LB 30.09'!E:E,"No se encuentra",0,1)</f>
        <v>No se encuentra</v>
      </c>
      <c r="AA74" s="193" t="e">
        <f t="shared" si="9"/>
        <v>#VALUE!</v>
      </c>
    </row>
    <row r="75" spans="1:27" hidden="1" x14ac:dyDescent="0.35">
      <c r="A75" s="159" t="s">
        <v>1578</v>
      </c>
      <c r="B75" s="160" t="s">
        <v>1586</v>
      </c>
      <c r="C75" s="161" t="s">
        <v>1587</v>
      </c>
      <c r="D75" s="285"/>
      <c r="E75" s="201">
        <v>46014</v>
      </c>
      <c r="F75" s="198">
        <f>+_xlfn.XLOOKUP(B75,'La Calera II - RFSU 31.1.28'!B:B,'La Calera II - RFSU 31.1.28'!G:G,"No se encuentra",0,1)</f>
        <v>46150</v>
      </c>
      <c r="G75" s="293">
        <f>IF(+_xlfn.XLOOKUP(B75,'La Calera II - RFSU 31.1.28'!B:B,'La Calera II - RFSU 31.1.28'!H:H,"No se encuentra",0,1)&gt;0,+_xlfn.XLOOKUP(B75,'La Calera II - RFSU 31.1.28'!B:B,'La Calera II - RFSU 31.1.28'!H:H,"No se encuentra",0,1),"")</f>
        <v>46155</v>
      </c>
      <c r="H75" s="201">
        <v>46051</v>
      </c>
      <c r="I75" s="198">
        <f>+_xlfn.XLOOKUP(B75,'La Calera II - RFSU 31.1.28'!B:B,'La Calera II - RFSU 31.1.28'!W:W,"No se encuentra",0,1)</f>
        <v>46211</v>
      </c>
      <c r="J75" s="289">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1">
        <v>46116</v>
      </c>
      <c r="M75" s="198">
        <f>+_xlfn.XLOOKUP(B75,'La Calera II - RFSU 31.1.28'!B:B,'La Calera II - RFSU 31.1.28'!AP:AP,"No se encuentra",0,1)</f>
        <v>46276</v>
      </c>
      <c r="N75" s="295" t="str">
        <f>IF(+_xlfn.XLOOKUP(B75,'La Calera II - RFSU 31.1.28'!B:B,'La Calera II - RFSU 31.1.28'!AQ:AQ,"No se encuentra",0,1)&gt;0,+_xlfn.XLOOKUP(B75,'La Calera II - RFSU 31.1.28'!B:B,'La Calera II - RFSU 31.1.28'!AQ:AQ,"No se encuentra",0,1),"")</f>
        <v/>
      </c>
      <c r="O75" s="201">
        <v>46481</v>
      </c>
      <c r="P75" s="198">
        <f t="shared" si="8"/>
        <v>46481</v>
      </c>
      <c r="Q75" s="35" t="str">
        <f>+IF(+_xlfn.XLOOKUP(B75,'La Calera II - RFSU 31.1.28'!B:B,'La Calera II - RFSU 31.1.28'!BX:BX,"No se encuentra",0,1)&gt;0,+_xlfn.XLOOKUP(B75,'La Calera II - RFSU 31.1.28'!B:B,'La Calera II - RFSU 31.1.28'!BX:BX,"No se encuentra",0,1),"")</f>
        <v/>
      </c>
      <c r="R75" s="302" t="str">
        <f t="shared" si="6"/>
        <v/>
      </c>
      <c r="S75" s="227" t="s">
        <v>3662</v>
      </c>
      <c r="T75" s="228"/>
      <c r="V75" s="18">
        <f>+_xlfn.XLOOKUP(B75,'La Calera II - RFSU 31.1.28'!B:B,'La Calera II - RFSU 31.1.28'!BW:BW,"No se encuentra",0,1)</f>
        <v>46553</v>
      </c>
      <c r="W75" s="193">
        <f t="shared" si="7"/>
        <v>365</v>
      </c>
      <c r="Z75" s="18" t="str">
        <f>+_xlfn.XLOOKUP(T75,'Crono LB 30.09'!B:B,'Crono LB 30.09'!E:E,"No se encuentra",0,1)</f>
        <v>30-Jun-25 A</v>
      </c>
      <c r="AA75" s="193" t="e">
        <f t="shared" si="9"/>
        <v>#VALUE!</v>
      </c>
    </row>
    <row r="76" spans="1:27" hidden="1" x14ac:dyDescent="0.35">
      <c r="A76" s="159" t="s">
        <v>1679</v>
      </c>
      <c r="B76" s="160" t="s">
        <v>1826</v>
      </c>
      <c r="C76" s="161" t="s">
        <v>1827</v>
      </c>
      <c r="D76" s="285" t="str">
        <f>+_xlfn.XLOOKUP(B76,'La Calera II - RFSU 31.1.28'!B:B,'La Calera II - RFSU 31.1.28'!D:D,"No se encuentra",0,1)</f>
        <v xml:space="preserve">VBD-10240 </v>
      </c>
      <c r="E76" s="201">
        <v>46058</v>
      </c>
      <c r="F76" s="198">
        <f>+_xlfn.XLOOKUP(B76,'La Calera II - RFSU 31.1.28'!B:B,'La Calera II - RFSU 31.1.28'!G:G,"No se encuentra",0,1)</f>
        <v>46045</v>
      </c>
      <c r="G76" s="293">
        <f>IF(+_xlfn.XLOOKUP(B76,'La Calera II - RFSU 31.1.28'!B:B,'La Calera II - RFSU 31.1.28'!H:H,"No se encuentra",0,1)&gt;0,+_xlfn.XLOOKUP(B76,'La Calera II - RFSU 31.1.28'!B:B,'La Calera II - RFSU 31.1.28'!H:H,"No se encuentra",0,1),"")</f>
        <v>46045</v>
      </c>
      <c r="H76" s="201">
        <v>46095</v>
      </c>
      <c r="I76" s="198">
        <f>+_xlfn.XLOOKUP(B76,'La Calera II - RFSU 31.1.28'!B:B,'La Calera II - RFSU 31.1.28'!W:W,"No se encuentra",0,1)</f>
        <v>46092</v>
      </c>
      <c r="J76" s="289">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1">
        <v>46175</v>
      </c>
      <c r="M76" s="198">
        <f>+_xlfn.XLOOKUP(B76,'La Calera II - RFSU 31.1.28'!B:B,'La Calera II - RFSU 31.1.28'!AP:AP,"No se encuentra",0,1)</f>
        <v>46188</v>
      </c>
      <c r="N76" s="295">
        <f>IF(+_xlfn.XLOOKUP(B76,'La Calera II - RFSU 31.1.28'!B:B,'La Calera II - RFSU 31.1.28'!AQ:AQ,"No se encuentra",0,1)&gt;0,+_xlfn.XLOOKUP(B76,'La Calera II - RFSU 31.1.28'!B:B,'La Calera II - RFSU 31.1.28'!AQ:AQ,"No se encuentra",0,1),"")</f>
        <v>46211</v>
      </c>
      <c r="O76" s="201">
        <v>46382</v>
      </c>
      <c r="P76" s="198">
        <f t="shared" si="8"/>
        <v>46382</v>
      </c>
      <c r="Q76" s="35" t="str">
        <f>+IF(+_xlfn.XLOOKUP(B76,'La Calera II - RFSU 31.1.28'!B:B,'La Calera II - RFSU 31.1.28'!BX:BX,"No se encuentra",0,1)&gt;0,+_xlfn.XLOOKUP(B76,'La Calera II - RFSU 31.1.28'!B:B,'La Calera II - RFSU 31.1.28'!BX:BX,"No se encuentra",0,1),"")</f>
        <v/>
      </c>
      <c r="R76" s="302">
        <f t="shared" si="6"/>
        <v>0</v>
      </c>
      <c r="S76" s="227"/>
      <c r="T76" s="228" t="str">
        <f>+_xlfn.XLOOKUP(B76,'La Calera II - RFSU 31.1.28'!B:B,'La Calera II - RFSU 31.1.28'!BZ:BZ,"",0,1)</f>
        <v>FDM1410</v>
      </c>
      <c r="V76" s="18">
        <f>+_xlfn.XLOOKUP(B76,'La Calera II - RFSU 31.1.28'!B:B,'La Calera II - RFSU 31.1.28'!BW:BW,"No se encuentra",0,1)</f>
        <v>46458</v>
      </c>
      <c r="W76" s="193">
        <f t="shared" si="7"/>
        <v>207</v>
      </c>
      <c r="Z76" s="18">
        <f>+_xlfn.XLOOKUP(T76,'Crono LB 30.09'!B:B,'Crono LB 30.09'!E:E,"No se encuentra",0,1)</f>
        <v>46143</v>
      </c>
      <c r="AA76" s="193">
        <f t="shared" si="9"/>
        <v>-32</v>
      </c>
    </row>
    <row r="77" spans="1:27" ht="60" hidden="1" x14ac:dyDescent="0.35">
      <c r="A77" s="159" t="s">
        <v>1679</v>
      </c>
      <c r="B77" s="160" t="s">
        <v>1828</v>
      </c>
      <c r="C77" s="161" t="s">
        <v>1829</v>
      </c>
      <c r="D77" s="285" t="str">
        <f>+_xlfn.XLOOKUP(B77,'La Calera II - RFSU 31.1.28'!B:B,'La Calera II - RFSU 31.1.28'!D:D,"No se encuentra",0,1)</f>
        <v>DMB-24310 - Desgasificador presurizado
DBM-24320 - Desgasificador atmosférico</v>
      </c>
      <c r="E77" s="201">
        <v>46108</v>
      </c>
      <c r="F77" s="198">
        <f>+_xlfn.XLOOKUP(B77,'La Calera II - RFSU 31.1.28'!B:B,'La Calera II - RFSU 31.1.28'!G:G,"No se encuentra",0,1)</f>
        <v>46195</v>
      </c>
      <c r="G77" s="293">
        <f>IF(+_xlfn.XLOOKUP(B77,'La Calera II - RFSU 31.1.28'!B:B,'La Calera II - RFSU 31.1.28'!H:H,"No se encuentra",0,1)&gt;0,+_xlfn.XLOOKUP(B77,'La Calera II - RFSU 31.1.28'!B:B,'La Calera II - RFSU 31.1.28'!H:H,"No se encuentra",0,1),"")</f>
        <v>46159</v>
      </c>
      <c r="H77" s="201">
        <v>46145</v>
      </c>
      <c r="I77" s="198">
        <f>+_xlfn.XLOOKUP(B77,'La Calera II - RFSU 31.1.28'!B:B,'La Calera II - RFSU 31.1.28'!W:W,"No se encuentra",0,1)</f>
        <v>46196</v>
      </c>
      <c r="J77" s="289">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1">
        <v>46225</v>
      </c>
      <c r="M77" s="198">
        <f>+_xlfn.XLOOKUP(B77,'La Calera II - RFSU 31.1.28'!B:B,'La Calera II - RFSU 31.1.28'!AP:AP,"No se encuentra",0,1)</f>
        <v>46265</v>
      </c>
      <c r="N77" s="295" t="str">
        <f>IF(+_xlfn.XLOOKUP(B77,'La Calera II - RFSU 31.1.28'!B:B,'La Calera II - RFSU 31.1.28'!AQ:AQ,"No se encuentra",0,1)&gt;0,+_xlfn.XLOOKUP(B77,'La Calera II - RFSU 31.1.28'!B:B,'La Calera II - RFSU 31.1.28'!AQ:AQ,"No se encuentra",0,1),"")</f>
        <v/>
      </c>
      <c r="O77" s="201">
        <v>46442</v>
      </c>
      <c r="P77" s="198">
        <f t="shared" si="8"/>
        <v>46442</v>
      </c>
      <c r="Q77" s="35" t="str">
        <f>+IF(+_xlfn.XLOOKUP(B77,'La Calera II - RFSU 31.1.28'!B:B,'La Calera II - RFSU 31.1.28'!BX:BX,"No se encuentra",0,1)&gt;0,+_xlfn.XLOOKUP(B77,'La Calera II - RFSU 31.1.28'!B:B,'La Calera II - RFSU 31.1.28'!BX:BX,"No se encuentra",0,1),"")</f>
        <v/>
      </c>
      <c r="R77" s="302" t="str">
        <f t="shared" si="6"/>
        <v/>
      </c>
      <c r="S77" s="227"/>
      <c r="T77" s="228" t="str">
        <f>+_xlfn.XLOOKUP(B77,'La Calera II - RFSU 31.1.28'!B:B,'La Calera II - RFSU 31.1.28'!BZ:BZ,"",0,1)</f>
        <v>FDM1420</v>
      </c>
      <c r="V77" s="18">
        <f>+_xlfn.XLOOKUP(B77,'La Calera II - RFSU 31.1.28'!B:B,'La Calera II - RFSU 31.1.28'!BW:BW,"No se encuentra",0,1)</f>
        <v>46512</v>
      </c>
      <c r="W77" s="193">
        <f t="shared" si="7"/>
        <v>217</v>
      </c>
      <c r="Z77" s="18">
        <f>+_xlfn.XLOOKUP(T77,'Crono LB 30.09'!B:B,'Crono LB 30.09'!E:E,"No se encuentra",0,1)</f>
        <v>46203</v>
      </c>
      <c r="AA77" s="193">
        <f t="shared" si="9"/>
        <v>-22</v>
      </c>
    </row>
    <row r="78" spans="1:27" ht="30" hidden="1" x14ac:dyDescent="0.35">
      <c r="A78" s="676" t="s">
        <v>1679</v>
      </c>
      <c r="B78" s="679" t="s">
        <v>1830</v>
      </c>
      <c r="C78" s="682" t="s">
        <v>1831</v>
      </c>
      <c r="D78" s="285" t="s">
        <v>3663</v>
      </c>
      <c r="E78" s="201">
        <v>46020</v>
      </c>
      <c r="F78" s="198">
        <f>+_xlfn.XLOOKUP(B78,'La Calera II - RFSU 31.1.28'!B:B,'La Calera II - RFSU 31.1.28'!G:G,"No se encuentra",0,1)</f>
        <v>46150</v>
      </c>
      <c r="G78" s="293">
        <f>IF(+_xlfn.XLOOKUP(B78,'La Calera II - RFSU 31.1.28'!B:B,'La Calera II - RFSU 31.1.28'!H:H,"No se encuentra",0,1)&gt;0,+_xlfn.XLOOKUP(B78,'La Calera II - RFSU 31.1.28'!B:B,'La Calera II - RFSU 31.1.28'!H:H,"No se encuentra",0,1),"")</f>
        <v>46133</v>
      </c>
      <c r="H78" s="201">
        <v>46057</v>
      </c>
      <c r="I78" s="198">
        <f>+_xlfn.XLOOKUP(B78,'La Calera II - RFSU 31.1.28'!B:B,'La Calera II - RFSU 31.1.28'!W:W,"No se encuentra",0,1)</f>
        <v>46170</v>
      </c>
      <c r="J78" s="289">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1">
        <v>46137</v>
      </c>
      <c r="M78" s="198">
        <f>+_xlfn.XLOOKUP(B78,'La Calera II - RFSU 31.1.28'!B:B,'La Calera II - RFSU 31.1.28'!AP:AP,"No se encuentra",0,1)</f>
        <v>46249</v>
      </c>
      <c r="N78" s="295" t="str">
        <f>IF(+_xlfn.XLOOKUP(B78,'La Calera II - RFSU 31.1.28'!B:B,'La Calera II - RFSU 31.1.28'!AQ:AQ,"No se encuentra",0,1)&gt;0,+_xlfn.XLOOKUP(B78,'La Calera II - RFSU 31.1.28'!B:B,'La Calera II - RFSU 31.1.28'!AQ:AQ,"No se encuentra",0,1),"")</f>
        <v/>
      </c>
      <c r="O78" s="201">
        <v>46391</v>
      </c>
      <c r="P78" s="198">
        <f t="shared" si="8"/>
        <v>46391</v>
      </c>
      <c r="Q78" s="35" t="str">
        <f>+IF(+_xlfn.XLOOKUP(B78,'La Calera II - RFSU 31.1.28'!B:B,'La Calera II - RFSU 31.1.28'!BX:BX,"No se encuentra",0,1)&gt;0,+_xlfn.XLOOKUP(B78,'La Calera II - RFSU 31.1.28'!B:B,'La Calera II - RFSU 31.1.28'!BX:BX,"No se encuentra",0,1),"")</f>
        <v/>
      </c>
      <c r="R78" s="302" t="str">
        <f t="shared" ref="R78" si="10">IF(N78="","",+IF(Q78="",+O78-P78,+O78-Q78))</f>
        <v/>
      </c>
      <c r="S78" s="227"/>
      <c r="T78" s="228" t="str">
        <f>+_xlfn.XLOOKUP(B78,'La Calera II - RFSU 31.1.28'!B:B,'La Calera II - RFSU 31.1.28'!BZ:BZ,"",0,1)</f>
        <v>FDM1440</v>
      </c>
      <c r="V78" s="18">
        <f>+_xlfn.XLOOKUP(B78,'La Calera II - RFSU 31.1.28'!B:B,'La Calera II - RFSU 31.1.28'!BW:BW,"No se encuentra",0,1)</f>
        <v>46496</v>
      </c>
      <c r="W78" s="193">
        <f t="shared" si="7"/>
        <v>254</v>
      </c>
      <c r="Z78" s="18" t="str">
        <f>+_xlfn.XLOOKUP(T78,'Crono LB 30.09'!B:B,'Crono LB 30.09'!E:E,"No se encuentra",0,1)</f>
        <v>10-Apr-26</v>
      </c>
      <c r="AA78" s="193" t="e">
        <f t="shared" si="9"/>
        <v>#VALUE!</v>
      </c>
    </row>
    <row r="79" spans="1:27" ht="40" hidden="1" x14ac:dyDescent="0.35">
      <c r="A79" s="678"/>
      <c r="B79" s="681"/>
      <c r="C79" s="684"/>
      <c r="D79" s="285" t="s">
        <v>3664</v>
      </c>
      <c r="E79" s="201">
        <v>46020</v>
      </c>
      <c r="F79" s="198">
        <f>+_xlfn.XLOOKUP(B78,'La Calera II - RFSU 31.1.28'!B:B,'La Calera II - RFSU 31.1.28'!G:G,"No se encuentra",0,1)</f>
        <v>46150</v>
      </c>
      <c r="G79" s="293" t="str">
        <f>IF(+_xlfn.XLOOKUP(B78,'La Calera II - RFSU 31.1.28'!B:B,'La Calera II - RFSU 31.1.28'!H:H,"No se encuentra",0,1)&gt;0,+_xlfn.XLOOKUP(B79,'La Calera II - RFSU 31.1.28'!B:B,'La Calera II - RFSU 31.1.28'!H:H,"No se encuentra",0,1),"")</f>
        <v>No se encuentra</v>
      </c>
      <c r="H79" s="201">
        <v>46057</v>
      </c>
      <c r="I79" s="198">
        <f>+_xlfn.XLOOKUP(B78,'La Calera II - RFSU 31.1.28'!B:B,'La Calera II - RFSU 31.1.28'!W:W,"No se encuentra",0,1)</f>
        <v>46170</v>
      </c>
      <c r="J79" s="289"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1">
        <v>46137</v>
      </c>
      <c r="M79" s="198">
        <f>+_xlfn.XLOOKUP(B78,'La Calera II - RFSU 31.1.28'!B:B,'La Calera II - RFSU 31.1.28'!AP:AP,"No se encuentra",0,1)</f>
        <v>46249</v>
      </c>
      <c r="N79" s="295" t="str">
        <f>IF(+_xlfn.XLOOKUP(B79,'La Calera II - RFSU 31.1.28'!B:B,'La Calera II - RFSU 31.1.28'!AQ:AQ,"No se encuentra",0,1)&gt;0,+_xlfn.XLOOKUP(B79,'La Calera II - RFSU 31.1.28'!B:B,'La Calera II - RFSU 31.1.28'!AQ:AQ,"No se encuentra",0,1),"")</f>
        <v>No se encuentra</v>
      </c>
      <c r="O79" s="201">
        <v>46391</v>
      </c>
      <c r="P79" s="198">
        <f t="shared" si="8"/>
        <v>46391</v>
      </c>
      <c r="Q79" s="35" t="str">
        <f>+IF(+_xlfn.XLOOKUP(B79,'La Calera II - RFSU 31.1.28'!B:B,'La Calera II - RFSU 31.1.28'!BX:BX,"No se encuentra",0,1)&gt;0,+_xlfn.XLOOKUP(B79,'La Calera II - RFSU 31.1.28'!B:B,'La Calera II - RFSU 31.1.28'!BX:BX,"No se encuentra",0,1),"")</f>
        <v>No se encuentra</v>
      </c>
      <c r="R79" s="302" t="str">
        <f>IF(N78="","",+IF(Q79="",+O79-P79,+O79-Q79))</f>
        <v/>
      </c>
      <c r="S79" s="227"/>
      <c r="T79" s="228" t="s">
        <v>2611</v>
      </c>
      <c r="V79" s="18">
        <f>+_xlfn.XLOOKUP(B78,'La Calera II - RFSU 31.1.28'!B:B,'La Calera II - RFSU 31.1.28'!BW:BW,"No se encuentra",0,1)</f>
        <v>46496</v>
      </c>
      <c r="W79" s="193">
        <f t="shared" si="7"/>
        <v>254</v>
      </c>
      <c r="Z79" s="18" t="str">
        <f>+_xlfn.XLOOKUP(T79,'Crono LB 30.09'!B:B,'Crono LB 30.09'!E:E,"No se encuentra",0,1)</f>
        <v>10-Apr-26</v>
      </c>
      <c r="AA79" s="193" t="e">
        <f t="shared" si="9"/>
        <v>#VALUE!</v>
      </c>
    </row>
    <row r="80" spans="1:27" ht="60" hidden="1" x14ac:dyDescent="0.35">
      <c r="A80" s="676" t="s">
        <v>1679</v>
      </c>
      <c r="B80" s="679" t="s">
        <v>1832</v>
      </c>
      <c r="C80" s="682" t="s">
        <v>1833</v>
      </c>
      <c r="D80" s="285" t="s">
        <v>3665</v>
      </c>
      <c r="E80" s="201">
        <v>46020</v>
      </c>
      <c r="F80" s="198">
        <f>+_xlfn.XLOOKUP(B80,'La Calera II - RFSU 31.1.28'!B:B,'La Calera II - RFSU 31.1.28'!G:G,"No se encuentra",0,1)</f>
        <v>46029</v>
      </c>
      <c r="G80" s="293">
        <f>IF(+_xlfn.XLOOKUP(B80,'La Calera II - RFSU 31.1.28'!B:B,'La Calera II - RFSU 31.1.28'!H:H,"No se encuentra",0,1)&gt;0,+_xlfn.XLOOKUP(B80,'La Calera II - RFSU 31.1.28'!B:B,'La Calera II - RFSU 31.1.28'!H:H,"No se encuentra",0,1),"")</f>
        <v>46029</v>
      </c>
      <c r="H80" s="201">
        <v>46057</v>
      </c>
      <c r="I80" s="198">
        <f>+_xlfn.XLOOKUP(B80,'La Calera II - RFSU 31.1.28'!B:B,'La Calera II - RFSU 31.1.28'!W:W,"No se encuentra",0,1)</f>
        <v>46062</v>
      </c>
      <c r="J80" s="289">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1">
        <v>46137</v>
      </c>
      <c r="M80" s="198">
        <f>+_xlfn.XLOOKUP(B80,'La Calera II - RFSU 31.1.28'!B:B,'La Calera II - RFSU 31.1.28'!AP:AP,"No se encuentra",0,1)</f>
        <v>46122</v>
      </c>
      <c r="N80" s="295">
        <f>IF(+_xlfn.XLOOKUP(B80,'La Calera II - RFSU 31.1.28'!B:B,'La Calera II - RFSU 31.1.28'!AQ:AQ,"No se encuentra",0,1)&gt;0,+_xlfn.XLOOKUP(B80,'La Calera II - RFSU 31.1.28'!B:B,'La Calera II - RFSU 31.1.28'!AQ:AQ,"No se encuentra",0,1),"")</f>
        <v>46118</v>
      </c>
      <c r="O80" s="201">
        <v>46361</v>
      </c>
      <c r="P80" s="198">
        <f t="shared" si="8"/>
        <v>46361</v>
      </c>
      <c r="Q80" s="35" t="str">
        <f>+IF(+_xlfn.XLOOKUP(B80,'La Calera II - RFSU 31.1.28'!B:B,'La Calera II - RFSU 31.1.28'!BX:BX,"No se encuentra",0,1)&gt;0,+_xlfn.XLOOKUP(B80,'La Calera II - RFSU 31.1.28'!B:B,'La Calera II - RFSU 31.1.28'!BX:BX,"No se encuentra",0,1),"")</f>
        <v/>
      </c>
      <c r="R80" s="302">
        <f t="shared" ref="R80" si="11">IF(N80="","",+IF(Q80="",+O80-P80,+O80-Q80))</f>
        <v>0</v>
      </c>
      <c r="S80" s="227"/>
      <c r="T80" s="228" t="str">
        <f>+_xlfn.XLOOKUP(B80,'La Calera II - RFSU 31.1.28'!B:B,'La Calera II - RFSU 31.1.28'!BZ:BZ,"",0,1)</f>
        <v>FDM1490</v>
      </c>
      <c r="U80" t="s">
        <v>2978</v>
      </c>
      <c r="V80" s="18">
        <f>+_xlfn.XLOOKUP(B80,'La Calera II - RFSU 31.1.28'!B:B,'La Calera II - RFSU 31.1.28'!BW:BW,"No se encuentra",0,1)</f>
        <v>46365</v>
      </c>
      <c r="W80" s="193">
        <f t="shared" si="7"/>
        <v>224</v>
      </c>
      <c r="Z80" s="18" t="str">
        <f>+_xlfn.XLOOKUP(T80,'Crono LB 30.09'!B:B,'Crono LB 30.09'!E:E,"No se encuentra",0,1)</f>
        <v>10-Apr-26</v>
      </c>
      <c r="AA80" s="193" t="e">
        <f t="shared" si="9"/>
        <v>#VALUE!</v>
      </c>
    </row>
    <row r="81" spans="1:27" ht="20" hidden="1" x14ac:dyDescent="0.35">
      <c r="A81" s="677"/>
      <c r="B81" s="680"/>
      <c r="C81" s="683"/>
      <c r="D81" s="285" t="s">
        <v>3666</v>
      </c>
      <c r="E81" s="201">
        <v>46020</v>
      </c>
      <c r="F81" s="198">
        <f>+_xlfn.XLOOKUP(B80,'La Calera II - RFSU 31.1.28'!B:B,'La Calera II - RFSU 31.1.28'!G:G,"No se encuentra",0,1)</f>
        <v>46029</v>
      </c>
      <c r="G81" s="293" t="str">
        <f>IF(+_xlfn.XLOOKUP(B80,'La Calera II - RFSU 31.1.28'!B:B,'La Calera II - RFSU 31.1.28'!H:H,"No se encuentra",0,1)&gt;0,+_xlfn.XLOOKUP(B81,'La Calera II - RFSU 31.1.28'!B:B,'La Calera II - RFSU 31.1.28'!H:H,"No se encuentra",0,1),"")</f>
        <v>No se encuentra</v>
      </c>
      <c r="H81" s="201">
        <v>46057</v>
      </c>
      <c r="I81" s="198">
        <f>+_xlfn.XLOOKUP(B80,'La Calera II - RFSU 31.1.28'!B:B,'La Calera II - RFSU 31.1.28'!W:W,"No se encuentra",0,1)</f>
        <v>46062</v>
      </c>
      <c r="J81" s="289"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1">
        <v>46137</v>
      </c>
      <c r="M81" s="198">
        <f>+_xlfn.XLOOKUP(B80,'La Calera II - RFSU 31.1.28'!B:B,'La Calera II - RFSU 31.1.28'!AP:AP,"No se encuentra",0,1)</f>
        <v>46122</v>
      </c>
      <c r="N81" s="295" t="str">
        <f>IF(+_xlfn.XLOOKUP(B80,'La Calera II - RFSU 31.1.28'!B:B,'La Calera II - RFSU 31.1.28'!AQ:AQ,"No se encuentra",0,1)&gt;0,+_xlfn.XLOOKUP(B81,'La Calera II - RFSU 31.1.28'!B:B,'La Calera II - RFSU 31.1.28'!AQ:AQ,"No se encuentra",0,1),"")</f>
        <v>No se encuentra</v>
      </c>
      <c r="O81" s="201">
        <v>46361</v>
      </c>
      <c r="P81" s="198">
        <f t="shared" si="8"/>
        <v>46361</v>
      </c>
      <c r="Q81" s="35" t="str">
        <f>+IF(+_xlfn.XLOOKUP(B80,'La Calera II - RFSU 31.1.28'!B:B,'La Calera II - RFSU 31.1.28'!BX:BX,"No se encuentra",0,1)&gt;0,+_xlfn.XLOOKUP(B81,'La Calera II - RFSU 31.1.28'!B:B,'La Calera II - RFSU 31.1.28'!BX:BX,"No se encuentra",0,1),"")</f>
        <v/>
      </c>
      <c r="R81" s="302">
        <f>IF(N80="","",+IF(Q81="",+O81-P81,+O81-Q81))</f>
        <v>0</v>
      </c>
      <c r="S81" s="227"/>
      <c r="T81" s="228" t="s">
        <v>2598</v>
      </c>
      <c r="U81" t="s">
        <v>2978</v>
      </c>
      <c r="V81" s="18">
        <f>+_xlfn.XLOOKUP(B80,'La Calera II - RFSU 31.1.28'!B:B,'La Calera II - RFSU 31.1.28'!BW:BW,"No se encuentra",0,1)</f>
        <v>46365</v>
      </c>
      <c r="W81" s="193">
        <f t="shared" si="7"/>
        <v>224</v>
      </c>
      <c r="Z81" s="18" t="str">
        <f>+_xlfn.XLOOKUP(T81,'Crono LB 30.09'!B:B,'Crono LB 30.09'!E:E,"No se encuentra",0,1)</f>
        <v>10-Apr-26</v>
      </c>
      <c r="AA81" s="193" t="e">
        <f t="shared" si="9"/>
        <v>#VALUE!</v>
      </c>
    </row>
    <row r="82" spans="1:27" ht="20" hidden="1" x14ac:dyDescent="0.35">
      <c r="A82" s="678"/>
      <c r="B82" s="681"/>
      <c r="C82" s="684"/>
      <c r="D82" s="285" t="s">
        <v>3667</v>
      </c>
      <c r="E82" s="201">
        <v>46020</v>
      </c>
      <c r="F82" s="198">
        <f>+_xlfn.XLOOKUP(B80,'La Calera II - RFSU 31.1.28'!B:B,'La Calera II - RFSU 31.1.28'!G:G,"No se encuentra",0,1)</f>
        <v>46029</v>
      </c>
      <c r="G82" s="293" t="str">
        <f>IF(+_xlfn.XLOOKUP(B80,'La Calera II - RFSU 31.1.28'!B:B,'La Calera II - RFSU 31.1.28'!H:H,"No se encuentra",0,1)&gt;0,+_xlfn.XLOOKUP(B82,'La Calera II - RFSU 31.1.28'!B:B,'La Calera II - RFSU 31.1.28'!H:H,"No se encuentra",0,1),"")</f>
        <v>No se encuentra</v>
      </c>
      <c r="H82" s="201">
        <v>46057</v>
      </c>
      <c r="I82" s="198">
        <f>+_xlfn.XLOOKUP(B80,'La Calera II - RFSU 31.1.28'!B:B,'La Calera II - RFSU 31.1.28'!W:W,"No se encuentra",0,1)</f>
        <v>46062</v>
      </c>
      <c r="J82" s="289"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1">
        <v>46137</v>
      </c>
      <c r="M82" s="198">
        <f>+_xlfn.XLOOKUP(B80,'La Calera II - RFSU 31.1.28'!B:B,'La Calera II - RFSU 31.1.28'!AP:AP,"No se encuentra",0,1)</f>
        <v>46122</v>
      </c>
      <c r="N82" s="295" t="str">
        <f>IF(+_xlfn.XLOOKUP(B80,'La Calera II - RFSU 31.1.28'!B:B,'La Calera II - RFSU 31.1.28'!AQ:AQ,"No se encuentra",0,1)&gt;0,+_xlfn.XLOOKUP(B82,'La Calera II - RFSU 31.1.28'!B:B,'La Calera II - RFSU 31.1.28'!AQ:AQ,"No se encuentra",0,1),"")</f>
        <v>No se encuentra</v>
      </c>
      <c r="O82" s="201">
        <v>46361</v>
      </c>
      <c r="P82" s="198">
        <f t="shared" si="8"/>
        <v>46361</v>
      </c>
      <c r="Q82" s="35" t="str">
        <f>+IF(+_xlfn.XLOOKUP(B80,'La Calera II - RFSU 31.1.28'!B:B,'La Calera II - RFSU 31.1.28'!BX:BX,"No se encuentra",0,1)&gt;0,+_xlfn.XLOOKUP(B82,'La Calera II - RFSU 31.1.28'!B:B,'La Calera II - RFSU 31.1.28'!BX:BX,"No se encuentra",0,1),"")</f>
        <v/>
      </c>
      <c r="R82" s="302">
        <f t="shared" si="6"/>
        <v>0</v>
      </c>
      <c r="S82" s="227"/>
      <c r="T82" s="228" t="s">
        <v>2598</v>
      </c>
      <c r="U82" t="s">
        <v>2978</v>
      </c>
      <c r="V82" s="18">
        <f>+_xlfn.XLOOKUP(B80,'La Calera II - RFSU 31.1.28'!B:B,'La Calera II - RFSU 31.1.28'!BW:BW,"No se encuentra",0,1)</f>
        <v>46365</v>
      </c>
      <c r="W82" s="193">
        <f t="shared" si="7"/>
        <v>224</v>
      </c>
      <c r="Z82" s="18" t="str">
        <f>+_xlfn.XLOOKUP(T82,'Crono LB 30.09'!B:B,'Crono LB 30.09'!E:E,"No se encuentra",0,1)</f>
        <v>10-Apr-26</v>
      </c>
      <c r="AA82" s="193" t="e">
        <f t="shared" si="9"/>
        <v>#VALUE!</v>
      </c>
    </row>
    <row r="83" spans="1:27" hidden="1" x14ac:dyDescent="0.35">
      <c r="A83" s="159" t="s">
        <v>1679</v>
      </c>
      <c r="B83" s="160" t="s">
        <v>1834</v>
      </c>
      <c r="C83" s="161" t="s">
        <v>1835</v>
      </c>
      <c r="D83" s="285" t="str">
        <f>+_xlfn.XLOOKUP(B83,'La Calera II - RFSU 31.1.28'!B:B,'La Calera II - RFSU 31.1.28'!D:D,"No se encuentra",0,1)</f>
        <v>No se encuentra</v>
      </c>
      <c r="E83" s="201">
        <v>46020</v>
      </c>
      <c r="F83" s="198" t="str">
        <f>+_xlfn.XLOOKUP(B83,'La Calera II - RFSU 31.1.28'!B:B,'La Calera II - RFSU 31.1.28'!G:G,"No se encuentra",0,1)</f>
        <v>No se encuentra</v>
      </c>
      <c r="G83" s="293" t="str">
        <f>IF(+_xlfn.XLOOKUP(B83,'La Calera II - RFSU 31.1.28'!B:B,'La Calera II - RFSU 31.1.28'!H:H,"No se encuentra",0,1)&gt;0,+_xlfn.XLOOKUP(B83,'La Calera II - RFSU 31.1.28'!B:B,'La Calera II - RFSU 31.1.28'!H:H,"No se encuentra",0,1),"")</f>
        <v>No se encuentra</v>
      </c>
      <c r="H83" s="201">
        <v>46057</v>
      </c>
      <c r="I83" s="198" t="str">
        <f>+_xlfn.XLOOKUP(B83,'La Calera II - RFSU 31.1.28'!B:B,'La Calera II - RFSU 31.1.28'!W:W,"No se encuentra",0,1)</f>
        <v>No se encuentra</v>
      </c>
      <c r="J83" s="289"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1">
        <v>46137</v>
      </c>
      <c r="M83" s="198" t="str">
        <f>+_xlfn.XLOOKUP(B83,'La Calera II - RFSU 31.1.28'!B:B,'La Calera II - RFSU 31.1.28'!AP:AP,"No se encuentra",0,1)</f>
        <v>No se encuentra</v>
      </c>
      <c r="N83" s="295" t="str">
        <f>IF(+_xlfn.XLOOKUP(B83,'La Calera II - RFSU 31.1.28'!B:B,'La Calera II - RFSU 31.1.28'!AQ:AQ,"No se encuentra",0,1)&gt;0,+_xlfn.XLOOKUP(B83,'La Calera II - RFSU 31.1.28'!B:B,'La Calera II - RFSU 31.1.28'!AQ:AQ,"No se encuentra",0,1),"")</f>
        <v>No se encuentra</v>
      </c>
      <c r="O83" s="201">
        <v>46361</v>
      </c>
      <c r="P83" s="198">
        <f t="shared" si="8"/>
        <v>46361</v>
      </c>
      <c r="Q83" s="35" t="str">
        <f>+IF(+_xlfn.XLOOKUP(B83,'La Calera II - RFSU 31.1.28'!B:B,'La Calera II - RFSU 31.1.28'!BX:BX,"No se encuentra",0,1)&gt;0,+_xlfn.XLOOKUP(B83,'La Calera II - RFSU 31.1.28'!B:B,'La Calera II - RFSU 31.1.28'!BX:BX,"No se encuentra",0,1),"")</f>
        <v>No se encuentra</v>
      </c>
      <c r="R83" s="302" t="e">
        <f t="shared" si="6"/>
        <v>#VALUE!</v>
      </c>
      <c r="S83" s="227"/>
      <c r="T83" s="228" t="str">
        <f>+_xlfn.XLOOKUP(B83,'La Calera II - RFSU 31.1.28'!B:B,'La Calera II - RFSU 31.1.28'!BZ:BZ,"",0,1)</f>
        <v/>
      </c>
      <c r="V83" s="18" t="str">
        <f>+_xlfn.XLOOKUP(B83,'La Calera II - RFSU 31.1.28'!B:B,'La Calera II - RFSU 31.1.28'!BW:BW,"No se encuentra",0,1)</f>
        <v>No se encuentra</v>
      </c>
      <c r="W83" s="193">
        <f t="shared" si="7"/>
        <v>224</v>
      </c>
      <c r="Z83" s="18" t="str">
        <f>+_xlfn.XLOOKUP(T83,'Crono LB 30.09'!B:B,'Crono LB 30.09'!E:E,"No se encuentra",0,1)</f>
        <v>No se encuentra</v>
      </c>
      <c r="AA83" s="193" t="e">
        <f t="shared" si="9"/>
        <v>#VALUE!</v>
      </c>
    </row>
    <row r="84" spans="1:27" ht="30" hidden="1" x14ac:dyDescent="0.35">
      <c r="A84" s="159" t="s">
        <v>1679</v>
      </c>
      <c r="B84" s="160" t="s">
        <v>1836</v>
      </c>
      <c r="C84" s="161" t="s">
        <v>1837</v>
      </c>
      <c r="D84" s="285" t="str">
        <f>+_xlfn.XLOOKUP(B84,'La Calera II - RFSU 31.1.28'!B:B,'La Calera II - RFSU 31.1.28'!D:D,"No se encuentra",0,1)</f>
        <v>EAL-94270 - Aeroenfriador de hot oil (trim cooler)</v>
      </c>
      <c r="E84" s="201">
        <v>46020</v>
      </c>
      <c r="F84" s="198">
        <f>+_xlfn.XLOOKUP(B84,'La Calera II - RFSU 31.1.28'!B:B,'La Calera II - RFSU 31.1.28'!G:G,"No se encuentra",0,1)</f>
        <v>46099</v>
      </c>
      <c r="G84" s="293">
        <f>IF(+_xlfn.XLOOKUP(B84,'La Calera II - RFSU 31.1.28'!B:B,'La Calera II - RFSU 31.1.28'!H:H,"No se encuentra",0,1)&gt;0,+_xlfn.XLOOKUP(B84,'La Calera II - RFSU 31.1.28'!B:B,'La Calera II - RFSU 31.1.28'!H:H,"No se encuentra",0,1),"")</f>
        <v>46058</v>
      </c>
      <c r="H84" s="201">
        <v>46057</v>
      </c>
      <c r="I84" s="198">
        <f>+_xlfn.XLOOKUP(B84,'La Calera II - RFSU 31.1.28'!B:B,'La Calera II - RFSU 31.1.28'!W:W,"No se encuentra",0,1)</f>
        <v>46118</v>
      </c>
      <c r="J84" s="289">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1">
        <v>46137</v>
      </c>
      <c r="M84" s="198">
        <f>+_xlfn.XLOOKUP(B84,'La Calera II - RFSU 31.1.28'!B:B,'La Calera II - RFSU 31.1.28'!AP:AP,"No se encuentra",0,1)</f>
        <v>46198</v>
      </c>
      <c r="N84" s="295" t="str">
        <f>IF(+_xlfn.XLOOKUP(B84,'La Calera II - RFSU 31.1.28'!B:B,'La Calera II - RFSU 31.1.28'!AQ:AQ,"No se encuentra",0,1)&gt;0,+_xlfn.XLOOKUP(B84,'La Calera II - RFSU 31.1.28'!B:B,'La Calera II - RFSU 31.1.28'!AQ:AQ,"No se encuentra",0,1),"")</f>
        <v/>
      </c>
      <c r="O84" s="201">
        <v>46352</v>
      </c>
      <c r="P84" s="198">
        <f t="shared" si="8"/>
        <v>46352</v>
      </c>
      <c r="Q84" s="35" t="str">
        <f>+IF(+_xlfn.XLOOKUP(B84,'La Calera II - RFSU 31.1.28'!B:B,'La Calera II - RFSU 31.1.28'!BX:BX,"No se encuentra",0,1)&gt;0,+_xlfn.XLOOKUP(B84,'La Calera II - RFSU 31.1.28'!B:B,'La Calera II - RFSU 31.1.28'!BX:BX,"No se encuentra",0,1),"")</f>
        <v/>
      </c>
      <c r="R84" s="302" t="str">
        <f t="shared" si="6"/>
        <v/>
      </c>
      <c r="S84" s="227"/>
      <c r="T84" s="228" t="str">
        <f>+_xlfn.XLOOKUP(B84,'La Calera II - RFSU 31.1.28'!B:B,'La Calera II - RFSU 31.1.28'!BZ:BZ,"",0,1)</f>
        <v>FDM1460</v>
      </c>
      <c r="V84" s="18">
        <f>+_xlfn.XLOOKUP(B84,'La Calera II - RFSU 31.1.28'!B:B,'La Calera II - RFSU 31.1.28'!BW:BW,"No se encuentra",0,1)</f>
        <v>46455</v>
      </c>
      <c r="W84" s="193">
        <f t="shared" si="7"/>
        <v>215</v>
      </c>
      <c r="Z84" s="18" t="str">
        <f>+_xlfn.XLOOKUP(T84,'Crono LB 30.09'!B:B,'Crono LB 30.09'!E:E,"No se encuentra",0,1)</f>
        <v>01-Apr-26</v>
      </c>
      <c r="AA84" s="193" t="e">
        <f t="shared" si="9"/>
        <v>#VALUE!</v>
      </c>
    </row>
    <row r="85" spans="1:27" hidden="1" x14ac:dyDescent="0.35">
      <c r="A85" s="159" t="s">
        <v>1679</v>
      </c>
      <c r="B85" s="160" t="s">
        <v>1838</v>
      </c>
      <c r="C85" s="161" t="s">
        <v>1839</v>
      </c>
      <c r="D85" s="285">
        <f>+_xlfn.XLOOKUP(B85,'La Calera II - RFSU 31.1.28'!B:B,'La Calera II - RFSU 31.1.28'!D:D,"No se encuentra",0,1)</f>
        <v>0</v>
      </c>
      <c r="E85" s="201">
        <v>46108</v>
      </c>
      <c r="F85" s="198">
        <f>+_xlfn.XLOOKUP(B85,'La Calera II - RFSU 31.1.28'!B:B,'La Calera II - RFSU 31.1.28'!G:G,"No se encuentra",0,1)</f>
        <v>46227</v>
      </c>
      <c r="G85" s="293">
        <f>IF(+_xlfn.XLOOKUP(B85,'La Calera II - RFSU 31.1.28'!B:B,'La Calera II - RFSU 31.1.28'!H:H,"No se encuentra",0,1)&gt;0,+_xlfn.XLOOKUP(B85,'La Calera II - RFSU 31.1.28'!B:B,'La Calera II - RFSU 31.1.28'!H:H,"No se encuentra",0,1),"")</f>
        <v>46227</v>
      </c>
      <c r="H85" s="201">
        <v>46145</v>
      </c>
      <c r="I85" s="198">
        <f>+_xlfn.XLOOKUP(B85,'La Calera II - RFSU 31.1.28'!B:B,'La Calera II - RFSU 31.1.28'!W:W,"No se encuentra",0,1)</f>
        <v>46264</v>
      </c>
      <c r="J85" s="289" t="str">
        <f>IF(+_xlfn.XLOOKUP(B85,'La Calera II - RFSU 31.1.28'!B:B,'La Calera II - RFSU 31.1.28'!X:X,"No se encuentra",0,1)&gt;0,+_xlfn.XLOOKUP(B85,'La Calera II - RFSU 31.1.28'!B:B,'La Calera II - RFSU 31.1.28'!X:X,"No se encuentra",0,1),"")</f>
        <v/>
      </c>
      <c r="K85" s="141" t="str">
        <f>+IF(+_xlfn.XLOOKUP(B85,'La Calera II - RFSU 31.1.28'!B:B,'La Calera II - RFSU 31.1.28'!AG:AG,"No se encuentra",0,1)=0,"N/A","Sin iniciar")</f>
        <v>Sin iniciar</v>
      </c>
      <c r="L85" s="201">
        <v>46225</v>
      </c>
      <c r="M85" s="198">
        <f>+_xlfn.XLOOKUP(B85,'La Calera II - RFSU 31.1.28'!B:B,'La Calera II - RFSU 31.1.28'!AP:AP,"No se encuentra",0,1)</f>
        <v>46344</v>
      </c>
      <c r="N85" s="295" t="str">
        <f>IF(+_xlfn.XLOOKUP(B85,'La Calera II - RFSU 31.1.28'!B:B,'La Calera II - RFSU 31.1.28'!AQ:AQ,"No se encuentra",0,1)&gt;0,+_xlfn.XLOOKUP(B85,'La Calera II - RFSU 31.1.28'!B:B,'La Calera II - RFSU 31.1.28'!AQ:AQ,"No se encuentra",0,1),"")</f>
        <v/>
      </c>
      <c r="O85" s="201">
        <v>46445</v>
      </c>
      <c r="P85" s="198">
        <f t="shared" si="8"/>
        <v>46445</v>
      </c>
      <c r="Q85" s="35" t="str">
        <f>+IF(+_xlfn.XLOOKUP(B85,'La Calera II - RFSU 31.1.28'!B:B,'La Calera II - RFSU 31.1.28'!BX:BX,"No se encuentra",0,1)&gt;0,+_xlfn.XLOOKUP(B85,'La Calera II - RFSU 31.1.28'!B:B,'La Calera II - RFSU 31.1.28'!BX:BX,"No se encuentra",0,1),"")</f>
        <v/>
      </c>
      <c r="R85" s="302" t="str">
        <f t="shared" si="6"/>
        <v/>
      </c>
      <c r="S85" s="227"/>
      <c r="T85" s="228" t="str">
        <f>+_xlfn.XLOOKUP(B85,'La Calera II - RFSU 31.1.28'!B:B,'La Calera II - RFSU 31.1.28'!BZ:BZ,"",0,1)</f>
        <v>FDM1430</v>
      </c>
      <c r="V85" s="18">
        <f>+_xlfn.XLOOKUP(B85,'La Calera II - RFSU 31.1.28'!B:B,'La Calera II - RFSU 31.1.28'!BW:BW,"No se encuentra",0,1)</f>
        <v>46601</v>
      </c>
      <c r="W85" s="193">
        <f t="shared" si="7"/>
        <v>220</v>
      </c>
      <c r="Z85" s="18">
        <f>+_xlfn.XLOOKUP(T85,'Crono LB 30.09'!B:B,'Crono LB 30.09'!E:E,"No se encuentra",0,1)</f>
        <v>46196</v>
      </c>
      <c r="AA85" s="193">
        <f t="shared" si="9"/>
        <v>-29</v>
      </c>
    </row>
    <row r="86" spans="1:27" ht="30" hidden="1" x14ac:dyDescent="0.35">
      <c r="A86" s="159" t="s">
        <v>1679</v>
      </c>
      <c r="B86" s="160" t="s">
        <v>1840</v>
      </c>
      <c r="C86" s="161" t="s">
        <v>1841</v>
      </c>
      <c r="D86" s="285" t="str">
        <f>+_xlfn.XLOOKUP(B86,'La Calera II - RFSU 31.1.28'!B:B,'La Calera II - RFSU 31.1.28'!D:D,"No se encuentra",0,1)</f>
        <v>EAP-95130 A/B - Calentador eléctrico de VBE-95120</v>
      </c>
      <c r="E86" s="201">
        <v>46108</v>
      </c>
      <c r="F86" s="198">
        <f>+_xlfn.XLOOKUP(B86,'La Calera II - RFSU 31.1.28'!B:B,'La Calera II - RFSU 31.1.28'!G:G,"No se encuentra",0,1)</f>
        <v>46188</v>
      </c>
      <c r="G86" s="293">
        <f>IF(+_xlfn.XLOOKUP(B86,'La Calera II - RFSU 31.1.28'!B:B,'La Calera II - RFSU 31.1.28'!H:H,"No se encuentra",0,1)&gt;0,+_xlfn.XLOOKUP(B86,'La Calera II - RFSU 31.1.28'!B:B,'La Calera II - RFSU 31.1.28'!H:H,"No se encuentra",0,1),"")</f>
        <v>46139</v>
      </c>
      <c r="H86" s="201">
        <v>46145</v>
      </c>
      <c r="I86" s="198">
        <f>+_xlfn.XLOOKUP(B86,'La Calera II - RFSU 31.1.28'!B:B,'La Calera II - RFSU 31.1.28'!W:W,"No se encuentra",0,1)</f>
        <v>46193</v>
      </c>
      <c r="J86" s="289">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1">
        <v>46225</v>
      </c>
      <c r="M86" s="198">
        <f>+_xlfn.XLOOKUP(B86,'La Calera II - RFSU 31.1.28'!B:B,'La Calera II - RFSU 31.1.28'!AP:AP,"No se encuentra",0,1)</f>
        <v>46269</v>
      </c>
      <c r="N86" s="295" t="str">
        <f>IF(+_xlfn.XLOOKUP(B86,'La Calera II - RFSU 31.1.28'!B:B,'La Calera II - RFSU 31.1.28'!AQ:AQ,"No se encuentra",0,1)&gt;0,+_xlfn.XLOOKUP(B86,'La Calera II - RFSU 31.1.28'!B:B,'La Calera II - RFSU 31.1.28'!AQ:AQ,"No se encuentra",0,1),"")</f>
        <v/>
      </c>
      <c r="O86" s="201">
        <v>46445</v>
      </c>
      <c r="P86" s="198">
        <f t="shared" si="8"/>
        <v>46445</v>
      </c>
      <c r="Q86" s="35" t="str">
        <f>+IF(+_xlfn.XLOOKUP(B86,'La Calera II - RFSU 31.1.28'!B:B,'La Calera II - RFSU 31.1.28'!BX:BX,"No se encuentra",0,1)&gt;0,+_xlfn.XLOOKUP(B86,'La Calera II - RFSU 31.1.28'!B:B,'La Calera II - RFSU 31.1.28'!BX:BX,"No se encuentra",0,1),"")</f>
        <v/>
      </c>
      <c r="R86" s="302" t="str">
        <f t="shared" ref="R86" si="12">IF(N86="","",+IF(Q86="",+O86-P86,+O86-Q86))</f>
        <v/>
      </c>
      <c r="S86" s="227"/>
      <c r="T86" s="228" t="str">
        <f>+_xlfn.XLOOKUP(B86,'La Calera II - RFSU 31.1.28'!B:B,'La Calera II - RFSU 31.1.28'!BZ:BZ,"",0,1)</f>
        <v>FDM1430</v>
      </c>
      <c r="V86" s="18">
        <f>+_xlfn.XLOOKUP(B86,'La Calera II - RFSU 31.1.28'!B:B,'La Calera II - RFSU 31.1.28'!BW:BW,"No se encuentra",0,1)</f>
        <v>46526</v>
      </c>
      <c r="W86" s="193">
        <f t="shared" si="7"/>
        <v>220</v>
      </c>
      <c r="Z86" s="18">
        <f>+_xlfn.XLOOKUP(T86,'Crono LB 30.09'!B:B,'Crono LB 30.09'!E:E,"No se encuentra",0,1)</f>
        <v>46196</v>
      </c>
      <c r="AA86" s="193">
        <f t="shared" si="9"/>
        <v>-29</v>
      </c>
    </row>
    <row r="87" spans="1:27" ht="30" hidden="1" x14ac:dyDescent="0.35">
      <c r="A87" s="159" t="s">
        <v>1679</v>
      </c>
      <c r="B87" s="160" t="s">
        <v>1842</v>
      </c>
      <c r="C87" s="161" t="s">
        <v>1843</v>
      </c>
      <c r="D87" s="285" t="str">
        <f>+_xlfn.XLOOKUP(B87,'La Calera II - RFSU 31.1.28'!B:B,'La Calera II - RFSU 31.1.28'!D:D,"No se encuentra",0,1)</f>
        <v>FAJ-94260 - FILTRO DE BOMBA DE HOT OIL</v>
      </c>
      <c r="E87" s="201">
        <v>46132</v>
      </c>
      <c r="F87" s="198">
        <f>+_xlfn.XLOOKUP(B87,'La Calera II - RFSU 31.1.28'!B:B,'La Calera II - RFSU 31.1.28'!G:G,"No se encuentra",0,1)</f>
        <v>46209</v>
      </c>
      <c r="G87" s="293">
        <f>IF(+_xlfn.XLOOKUP(B87,'La Calera II - RFSU 31.1.28'!B:B,'La Calera II - RFSU 31.1.28'!H:H,"No se encuentra",0,1)&gt;0,+_xlfn.XLOOKUP(B87,'La Calera II - RFSU 31.1.28'!B:B,'La Calera II - RFSU 31.1.28'!H:H,"No se encuentra",0,1),"")</f>
        <v>46048</v>
      </c>
      <c r="H87" s="201">
        <v>46169</v>
      </c>
      <c r="I87" s="198">
        <f>+_xlfn.XLOOKUP(B87,'La Calera II - RFSU 31.1.28'!B:B,'La Calera II - RFSU 31.1.28'!W:W,"No se encuentra",0,1)</f>
        <v>46085</v>
      </c>
      <c r="J87" s="289">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1">
        <v>46249</v>
      </c>
      <c r="M87" s="198">
        <f>+_xlfn.XLOOKUP(B87,'La Calera II - RFSU 31.1.28'!B:B,'La Calera II - RFSU 31.1.28'!AP:AP,"No se encuentra",0,1)</f>
        <v>46165</v>
      </c>
      <c r="N87" s="295">
        <f>IF(+_xlfn.XLOOKUP(B87,'La Calera II - RFSU 31.1.28'!B:B,'La Calera II - RFSU 31.1.28'!AQ:AQ,"No se encuentra",0,1)&gt;0,+_xlfn.XLOOKUP(B87,'La Calera II - RFSU 31.1.28'!B:B,'La Calera II - RFSU 31.1.28'!AQ:AQ,"No se encuentra",0,1),"")</f>
        <v>46122</v>
      </c>
      <c r="O87" s="201">
        <v>46427</v>
      </c>
      <c r="P87" s="198">
        <f t="shared" si="8"/>
        <v>46339</v>
      </c>
      <c r="Q87" s="35" t="str">
        <f>+IF(+_xlfn.XLOOKUP(B87,'La Calera II - RFSU 31.1.28'!B:B,'La Calera II - RFSU 31.1.28'!BX:BX,"No se encuentra",0,1)&gt;0,+_xlfn.XLOOKUP(B87,'La Calera II - RFSU 31.1.28'!B:B,'La Calera II - RFSU 31.1.28'!BX:BX,"No se encuentra",0,1),"")</f>
        <v/>
      </c>
      <c r="R87" s="302">
        <f t="shared" si="6"/>
        <v>88</v>
      </c>
      <c r="S87" s="227"/>
      <c r="T87" s="228" t="str">
        <f>+_xlfn.XLOOKUP(B87,'La Calera II - RFSU 31.1.28'!B:B,'La Calera II - RFSU 31.1.28'!BZ:BZ,"",0,1)</f>
        <v>FDM1320</v>
      </c>
      <c r="V87" s="18">
        <f>+_xlfn.XLOOKUP(B87,'La Calera II - RFSU 31.1.28'!B:B,'La Calera II - RFSU 31.1.28'!BW:BW,"No se encuentra",0,1)</f>
        <v>46339</v>
      </c>
      <c r="W87" s="193">
        <f t="shared" si="7"/>
        <v>178</v>
      </c>
      <c r="Z87" s="18">
        <f>+_xlfn.XLOOKUP(T87,'Crono LB 30.09'!B:B,'Crono LB 30.09'!E:E,"No se encuentra",0,1)</f>
        <v>46218</v>
      </c>
      <c r="AA87" s="193">
        <f t="shared" si="9"/>
        <v>-31</v>
      </c>
    </row>
    <row r="88" spans="1:27" ht="20" hidden="1" x14ac:dyDescent="0.35">
      <c r="A88" s="676" t="s">
        <v>1679</v>
      </c>
      <c r="B88" s="679" t="s">
        <v>1844</v>
      </c>
      <c r="C88" s="682" t="s">
        <v>1845</v>
      </c>
      <c r="D88" s="285" t="s">
        <v>3094</v>
      </c>
      <c r="E88" s="201">
        <v>45930</v>
      </c>
      <c r="F88" s="198">
        <f>+_xlfn.XLOOKUP(B88,'La Calera II - RFSU 31.1.28'!B:B,'La Calera II - RFSU 31.1.28'!G:G,"No se encuentra",0,1)</f>
        <v>46034</v>
      </c>
      <c r="G88" s="293">
        <f>IF(+_xlfn.XLOOKUP(B88,'La Calera II - RFSU 31.1.28'!B:B,'La Calera II - RFSU 31.1.28'!H:H,"No se encuentra",0,1)&gt;0,+_xlfn.XLOOKUP(B88,'La Calera II - RFSU 31.1.28'!B:B,'La Calera II - RFSU 31.1.28'!H:H,"No se encuentra",0,1),"")</f>
        <v>45924</v>
      </c>
      <c r="H88" s="201">
        <v>45960</v>
      </c>
      <c r="I88" s="198">
        <f>+_xlfn.XLOOKUP(B88,'La Calera II - RFSU 31.1.28'!B:B,'La Calera II - RFSU 31.1.28'!W:W,"No se encuentra",0,1)</f>
        <v>45961</v>
      </c>
      <c r="J88" s="289">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1">
        <v>46038</v>
      </c>
      <c r="M88" s="198">
        <f t="shared" ref="M88:M93" si="13">+L88</f>
        <v>46038</v>
      </c>
      <c r="N88" s="295">
        <f>IF(+_xlfn.XLOOKUP(B88,'La Calera II - RFSU 31.1.28'!B:B,'La Calera II - RFSU 31.1.28'!AQ:AQ,"No se encuentra",0,1)&gt;0,+_xlfn.XLOOKUP(B88,'La Calera II - RFSU 31.1.28'!B:B,'La Calera II - RFSU 31.1.28'!AQ:AQ,"No se encuentra",0,1),"")</f>
        <v>46163</v>
      </c>
      <c r="O88" s="201">
        <v>46329</v>
      </c>
      <c r="P88" s="198">
        <f t="shared" si="8"/>
        <v>46329</v>
      </c>
      <c r="Q88" s="35" t="str">
        <f>+IF(+_xlfn.XLOOKUP(B88,'La Calera II - RFSU 31.1.28'!B:B,'La Calera II - RFSU 31.1.28'!BX:BX,"No se encuentra",0,1)&gt;0,+_xlfn.XLOOKUP(B88,'La Calera II - RFSU 31.1.28'!B:B,'La Calera II - RFSU 31.1.28'!BX:BX,"No se encuentra",0,1),"")</f>
        <v/>
      </c>
      <c r="R88" s="302">
        <f t="shared" ref="R88:R92" si="14">IF(N88="","",+IF(Q88="",+O88-P88,+O88-Q88))</f>
        <v>0</v>
      </c>
      <c r="S88" s="227"/>
      <c r="T88" s="228" t="s">
        <v>5376</v>
      </c>
      <c r="V88" s="18">
        <f>+_xlfn.XLOOKUP(B88,'La Calera II - RFSU 31.1.28'!B:B,'La Calera II - RFSU 31.1.28'!BW:BW,"No se encuentra",0,1)</f>
        <v>46563</v>
      </c>
      <c r="W88" s="193">
        <f t="shared" si="7"/>
        <v>291</v>
      </c>
      <c r="Z88" s="18" t="str">
        <f>+_xlfn.XLOOKUP(T88,'Crono LB 30.09'!B:B,'Crono LB 30.09'!E:E,"No se encuentra",0,1)</f>
        <v>No se encuentra</v>
      </c>
      <c r="AA88" s="193" t="e">
        <f t="shared" si="9"/>
        <v>#VALUE!</v>
      </c>
    </row>
    <row r="89" spans="1:27" ht="20" hidden="1" x14ac:dyDescent="0.35">
      <c r="A89" s="677"/>
      <c r="B89" s="680"/>
      <c r="C89" s="683"/>
      <c r="D89" s="285" t="s">
        <v>3095</v>
      </c>
      <c r="E89" s="201">
        <v>45930</v>
      </c>
      <c r="F89" s="198">
        <f>+_xlfn.XLOOKUP(B88,'La Calera II - RFSU 31.1.28'!B:B,'La Calera II - RFSU 31.1.28'!G:G,"No se encuentra",0,1)</f>
        <v>46034</v>
      </c>
      <c r="G89" s="293">
        <f>IF(+_xlfn.XLOOKUP(B88,'La Calera II - RFSU 31.1.28'!B:B,'La Calera II - RFSU 31.1.28'!H:H,"No se encuentra",0,1)&gt;0,+_xlfn.XLOOKUP(B88,'La Calera II - RFSU 31.1.28'!B:B,'La Calera II - RFSU 31.1.28'!H:H,"No se encuentra",0,1),"")</f>
        <v>45924</v>
      </c>
      <c r="H89" s="201">
        <v>45960</v>
      </c>
      <c r="I89" s="198">
        <f>+_xlfn.XLOOKUP(B88,'La Calera II - RFSU 31.1.28'!B:B,'La Calera II - RFSU 31.1.28'!W:W,"No se encuentra",0,1)</f>
        <v>45961</v>
      </c>
      <c r="J89" s="289">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1">
        <v>46038</v>
      </c>
      <c r="M89" s="198">
        <f t="shared" si="13"/>
        <v>46038</v>
      </c>
      <c r="N89" s="295">
        <f>IF(+_xlfn.XLOOKUP(B88,'La Calera II - RFSU 31.1.28'!B:B,'La Calera II - RFSU 31.1.28'!AQ:AQ,"No se encuentra",0,1)&gt;0,+_xlfn.XLOOKUP(B88,'La Calera II - RFSU 31.1.28'!B:B,'La Calera II - RFSU 31.1.28'!AQ:AQ,"No se encuentra",0,1),"")</f>
        <v>46163</v>
      </c>
      <c r="O89" s="201">
        <v>46447</v>
      </c>
      <c r="P89" s="198">
        <f t="shared" si="8"/>
        <v>46447</v>
      </c>
      <c r="Q89" s="35" t="str">
        <f>+IF(+_xlfn.XLOOKUP(B88,'La Calera II - RFSU 31.1.28'!B:B,'La Calera II - RFSU 31.1.28'!BX:BX,"No se encuentra",0,1)&gt;0,+_xlfn.XLOOKUP(B88,'La Calera II - RFSU 31.1.28'!B:B,'La Calera II - RFSU 31.1.28'!BX:BX,"No se encuentra",0,1),"")</f>
        <v/>
      </c>
      <c r="R89" s="302">
        <f t="shared" si="14"/>
        <v>0</v>
      </c>
      <c r="S89" s="227"/>
      <c r="T89" s="228" t="s">
        <v>5377</v>
      </c>
      <c r="V89" s="18">
        <f>+_xlfn.XLOOKUP(B88,'La Calera II - RFSU 31.1.28'!B:B,'La Calera II - RFSU 31.1.28'!BW:BW,"No se encuentra",0,1)</f>
        <v>46563</v>
      </c>
      <c r="W89" s="193">
        <f t="shared" si="7"/>
        <v>409</v>
      </c>
      <c r="Z89" s="18" t="str">
        <f>+_xlfn.XLOOKUP(T89,'Crono LB 30.09'!B:B,'Crono LB 30.09'!E:E,"No se encuentra",0,1)</f>
        <v>No se encuentra</v>
      </c>
      <c r="AA89" s="193" t="e">
        <f t="shared" si="9"/>
        <v>#VALUE!</v>
      </c>
    </row>
    <row r="90" spans="1:27" ht="30" hidden="1" x14ac:dyDescent="0.35">
      <c r="A90" s="677"/>
      <c r="B90" s="680"/>
      <c r="C90" s="683"/>
      <c r="D90" s="285" t="s">
        <v>3668</v>
      </c>
      <c r="E90" s="201">
        <v>45930</v>
      </c>
      <c r="F90" s="198">
        <f>+_xlfn.XLOOKUP(B88,'La Calera II - RFSU 31.1.28'!B:B,'La Calera II - RFSU 31.1.28'!G:G,"No se encuentra",0,1)</f>
        <v>46034</v>
      </c>
      <c r="G90" s="293">
        <f>IF(+_xlfn.XLOOKUP(B88,'La Calera II - RFSU 31.1.28'!B:B,'La Calera II - RFSU 31.1.28'!H:H,"No se encuentra",0,1)&gt;0,+_xlfn.XLOOKUP(B88,'La Calera II - RFSU 31.1.28'!B:B,'La Calera II - RFSU 31.1.28'!H:H,"No se encuentra",0,1),"")</f>
        <v>45924</v>
      </c>
      <c r="H90" s="201">
        <v>45960</v>
      </c>
      <c r="I90" s="198">
        <f>+_xlfn.XLOOKUP(B88,'La Calera II - RFSU 31.1.28'!B:B,'La Calera II - RFSU 31.1.28'!W:W,"No se encuentra",0,1)</f>
        <v>45961</v>
      </c>
      <c r="J90" s="289">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1">
        <v>46038</v>
      </c>
      <c r="M90" s="198">
        <f t="shared" si="13"/>
        <v>46038</v>
      </c>
      <c r="N90" s="295">
        <f>IF(+_xlfn.XLOOKUP(B88,'La Calera II - RFSU 31.1.28'!B:B,'La Calera II - RFSU 31.1.28'!AQ:AQ,"No se encuentra",0,1)&gt;0,+_xlfn.XLOOKUP(B88,'La Calera II - RFSU 31.1.28'!B:B,'La Calera II - RFSU 31.1.28'!AQ:AQ,"No se encuentra",0,1),"")</f>
        <v>46163</v>
      </c>
      <c r="O90" s="201">
        <v>46413</v>
      </c>
      <c r="P90" s="198">
        <f t="shared" si="8"/>
        <v>46413</v>
      </c>
      <c r="Q90" s="35" t="str">
        <f>+IF(+_xlfn.XLOOKUP(B88,'La Calera II - RFSU 31.1.28'!B:B,'La Calera II - RFSU 31.1.28'!BX:BX,"No se encuentra",0,1)&gt;0,+_xlfn.XLOOKUP(B88,'La Calera II - RFSU 31.1.28'!B:B,'La Calera II - RFSU 31.1.28'!BX:BX,"No se encuentra",0,1),"")</f>
        <v/>
      </c>
      <c r="R90" s="302">
        <f t="shared" ref="R90:R91" si="15">IF(N90="","",+IF(Q90="",+O90-P90,+O90-Q90))</f>
        <v>0</v>
      </c>
      <c r="S90" s="227"/>
      <c r="T90" s="228" t="s">
        <v>5378</v>
      </c>
      <c r="V90" s="18">
        <f>+_xlfn.XLOOKUP(B88,'La Calera II - RFSU 31.1.28'!B:B,'La Calera II - RFSU 31.1.28'!BW:BW,"No se encuentra",0,1)</f>
        <v>46563</v>
      </c>
      <c r="W90" s="193">
        <f t="shared" si="7"/>
        <v>375</v>
      </c>
      <c r="Z90" s="18" t="str">
        <f>+_xlfn.XLOOKUP(T90,'Crono LB 30.09'!B:B,'Crono LB 30.09'!E:E,"No se encuentra",0,1)</f>
        <v>No se encuentra</v>
      </c>
      <c r="AA90" s="193" t="e">
        <f t="shared" si="9"/>
        <v>#VALUE!</v>
      </c>
    </row>
    <row r="91" spans="1:27" ht="30" hidden="1" x14ac:dyDescent="0.35">
      <c r="A91" s="677"/>
      <c r="B91" s="680"/>
      <c r="C91" s="683"/>
      <c r="D91" s="285" t="s">
        <v>3669</v>
      </c>
      <c r="E91" s="201">
        <v>45930</v>
      </c>
      <c r="F91" s="198">
        <f>+_xlfn.XLOOKUP(B88,'La Calera II - RFSU 31.1.28'!B:B,'La Calera II - RFSU 31.1.28'!G:G,"No se encuentra",0,1)</f>
        <v>46034</v>
      </c>
      <c r="G91" s="293">
        <f>IF(+_xlfn.XLOOKUP(B88,'La Calera II - RFSU 31.1.28'!B:B,'La Calera II - RFSU 31.1.28'!H:H,"No se encuentra",0,1)&gt;0,+_xlfn.XLOOKUP(B88,'La Calera II - RFSU 31.1.28'!B:B,'La Calera II - RFSU 31.1.28'!H:H,"No se encuentra",0,1),"")</f>
        <v>45924</v>
      </c>
      <c r="H91" s="201">
        <v>45960</v>
      </c>
      <c r="I91" s="198">
        <f>+_xlfn.XLOOKUP(B88,'La Calera II - RFSU 31.1.28'!B:B,'La Calera II - RFSU 31.1.28'!W:W,"No se encuentra",0,1)</f>
        <v>45961</v>
      </c>
      <c r="J91" s="289">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1">
        <v>46038</v>
      </c>
      <c r="M91" s="198">
        <f t="shared" si="13"/>
        <v>46038</v>
      </c>
      <c r="N91" s="295">
        <f>IF(+_xlfn.XLOOKUP(B88,'La Calera II - RFSU 31.1.28'!B:B,'La Calera II - RFSU 31.1.28'!AQ:AQ,"No se encuentra",0,1)&gt;0,+_xlfn.XLOOKUP(B88,'La Calera II - RFSU 31.1.28'!B:B,'La Calera II - RFSU 31.1.28'!AQ:AQ,"No se encuentra",0,1),"")</f>
        <v>46163</v>
      </c>
      <c r="O91" s="201">
        <v>46374</v>
      </c>
      <c r="P91" s="198">
        <f t="shared" si="8"/>
        <v>46374</v>
      </c>
      <c r="Q91" s="35" t="str">
        <f>+IF(+_xlfn.XLOOKUP(B88,'La Calera II - RFSU 31.1.28'!B:B,'La Calera II - RFSU 31.1.28'!BX:BX,"No se encuentra",0,1)&gt;0,+_xlfn.XLOOKUP(B88,'La Calera II - RFSU 31.1.28'!B:B,'La Calera II - RFSU 31.1.28'!BX:BX,"No se encuentra",0,1),"")</f>
        <v/>
      </c>
      <c r="R91" s="302">
        <f t="shared" si="15"/>
        <v>0</v>
      </c>
      <c r="S91" s="227"/>
      <c r="T91" s="228" t="s">
        <v>5379</v>
      </c>
      <c r="V91" s="18">
        <f>+_xlfn.XLOOKUP(B88,'La Calera II - RFSU 31.1.28'!B:B,'La Calera II - RFSU 31.1.28'!BW:BW,"No se encuentra",0,1)</f>
        <v>46563</v>
      </c>
      <c r="W91" s="193">
        <f t="shared" si="7"/>
        <v>336</v>
      </c>
      <c r="Z91" s="18" t="str">
        <f>+_xlfn.XLOOKUP(T91,'Crono LB 30.09'!B:B,'Crono LB 30.09'!E:E,"No se encuentra",0,1)</f>
        <v>No se encuentra</v>
      </c>
      <c r="AA91" s="193" t="e">
        <f t="shared" si="9"/>
        <v>#VALUE!</v>
      </c>
    </row>
    <row r="92" spans="1:27" ht="30" hidden="1" x14ac:dyDescent="0.35">
      <c r="A92" s="677"/>
      <c r="B92" s="680"/>
      <c r="C92" s="683"/>
      <c r="D92" s="285" t="s">
        <v>3670</v>
      </c>
      <c r="E92" s="201">
        <v>45930</v>
      </c>
      <c r="F92" s="198">
        <f>+_xlfn.XLOOKUP(B88,'La Calera II - RFSU 31.1.28'!B:B,'La Calera II - RFSU 31.1.28'!G:G,"No se encuentra",0,1)</f>
        <v>46034</v>
      </c>
      <c r="G92" s="293">
        <f>IF(+_xlfn.XLOOKUP(B88,'La Calera II - RFSU 31.1.28'!B:B,'La Calera II - RFSU 31.1.28'!H:H,"No se encuentra",0,1)&gt;0,+_xlfn.XLOOKUP(B88,'La Calera II - RFSU 31.1.28'!B:B,'La Calera II - RFSU 31.1.28'!H:H,"No se encuentra",0,1),"")</f>
        <v>45924</v>
      </c>
      <c r="H92" s="201">
        <v>45960</v>
      </c>
      <c r="I92" s="198">
        <f>+_xlfn.XLOOKUP(B88,'La Calera II - RFSU 31.1.28'!B:B,'La Calera II - RFSU 31.1.28'!W:W,"No se encuentra",0,1)</f>
        <v>45961</v>
      </c>
      <c r="J92" s="289">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1">
        <v>46038</v>
      </c>
      <c r="M92" s="198">
        <f t="shared" si="13"/>
        <v>46038</v>
      </c>
      <c r="N92" s="295">
        <f>IF(+_xlfn.XLOOKUP(B88,'La Calera II - RFSU 31.1.28'!B:B,'La Calera II - RFSU 31.1.28'!AQ:AQ,"No se encuentra",0,1)&gt;0,+_xlfn.XLOOKUP(B88,'La Calera II - RFSU 31.1.28'!B:B,'La Calera II - RFSU 31.1.28'!AQ:AQ,"No se encuentra",0,1),"")</f>
        <v>46163</v>
      </c>
      <c r="O92" s="201">
        <v>46511</v>
      </c>
      <c r="P92" s="198">
        <f t="shared" si="8"/>
        <v>46511</v>
      </c>
      <c r="Q92" s="35" t="str">
        <f>+IF(+_xlfn.XLOOKUP(B88,'La Calera II - RFSU 31.1.28'!B:B,'La Calera II - RFSU 31.1.28'!BX:BX,"No se encuentra",0,1)&gt;0,+_xlfn.XLOOKUP(B88,'La Calera II - RFSU 31.1.28'!B:B,'La Calera II - RFSU 31.1.28'!BX:BX,"No se encuentra",0,1),"")</f>
        <v/>
      </c>
      <c r="R92" s="302">
        <f t="shared" si="14"/>
        <v>0</v>
      </c>
      <c r="S92" s="227"/>
      <c r="T92" s="228" t="s">
        <v>5380</v>
      </c>
      <c r="V92" s="18">
        <f>+_xlfn.XLOOKUP(B88,'La Calera II - RFSU 31.1.28'!B:B,'La Calera II - RFSU 31.1.28'!BW:BW,"No se encuentra",0,1)</f>
        <v>46563</v>
      </c>
      <c r="W92" s="193">
        <f t="shared" si="7"/>
        <v>473</v>
      </c>
      <c r="Z92" s="18" t="str">
        <f>+_xlfn.XLOOKUP(T92,'Crono LB 30.09'!B:B,'Crono LB 30.09'!E:E,"No se encuentra",0,1)</f>
        <v>No se encuentra</v>
      </c>
      <c r="AA92" s="193" t="e">
        <f t="shared" si="9"/>
        <v>#VALUE!</v>
      </c>
    </row>
    <row r="93" spans="1:27" ht="20" hidden="1" x14ac:dyDescent="0.35">
      <c r="A93" s="678"/>
      <c r="B93" s="681"/>
      <c r="C93" s="684"/>
      <c r="D93" s="285" t="s">
        <v>3093</v>
      </c>
      <c r="E93" s="201">
        <v>45930</v>
      </c>
      <c r="F93" s="198">
        <f>+_xlfn.XLOOKUP(B88,'La Calera II - RFSU 31.1.28'!B:B,'La Calera II - RFSU 31.1.28'!G:G,"No se encuentra",0,1)</f>
        <v>46034</v>
      </c>
      <c r="G93" s="293">
        <f>IF(+_xlfn.XLOOKUP(B88,'La Calera II - RFSU 31.1.28'!B:B,'La Calera II - RFSU 31.1.28'!H:H,"No se encuentra",0,1)&gt;0,+_xlfn.XLOOKUP(B88,'La Calera II - RFSU 31.1.28'!B:B,'La Calera II - RFSU 31.1.28'!H:H,"No se encuentra",0,1),"")</f>
        <v>45924</v>
      </c>
      <c r="H93" s="201">
        <v>45960</v>
      </c>
      <c r="I93" s="198">
        <f>+_xlfn.XLOOKUP(B88,'La Calera II - RFSU 31.1.28'!B:B,'La Calera II - RFSU 31.1.28'!W:W,"No se encuentra",0,1)</f>
        <v>45961</v>
      </c>
      <c r="J93" s="289">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1">
        <v>46038</v>
      </c>
      <c r="M93" s="198">
        <f t="shared" si="13"/>
        <v>46038</v>
      </c>
      <c r="N93" s="295">
        <f>IF(+_xlfn.XLOOKUP(B88,'La Calera II - RFSU 31.1.28'!B:B,'La Calera II - RFSU 31.1.28'!AQ:AQ,"No se encuentra",0,1)&gt;0,+_xlfn.XLOOKUP(B88,'La Calera II - RFSU 31.1.28'!B:B,'La Calera II - RFSU 31.1.28'!AQ:AQ,"No se encuentra",0,1),"")</f>
        <v>46163</v>
      </c>
      <c r="O93" s="201">
        <v>46454</v>
      </c>
      <c r="P93" s="198">
        <f t="shared" si="8"/>
        <v>46454</v>
      </c>
      <c r="Q93" s="35" t="str">
        <f>+IF(+_xlfn.XLOOKUP(B88,'La Calera II - RFSU 31.1.28'!B:B,'La Calera II - RFSU 31.1.28'!BX:BX,"No se encuentra",0,1)&gt;0,+_xlfn.XLOOKUP(B88,'La Calera II - RFSU 31.1.28'!B:B,'La Calera II - RFSU 31.1.28'!BX:BX,"No se encuentra",0,1),"")</f>
        <v/>
      </c>
      <c r="R93" s="302">
        <f t="shared" si="6"/>
        <v>0</v>
      </c>
      <c r="S93" s="227"/>
      <c r="T93" s="228" t="s">
        <v>2859</v>
      </c>
      <c r="V93" s="18">
        <f>+_xlfn.XLOOKUP(B88,'La Calera II - RFSU 31.1.28'!B:B,'La Calera II - RFSU 31.1.28'!BW:BW,"No se encuentra",0,1)</f>
        <v>46563</v>
      </c>
      <c r="W93" s="193">
        <f t="shared" si="7"/>
        <v>416</v>
      </c>
      <c r="Z93" s="18" t="str">
        <f>+_xlfn.XLOOKUP(T93,'Crono LB 30.09'!B:B,'Crono LB 30.09'!E:E,"No se encuentra",0,1)</f>
        <v>No se encuentra</v>
      </c>
      <c r="AA93" s="193" t="e">
        <f t="shared" si="9"/>
        <v>#VALUE!</v>
      </c>
    </row>
    <row r="94" spans="1:27" ht="40" hidden="1" x14ac:dyDescent="0.35">
      <c r="A94" s="159" t="s">
        <v>1679</v>
      </c>
      <c r="B94" s="160" t="s">
        <v>1846</v>
      </c>
      <c r="C94" s="161" t="s">
        <v>1847</v>
      </c>
      <c r="D94" s="285" t="str">
        <f>+_xlfn.XLOOKUP(B94,'La Calera II - RFSU 31.1.28'!B:B,'La Calera II - RFSU 31.1.28'!D:D,"No se encuentra",0,1)</f>
        <v xml:space="preserve">TKBA-24410 A/B - Tanque cónico de efluentes
</v>
      </c>
      <c r="E94" s="201">
        <v>45930</v>
      </c>
      <c r="F94" s="198">
        <f>+_xlfn.XLOOKUP(B94,'La Calera II - RFSU 31.1.28'!B:B,'La Calera II - RFSU 31.1.28'!G:G,"No se encuentra",0,1)</f>
        <v>45931</v>
      </c>
      <c r="G94" s="293">
        <f>IF(+_xlfn.XLOOKUP(B94,'La Calera II - RFSU 31.1.28'!B:B,'La Calera II - RFSU 31.1.28'!H:H,"No se encuentra",0,1)&gt;0,+_xlfn.XLOOKUP(B94,'La Calera II - RFSU 31.1.28'!B:B,'La Calera II - RFSU 31.1.28'!H:H,"No se encuentra",0,1),"")</f>
        <v>45933</v>
      </c>
      <c r="H94" s="201">
        <v>45967</v>
      </c>
      <c r="I94" s="198">
        <f>+_xlfn.XLOOKUP(B94,'La Calera II - RFSU 31.1.28'!B:B,'La Calera II - RFSU 31.1.28'!W:W,"No se encuentra",0,1)</f>
        <v>45980</v>
      </c>
      <c r="J94" s="289">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1">
        <v>46047</v>
      </c>
      <c r="M94" s="198">
        <f>+_xlfn.XLOOKUP(B94,'La Calera II - RFSU 31.1.28'!B:B,'La Calera II - RFSU 31.1.28'!AP:AP,"No se encuentra",0,1)</f>
        <v>46179</v>
      </c>
      <c r="N94" s="295">
        <f>IF(+_xlfn.XLOOKUP(B94,'La Calera II - RFSU 31.1.28'!B:B,'La Calera II - RFSU 31.1.28'!AQ:AQ,"No se encuentra",0,1)&gt;0,+_xlfn.XLOOKUP(B94,'La Calera II - RFSU 31.1.28'!B:B,'La Calera II - RFSU 31.1.28'!AQ:AQ,"No se encuentra",0,1),"")</f>
        <v>46184</v>
      </c>
      <c r="O94" s="201">
        <v>46313</v>
      </c>
      <c r="P94" s="198">
        <f t="shared" si="8"/>
        <v>46313</v>
      </c>
      <c r="Q94" s="35" t="str">
        <f>+IF(+_xlfn.XLOOKUP(B94,'La Calera II - RFSU 31.1.28'!B:B,'La Calera II - RFSU 31.1.28'!BX:BX,"No se encuentra",0,1)&gt;0,+_xlfn.XLOOKUP(B94,'La Calera II - RFSU 31.1.28'!B:B,'La Calera II - RFSU 31.1.28'!BX:BX,"No se encuentra",0,1),"")</f>
        <v/>
      </c>
      <c r="R94" s="302">
        <f t="shared" si="6"/>
        <v>0</v>
      </c>
      <c r="S94" s="227"/>
      <c r="T94" s="228" t="str">
        <f>+_xlfn.XLOOKUP(B94,'La Calera II - RFSU 31.1.28'!B:B,'La Calera II - RFSU 31.1.28'!BZ:BZ,"",0,1)</f>
        <v>FDM1040</v>
      </c>
      <c r="V94" s="18">
        <f>+_xlfn.XLOOKUP(B94,'La Calera II - RFSU 31.1.28'!B:B,'La Calera II - RFSU 31.1.28'!BW:BW,"No se encuentra",0,1)</f>
        <v>46464</v>
      </c>
      <c r="W94" s="193">
        <f t="shared" si="7"/>
        <v>266</v>
      </c>
      <c r="Z94" s="18" t="str">
        <f>+_xlfn.XLOOKUP(T94,'Crono LB 30.09'!B:B,'Crono LB 30.09'!E:E,"No se encuentra",0,1)</f>
        <v>23-Dec-25</v>
      </c>
      <c r="AA94" s="193" t="e">
        <f t="shared" si="9"/>
        <v>#VALUE!</v>
      </c>
    </row>
    <row r="95" spans="1:27" hidden="1" x14ac:dyDescent="0.35">
      <c r="A95" s="159" t="s">
        <v>1679</v>
      </c>
      <c r="B95" s="160" t="s">
        <v>1848</v>
      </c>
      <c r="C95" s="161" t="s">
        <v>1849</v>
      </c>
      <c r="D95" s="285" t="str">
        <f>+_xlfn.XLOOKUP(B95,'La Calera II - RFSU 31.1.28'!B:B,'La Calera II - RFSU 31.1.28'!D:D,"No se encuentra",0,1)</f>
        <v>No se encuentra</v>
      </c>
      <c r="E95" s="201">
        <v>46022</v>
      </c>
      <c r="F95" s="198" t="str">
        <f>+_xlfn.XLOOKUP(B95,'La Calera II - RFSU 31.1.28'!B:B,'La Calera II - RFSU 31.1.28'!G:G,"No se encuentra",0,1)</f>
        <v>No se encuentra</v>
      </c>
      <c r="G95" s="293" t="str">
        <f>IF(+_xlfn.XLOOKUP(B95,'La Calera II - RFSU 31.1.28'!B:B,'La Calera II - RFSU 31.1.28'!H:H,"No se encuentra",0,1)&gt;0,+_xlfn.XLOOKUP(B95,'La Calera II - RFSU 31.1.28'!B:B,'La Calera II - RFSU 31.1.28'!H:H,"No se encuentra",0,1),"")</f>
        <v>No se encuentra</v>
      </c>
      <c r="H95" s="201">
        <v>46059</v>
      </c>
      <c r="I95" s="198" t="str">
        <f>+_xlfn.XLOOKUP(B95,'La Calera II - RFSU 31.1.28'!B:B,'La Calera II - RFSU 31.1.28'!W:W,"No se encuentra",0,1)</f>
        <v>No se encuentra</v>
      </c>
      <c r="J95" s="289"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1">
        <v>46139</v>
      </c>
      <c r="M95" s="198" t="str">
        <f>+_xlfn.XLOOKUP(B95,'La Calera II - RFSU 31.1.28'!B:B,'La Calera II - RFSU 31.1.28'!AP:AP,"No se encuentra",0,1)</f>
        <v>No se encuentra</v>
      </c>
      <c r="N95" s="295" t="str">
        <f>IF(+_xlfn.XLOOKUP(B95,'La Calera II - RFSU 31.1.28'!B:B,'La Calera II - RFSU 31.1.28'!AQ:AQ,"No se encuentra",0,1)&gt;0,+_xlfn.XLOOKUP(B95,'La Calera II - RFSU 31.1.28'!B:B,'La Calera II - RFSU 31.1.28'!AQ:AQ,"No se encuentra",0,1),"")</f>
        <v>No se encuentra</v>
      </c>
      <c r="O95" s="201">
        <v>46422</v>
      </c>
      <c r="P95" s="198">
        <f t="shared" si="8"/>
        <v>46422</v>
      </c>
      <c r="Q95" s="35" t="str">
        <f>+IF(+_xlfn.XLOOKUP(B95,'La Calera II - RFSU 31.1.28'!B:B,'La Calera II - RFSU 31.1.28'!BX:BX,"No se encuentra",0,1)&gt;0,+_xlfn.XLOOKUP(B95,'La Calera II - RFSU 31.1.28'!B:B,'La Calera II - RFSU 31.1.28'!BX:BX,"No se encuentra",0,1),"")</f>
        <v>No se encuentra</v>
      </c>
      <c r="R95" s="302" t="e">
        <f t="shared" si="6"/>
        <v>#VALUE!</v>
      </c>
      <c r="S95" s="227"/>
      <c r="T95" s="228" t="str">
        <f>+_xlfn.XLOOKUP(B95,'La Calera II - RFSU 31.1.28'!B:B,'La Calera II - RFSU 31.1.28'!BZ:BZ,"",0,1)</f>
        <v/>
      </c>
      <c r="V95" s="18" t="str">
        <f>+_xlfn.XLOOKUP(B95,'La Calera II - RFSU 31.1.28'!B:B,'La Calera II - RFSU 31.1.28'!BW:BW,"No se encuentra",0,1)</f>
        <v>No se encuentra</v>
      </c>
      <c r="W95" s="193">
        <f t="shared" si="7"/>
        <v>283</v>
      </c>
      <c r="Z95" s="18" t="str">
        <f>+_xlfn.XLOOKUP(T95,'Crono LB 30.09'!B:B,'Crono LB 30.09'!E:E,"No se encuentra",0,1)</f>
        <v>No se encuentra</v>
      </c>
      <c r="AA95" s="193" t="e">
        <f t="shared" si="9"/>
        <v>#VALUE!</v>
      </c>
    </row>
    <row r="96" spans="1:27" hidden="1" x14ac:dyDescent="0.35">
      <c r="A96" s="159" t="s">
        <v>1679</v>
      </c>
      <c r="B96" s="164" t="s">
        <v>1850</v>
      </c>
      <c r="C96" s="163" t="s">
        <v>1851</v>
      </c>
      <c r="D96" s="285">
        <f>+_xlfn.XLOOKUP(B96,'La Calera II - RFSU 31.1.28'!B:B,'La Calera II - RFSU 31.1.28'!D:D,"No se encuentra",0,1)</f>
        <v>0</v>
      </c>
      <c r="E96" s="201">
        <v>46153</v>
      </c>
      <c r="F96" s="198">
        <f>+_xlfn.XLOOKUP(B96,'La Calera II - RFSU 31.1.28'!B:B,'La Calera II - RFSU 31.1.28'!G:G,"No se encuentra",0,1)</f>
        <v>46218</v>
      </c>
      <c r="G96" s="293">
        <f>IF(+_xlfn.XLOOKUP(B96,'La Calera II - RFSU 31.1.28'!B:B,'La Calera II - RFSU 31.1.28'!H:H,"No se encuentra",0,1)&gt;0,+_xlfn.XLOOKUP(B96,'La Calera II - RFSU 31.1.28'!B:B,'La Calera II - RFSU 31.1.28'!H:H,"No se encuentra",0,1),"")</f>
        <v>46218</v>
      </c>
      <c r="H96" s="201">
        <v>46190</v>
      </c>
      <c r="I96" s="198">
        <f>+_xlfn.XLOOKUP(B96,'La Calera II - RFSU 31.1.28'!B:B,'La Calera II - RFSU 31.1.28'!W:W,"No se encuentra",0,1)</f>
        <v>46247</v>
      </c>
      <c r="J96" s="289"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1">
        <v>46270</v>
      </c>
      <c r="M96" s="198">
        <f>+_xlfn.XLOOKUP(B96,'La Calera II - RFSU 31.1.28'!B:B,'La Calera II - RFSU 31.1.28'!AP:AP,"No se encuentra",0,1)</f>
        <v>46297</v>
      </c>
      <c r="N96" s="295" t="str">
        <f>IF(+_xlfn.XLOOKUP(B96,'La Calera II - RFSU 31.1.28'!B:B,'La Calera II - RFSU 31.1.28'!AQ:AQ,"No se encuentra",0,1)&gt;0,+_xlfn.XLOOKUP(B96,'La Calera II - RFSU 31.1.28'!B:B,'La Calera II - RFSU 31.1.28'!AQ:AQ,"No se encuentra",0,1),"")</f>
        <v/>
      </c>
      <c r="O96" s="201">
        <v>46451</v>
      </c>
      <c r="P96" s="198">
        <f t="shared" si="8"/>
        <v>46451</v>
      </c>
      <c r="Q96" s="35" t="str">
        <f>+IF(+_xlfn.XLOOKUP(B96,'La Calera II - RFSU 31.1.28'!B:B,'La Calera II - RFSU 31.1.28'!BX:BX,"No se encuentra",0,1)&gt;0,+_xlfn.XLOOKUP(B96,'La Calera II - RFSU 31.1.28'!B:B,'La Calera II - RFSU 31.1.28'!BX:BX,"No se encuentra",0,1),"")</f>
        <v/>
      </c>
      <c r="R96" s="302" t="str">
        <f t="shared" si="6"/>
        <v/>
      </c>
      <c r="S96" s="227"/>
      <c r="T96" s="228" t="str">
        <f>+_xlfn.XLOOKUP(B96,'La Calera II - RFSU 31.1.28'!B:B,'La Calera II - RFSU 31.1.28'!BZ:BZ,"",0,1)</f>
        <v>FDM1420</v>
      </c>
      <c r="V96" s="18">
        <f>+_xlfn.XLOOKUP(B96,'La Calera II - RFSU 31.1.28'!B:B,'La Calera II - RFSU 31.1.28'!BW:BW,"No se encuentra",0,1)</f>
        <v>46630</v>
      </c>
      <c r="W96" s="193">
        <f t="shared" si="7"/>
        <v>181</v>
      </c>
      <c r="Z96" s="18">
        <f>+_xlfn.XLOOKUP(T96,'Crono LB 30.09'!B:B,'Crono LB 30.09'!E:E,"No se encuentra",0,1)</f>
        <v>46203</v>
      </c>
      <c r="AA96" s="193">
        <f t="shared" si="9"/>
        <v>-67</v>
      </c>
    </row>
    <row r="97" spans="1:27" hidden="1" x14ac:dyDescent="0.35">
      <c r="A97" s="159" t="s">
        <v>1679</v>
      </c>
      <c r="B97" s="164" t="s">
        <v>1852</v>
      </c>
      <c r="C97" s="163" t="s">
        <v>1853</v>
      </c>
      <c r="D97" s="285" t="str">
        <f>+_xlfn.XLOOKUP(B97,'La Calera II - RFSU 31.1.28'!B:B,'La Calera II - RFSU 31.1.28'!D:D,"No se encuentra",0,1)</f>
        <v>T-29181/29281/29381</v>
      </c>
      <c r="E97" s="201">
        <v>46153</v>
      </c>
      <c r="F97" s="198">
        <f>+_xlfn.XLOOKUP(B97,'La Calera II - RFSU 31.1.28'!B:B,'La Calera II - RFSU 31.1.28'!G:G,"No se encuentra",0,1)</f>
        <v>46167</v>
      </c>
      <c r="G97" s="293">
        <f>IF(+_xlfn.XLOOKUP(B97,'La Calera II - RFSU 31.1.28'!B:B,'La Calera II - RFSU 31.1.28'!H:H,"No se encuentra",0,1)&gt;0,+_xlfn.XLOOKUP(B97,'La Calera II - RFSU 31.1.28'!B:B,'La Calera II - RFSU 31.1.28'!H:H,"No se encuentra",0,1),"")</f>
        <v>46164</v>
      </c>
      <c r="H97" s="201">
        <v>46190</v>
      </c>
      <c r="I97" s="198">
        <f>+_xlfn.XLOOKUP(B97,'La Calera II - RFSU 31.1.28'!B:B,'La Calera II - RFSU 31.1.28'!W:W,"No se encuentra",0,1)</f>
        <v>46208</v>
      </c>
      <c r="J97" s="289">
        <f>IF(+_xlfn.XLOOKUP(B97,'La Calera II - RFSU 31.1.28'!B:B,'La Calera II - RFSU 31.1.28'!X:X,"No se encuentra",0,1)&gt;0,+_xlfn.XLOOKUP(B97,'La Calera II - RFSU 31.1.28'!B:B,'La Calera II - RFSU 31.1.28'!X:X,"No se encuentra",0,1),"")</f>
        <v>46208</v>
      </c>
      <c r="K97" s="141" t="str">
        <f>+IF(+_xlfn.XLOOKUP(B97,'La Calera II - RFSU 31.1.28'!B:B,'La Calera II - RFSU 31.1.28'!AG:AG,"No se encuentra",0,1)=0,"N/A","Sin iniciar")</f>
        <v>Sin iniciar</v>
      </c>
      <c r="L97" s="201">
        <v>46270</v>
      </c>
      <c r="M97" s="198">
        <f>+_xlfn.XLOOKUP(B97,'La Calera II - RFSU 31.1.28'!B:B,'La Calera II - RFSU 31.1.28'!AP:AP,"No se encuentra",0,1)</f>
        <v>46288</v>
      </c>
      <c r="N97" s="295" t="str">
        <f>IF(+_xlfn.XLOOKUP(B97,'La Calera II - RFSU 31.1.28'!B:B,'La Calera II - RFSU 31.1.28'!AQ:AQ,"No se encuentra",0,1)&gt;0,+_xlfn.XLOOKUP(B97,'La Calera II - RFSU 31.1.28'!B:B,'La Calera II - RFSU 31.1.28'!AQ:AQ,"No se encuentra",0,1),"")</f>
        <v/>
      </c>
      <c r="O97" s="201">
        <v>46422</v>
      </c>
      <c r="P97" s="198">
        <f t="shared" si="8"/>
        <v>46422</v>
      </c>
      <c r="Q97" s="35" t="str">
        <f>+IF(+_xlfn.XLOOKUP(B97,'La Calera II - RFSU 31.1.28'!B:B,'La Calera II - RFSU 31.1.28'!BX:BX,"No se encuentra",0,1)&gt;0,+_xlfn.XLOOKUP(B97,'La Calera II - RFSU 31.1.28'!B:B,'La Calera II - RFSU 31.1.28'!BX:BX,"No se encuentra",0,1),"")</f>
        <v/>
      </c>
      <c r="R97" s="302" t="str">
        <f t="shared" si="6"/>
        <v/>
      </c>
      <c r="S97" s="227"/>
      <c r="T97" s="228" t="str">
        <f>+_xlfn.XLOOKUP(B97,'La Calera II - RFSU 31.1.28'!B:B,'La Calera II - RFSU 31.1.28'!BZ:BZ,"",0,1)</f>
        <v>FDM1040</v>
      </c>
      <c r="V97" s="18">
        <f>+_xlfn.XLOOKUP(B97,'La Calera II - RFSU 31.1.28'!B:B,'La Calera II - RFSU 31.1.28'!BW:BW,"No se encuentra",0,1)</f>
        <v>46475</v>
      </c>
      <c r="W97" s="193">
        <f t="shared" si="7"/>
        <v>152</v>
      </c>
      <c r="Z97" s="18" t="str">
        <f>+_xlfn.XLOOKUP(T97,'Crono LB 30.09'!B:B,'Crono LB 30.09'!E:E,"No se encuentra",0,1)</f>
        <v>23-Dec-25</v>
      </c>
      <c r="AA97" s="193" t="e">
        <f t="shared" si="9"/>
        <v>#VALUE!</v>
      </c>
    </row>
    <row r="98" spans="1:27" hidden="1" x14ac:dyDescent="0.35">
      <c r="A98" s="159" t="s">
        <v>1679</v>
      </c>
      <c r="B98" s="164" t="s">
        <v>1854</v>
      </c>
      <c r="C98" s="163" t="s">
        <v>1855</v>
      </c>
      <c r="D98" s="285" t="str">
        <f>+_xlfn.XLOOKUP(B98,'La Calera II - RFSU 31.1.28'!B:B,'La Calera II - RFSU 31.1.28'!D:D,"No se encuentra",0,1)</f>
        <v>No se encuentra</v>
      </c>
      <c r="E98" s="201">
        <v>46153</v>
      </c>
      <c r="F98" s="198" t="str">
        <f>+_xlfn.XLOOKUP(B98,'La Calera II - RFSU 31.1.28'!B:B,'La Calera II - RFSU 31.1.28'!G:G,"No se encuentra",0,1)</f>
        <v>No se encuentra</v>
      </c>
      <c r="G98" s="293" t="str">
        <f>IF(+_xlfn.XLOOKUP(B98,'La Calera II - RFSU 31.1.28'!B:B,'La Calera II - RFSU 31.1.28'!H:H,"No se encuentra",0,1)&gt;0,+_xlfn.XLOOKUP(B98,'La Calera II - RFSU 31.1.28'!B:B,'La Calera II - RFSU 31.1.28'!H:H,"No se encuentra",0,1),"")</f>
        <v>No se encuentra</v>
      </c>
      <c r="H98" s="201">
        <v>46190</v>
      </c>
      <c r="I98" s="198" t="str">
        <f>+_xlfn.XLOOKUP(B98,'La Calera II - RFSU 31.1.28'!B:B,'La Calera II - RFSU 31.1.28'!W:W,"No se encuentra",0,1)</f>
        <v>No se encuentra</v>
      </c>
      <c r="J98" s="289"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1">
        <v>46270</v>
      </c>
      <c r="M98" s="198" t="str">
        <f>+_xlfn.XLOOKUP(B98,'La Calera II - RFSU 31.1.28'!B:B,'La Calera II - RFSU 31.1.28'!AP:AP,"No se encuentra",0,1)</f>
        <v>No se encuentra</v>
      </c>
      <c r="N98" s="295" t="str">
        <f>IF(+_xlfn.XLOOKUP(B98,'La Calera II - RFSU 31.1.28'!B:B,'La Calera II - RFSU 31.1.28'!AQ:AQ,"No se encuentra",0,1)&gt;0,+_xlfn.XLOOKUP(B98,'La Calera II - RFSU 31.1.28'!B:B,'La Calera II - RFSU 31.1.28'!AQ:AQ,"No se encuentra",0,1),"")</f>
        <v>No se encuentra</v>
      </c>
      <c r="O98" s="201">
        <v>46418</v>
      </c>
      <c r="P98" s="198">
        <f t="shared" si="8"/>
        <v>46418</v>
      </c>
      <c r="Q98" s="35" t="str">
        <f>+IF(+_xlfn.XLOOKUP(B98,'La Calera II - RFSU 31.1.28'!B:B,'La Calera II - RFSU 31.1.28'!BX:BX,"No se encuentra",0,1)&gt;0,+_xlfn.XLOOKUP(B98,'La Calera II - RFSU 31.1.28'!B:B,'La Calera II - RFSU 31.1.28'!BX:BX,"No se encuentra",0,1),"")</f>
        <v>No se encuentra</v>
      </c>
      <c r="R98" s="302" t="e">
        <f t="shared" si="6"/>
        <v>#VALUE!</v>
      </c>
      <c r="S98" s="227"/>
      <c r="T98" s="228" t="str">
        <f>+_xlfn.XLOOKUP(B98,'La Calera II - RFSU 31.1.28'!B:B,'La Calera II - RFSU 31.1.28'!BZ:BZ,"",0,1)</f>
        <v/>
      </c>
      <c r="V98" s="18" t="str">
        <f>+_xlfn.XLOOKUP(B98,'La Calera II - RFSU 31.1.28'!B:B,'La Calera II - RFSU 31.1.28'!BW:BW,"No se encuentra",0,1)</f>
        <v>No se encuentra</v>
      </c>
      <c r="W98" s="193">
        <f t="shared" si="7"/>
        <v>148</v>
      </c>
      <c r="Z98" s="18" t="str">
        <f>+_xlfn.XLOOKUP(T98,'Crono LB 30.09'!B:B,'Crono LB 30.09'!E:E,"No se encuentra",0,1)</f>
        <v>No se encuentra</v>
      </c>
      <c r="AA98" s="193" t="e">
        <f t="shared" si="9"/>
        <v>#VALUE!</v>
      </c>
    </row>
    <row r="99" spans="1:27" hidden="1" x14ac:dyDescent="0.35">
      <c r="A99" s="159" t="s">
        <v>1679</v>
      </c>
      <c r="B99" s="164" t="s">
        <v>1856</v>
      </c>
      <c r="C99" s="163" t="s">
        <v>1857</v>
      </c>
      <c r="D99" s="285" t="str">
        <f>+_xlfn.XLOOKUP(B99,'La Calera II - RFSU 31.1.28'!B:B,'La Calera II - RFSU 31.1.28'!D:D,"No se encuentra",0,1)</f>
        <v>No se encuentra</v>
      </c>
      <c r="E99" s="201">
        <v>45989</v>
      </c>
      <c r="F99" s="198" t="str">
        <f>+_xlfn.XLOOKUP(B99,'La Calera II - RFSU 31.1.28'!B:B,'La Calera II - RFSU 31.1.28'!G:G,"No se encuentra",0,1)</f>
        <v>No se encuentra</v>
      </c>
      <c r="G99" s="293" t="str">
        <f>IF(+_xlfn.XLOOKUP(B99,'La Calera II - RFSU 31.1.28'!B:B,'La Calera II - RFSU 31.1.28'!H:H,"No se encuentra",0,1)&gt;0,+_xlfn.XLOOKUP(B99,'La Calera II - RFSU 31.1.28'!B:B,'La Calera II - RFSU 31.1.28'!H:H,"No se encuentra",0,1),"")</f>
        <v>No se encuentra</v>
      </c>
      <c r="H99" s="201">
        <v>46026</v>
      </c>
      <c r="I99" s="198" t="str">
        <f>+_xlfn.XLOOKUP(B99,'La Calera II - RFSU 31.1.28'!B:B,'La Calera II - RFSU 31.1.28'!W:W,"No se encuentra",0,1)</f>
        <v>No se encuentra</v>
      </c>
      <c r="J99" s="289"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1">
        <v>46106</v>
      </c>
      <c r="M99" s="198" t="str">
        <f>+_xlfn.XLOOKUP(B99,'La Calera II - RFSU 31.1.28'!B:B,'La Calera II - RFSU 31.1.28'!AP:AP,"No se encuentra",0,1)</f>
        <v>No se encuentra</v>
      </c>
      <c r="N99" s="295" t="str">
        <f>IF(+_xlfn.XLOOKUP(B99,'La Calera II - RFSU 31.1.28'!B:B,'La Calera II - RFSU 31.1.28'!AQ:AQ,"No se encuentra",0,1)&gt;0,+_xlfn.XLOOKUP(B99,'La Calera II - RFSU 31.1.28'!B:B,'La Calera II - RFSU 31.1.28'!AQ:AQ,"No se encuentra",0,1),"")</f>
        <v>No se encuentra</v>
      </c>
      <c r="O99" s="201">
        <v>46381</v>
      </c>
      <c r="P99" s="198">
        <f t="shared" si="8"/>
        <v>46381</v>
      </c>
      <c r="Q99" s="35" t="str">
        <f>+IF(+_xlfn.XLOOKUP(B99,'La Calera II - RFSU 31.1.28'!B:B,'La Calera II - RFSU 31.1.28'!BX:BX,"No se encuentra",0,1)&gt;0,+_xlfn.XLOOKUP(B99,'La Calera II - RFSU 31.1.28'!B:B,'La Calera II - RFSU 31.1.28'!BX:BX,"No se encuentra",0,1),"")</f>
        <v>No se encuentra</v>
      </c>
      <c r="R99" s="302" t="e">
        <f t="shared" si="6"/>
        <v>#VALUE!</v>
      </c>
      <c r="S99" s="227"/>
      <c r="T99" s="228" t="str">
        <f>+_xlfn.XLOOKUP(B99,'La Calera II - RFSU 31.1.28'!B:B,'La Calera II - RFSU 31.1.28'!BZ:BZ,"",0,1)</f>
        <v/>
      </c>
      <c r="V99" s="18" t="str">
        <f>+_xlfn.XLOOKUP(B99,'La Calera II - RFSU 31.1.28'!B:B,'La Calera II - RFSU 31.1.28'!BW:BW,"No se encuentra",0,1)</f>
        <v>No se encuentra</v>
      </c>
      <c r="W99" s="193">
        <f t="shared" si="7"/>
        <v>275</v>
      </c>
      <c r="Z99" s="18" t="str">
        <f>+_xlfn.XLOOKUP(T99,'Crono LB 30.09'!B:B,'Crono LB 30.09'!E:E,"No se encuentra",0,1)</f>
        <v>No se encuentra</v>
      </c>
      <c r="AA99" s="193" t="e">
        <f t="shared" si="9"/>
        <v>#VALUE!</v>
      </c>
    </row>
    <row r="100" spans="1:27" ht="135.75" hidden="1" customHeight="1" x14ac:dyDescent="0.35">
      <c r="A100" s="159" t="s">
        <v>1679</v>
      </c>
      <c r="B100" s="164" t="s">
        <v>1858</v>
      </c>
      <c r="C100" s="163" t="s">
        <v>1859</v>
      </c>
      <c r="D100" s="285" t="s">
        <v>3671</v>
      </c>
      <c r="E100" s="201">
        <v>46035</v>
      </c>
      <c r="F100" s="198">
        <f>+_xlfn.XLOOKUP(B100,'La Calera II - RFSU 31.1.28'!B:B,'La Calera II - RFSU 31.1.28'!G:G,"No se encuentra",0,1)</f>
        <v>46132</v>
      </c>
      <c r="G100" s="293">
        <f>IF(+_xlfn.XLOOKUP(B100,'La Calera II - RFSU 31.1.28'!B:B,'La Calera II - RFSU 31.1.28'!H:H,"No se encuentra",0,1)&gt;0,+_xlfn.XLOOKUP(B100,'La Calera II - RFSU 31.1.28'!B:B,'La Calera II - RFSU 31.1.28'!H:H,"No se encuentra",0,1),"")</f>
        <v>46132</v>
      </c>
      <c r="H100" s="201">
        <v>46072</v>
      </c>
      <c r="I100" s="198">
        <f>+_xlfn.XLOOKUP(B100,'La Calera II - RFSU 31.1.28'!B:B,'La Calera II - RFSU 31.1.28'!W:W,"No se encuentra",0,1)</f>
        <v>46170</v>
      </c>
      <c r="J100" s="289">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1">
        <v>46152</v>
      </c>
      <c r="M100" s="198">
        <f>+_xlfn.XLOOKUP(B100,'La Calera II - RFSU 31.1.28'!B:B,'La Calera II - RFSU 31.1.28'!AP:AP,"No se encuentra",0,1)</f>
        <v>46263</v>
      </c>
      <c r="N100" s="295" t="str">
        <f>IF(+_xlfn.XLOOKUP(B100,'La Calera II - RFSU 31.1.28'!B:B,'La Calera II - RFSU 31.1.28'!AQ:AQ,"No se encuentra",0,1)&gt;0,+_xlfn.XLOOKUP(B100,'La Calera II - RFSU 31.1.28'!B:B,'La Calera II - RFSU 31.1.28'!AQ:AQ,"No se encuentra",0,1),"")</f>
        <v/>
      </c>
      <c r="O100" s="201">
        <v>46385</v>
      </c>
      <c r="P100" s="198">
        <f t="shared" si="8"/>
        <v>46385</v>
      </c>
      <c r="Q100" s="35" t="str">
        <f>+IF(+_xlfn.XLOOKUP(B100,'La Calera II - RFSU 31.1.28'!B:B,'La Calera II - RFSU 31.1.28'!BX:BX,"No se encuentra",0,1)&gt;0,+_xlfn.XLOOKUP(B100,'La Calera II - RFSU 31.1.28'!B:B,'La Calera II - RFSU 31.1.28'!BX:BX,"No se encuentra",0,1),"")</f>
        <v/>
      </c>
      <c r="R100" s="302" t="str">
        <f t="shared" si="6"/>
        <v/>
      </c>
      <c r="S100" s="305" t="s">
        <v>3672</v>
      </c>
      <c r="T100" s="228" t="str">
        <f>+_xlfn.XLOOKUP(B100,'La Calera II - RFSU 31.1.28'!B:B,'La Calera II - RFSU 31.1.28'!BZ:BZ,"",0,1)</f>
        <v>FDM1220</v>
      </c>
      <c r="V100" s="18">
        <f>+_xlfn.XLOOKUP(B100,'La Calera II - RFSU 31.1.28'!B:B,'La Calera II - RFSU 31.1.28'!BW:BW,"No se encuentra",0,1)</f>
        <v>46520</v>
      </c>
      <c r="W100" s="193">
        <f t="shared" si="7"/>
        <v>233</v>
      </c>
      <c r="Z100" s="18" t="str">
        <f>+_xlfn.XLOOKUP(T100,'Crono LB 30.09'!B:B,'Crono LB 30.09'!E:E,"No se encuentra",0,1)</f>
        <v>24-Apr-26</v>
      </c>
      <c r="AA100" s="193" t="e">
        <f t="shared" si="9"/>
        <v>#VALUE!</v>
      </c>
    </row>
    <row r="101" spans="1:27" ht="50" hidden="1" x14ac:dyDescent="0.35">
      <c r="A101" s="159" t="s">
        <v>1679</v>
      </c>
      <c r="B101" s="164" t="s">
        <v>1860</v>
      </c>
      <c r="C101" s="163" t="s">
        <v>1861</v>
      </c>
      <c r="D101" s="285" t="str">
        <f>+_xlfn.XLOOKUP(B101,'La Calera II - RFSU 31.1.28'!B:B,'La Calera II - RFSU 31.1.28'!D:D,"No se encuentra",0,1)</f>
        <v>PAY-97110 A/B-BBAS SUMIDERO DE DRENAJES ABIERTOS VBH-97110</v>
      </c>
      <c r="E101" s="201">
        <v>46035</v>
      </c>
      <c r="F101" s="198">
        <f>+_xlfn.XLOOKUP(B101,'La Calera II - RFSU 31.1.28'!B:B,'La Calera II - RFSU 31.1.28'!G:G,"No se encuentra",0,1)</f>
        <v>46056</v>
      </c>
      <c r="G101" s="293">
        <f>IF(+_xlfn.XLOOKUP(B101,'La Calera II - RFSU 31.1.28'!B:B,'La Calera II - RFSU 31.1.28'!H:H,"No se encuentra",0,1)&gt;0,+_xlfn.XLOOKUP(B101,'La Calera II - RFSU 31.1.28'!B:B,'La Calera II - RFSU 31.1.28'!H:H,"No se encuentra",0,1),"")</f>
        <v>46056</v>
      </c>
      <c r="H101" s="201">
        <v>46072</v>
      </c>
      <c r="I101" s="198">
        <f>+_xlfn.XLOOKUP(B101,'La Calera II - RFSU 31.1.28'!B:B,'La Calera II - RFSU 31.1.28'!W:W,"No se encuentra",0,1)</f>
        <v>46095</v>
      </c>
      <c r="J101" s="289">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1">
        <v>46152</v>
      </c>
      <c r="M101" s="198">
        <f>+_xlfn.XLOOKUP(B101,'La Calera II - RFSU 31.1.28'!B:B,'La Calera II - RFSU 31.1.28'!AP:AP,"No se encuentra",0,1)</f>
        <v>46177</v>
      </c>
      <c r="N101" s="295">
        <f>IF(+_xlfn.XLOOKUP(B101,'La Calera II - RFSU 31.1.28'!B:B,'La Calera II - RFSU 31.1.28'!AQ:AQ,"No se encuentra",0,1)&gt;0,+_xlfn.XLOOKUP(B101,'La Calera II - RFSU 31.1.28'!B:B,'La Calera II - RFSU 31.1.28'!AQ:AQ,"No se encuentra",0,1),"")</f>
        <v>46234</v>
      </c>
      <c r="O101" s="201">
        <v>46439</v>
      </c>
      <c r="P101" s="198">
        <f t="shared" si="8"/>
        <v>46439</v>
      </c>
      <c r="Q101" s="35" t="str">
        <f>+IF(+_xlfn.XLOOKUP(B101,'La Calera II - RFSU 31.1.28'!B:B,'La Calera II - RFSU 31.1.28'!BX:BX,"No se encuentra",0,1)&gt;0,+_xlfn.XLOOKUP(B101,'La Calera II - RFSU 31.1.28'!B:B,'La Calera II - RFSU 31.1.28'!BX:BX,"No se encuentra",0,1),"")</f>
        <v/>
      </c>
      <c r="R101" s="302">
        <f t="shared" si="6"/>
        <v>0</v>
      </c>
      <c r="S101" s="227"/>
      <c r="T101" s="228" t="str">
        <f>+_xlfn.XLOOKUP(B101,'La Calera II - RFSU 31.1.28'!B:B,'La Calera II - RFSU 31.1.28'!BZ:BZ,"",0,1)</f>
        <v>FDM1280</v>
      </c>
      <c r="V101" s="18">
        <f>+_xlfn.XLOOKUP(B101,'La Calera II - RFSU 31.1.28'!B:B,'La Calera II - RFSU 31.1.28'!BW:BW,"No se encuentra",0,1)</f>
        <v>46601</v>
      </c>
      <c r="W101" s="193">
        <f t="shared" si="7"/>
        <v>287</v>
      </c>
      <c r="Z101" s="18">
        <f>+_xlfn.XLOOKUP(T101,'Crono LB 30.09'!B:B,'Crono LB 30.09'!E:E,"No se encuentra",0,1)</f>
        <v>46143</v>
      </c>
      <c r="AA101" s="193">
        <f t="shared" si="9"/>
        <v>-9</v>
      </c>
    </row>
    <row r="102" spans="1:27" ht="20" hidden="1" x14ac:dyDescent="0.35">
      <c r="A102" s="159" t="s">
        <v>1679</v>
      </c>
      <c r="B102" s="164" t="s">
        <v>1862</v>
      </c>
      <c r="C102" s="163" t="s">
        <v>1863</v>
      </c>
      <c r="D102" s="285" t="str">
        <f>+_xlfn.XLOOKUP(B102,'La Calera II - RFSU 31.1.28'!B:B,'La Calera II - RFSU 31.1.28'!D:D,"No se encuentra",0,1)</f>
        <v>PBE-90430/PBE-90460</v>
      </c>
      <c r="E102" s="201">
        <v>46071</v>
      </c>
      <c r="F102" s="198">
        <f>+_xlfn.XLOOKUP(B102,'La Calera II - RFSU 31.1.28'!B:B,'La Calera II - RFSU 31.1.28'!G:G,"No se encuentra",0,1)</f>
        <v>46216</v>
      </c>
      <c r="G102" s="293">
        <f>IF(+_xlfn.XLOOKUP(B102,'La Calera II - RFSU 31.1.28'!B:B,'La Calera II - RFSU 31.1.28'!H:H,"No se encuentra",0,1)&gt;0,+_xlfn.XLOOKUP(B102,'La Calera II - RFSU 31.1.28'!B:B,'La Calera II - RFSU 31.1.28'!H:H,"No se encuentra",0,1),"")</f>
        <v>46216</v>
      </c>
      <c r="H102" s="201">
        <v>46108</v>
      </c>
      <c r="I102" s="198">
        <f>+_xlfn.XLOOKUP(B102,'La Calera II - RFSU 31.1.28'!B:B,'La Calera II - RFSU 31.1.28'!W:W,"No se encuentra",0,1)</f>
        <v>46253</v>
      </c>
      <c r="J102" s="289" t="str">
        <f>IF(+_xlfn.XLOOKUP(B102,'La Calera II - RFSU 31.1.28'!B:B,'La Calera II - RFSU 31.1.28'!X:X,"No se encuentra",0,1)&gt;0,+_xlfn.XLOOKUP(B102,'La Calera II - RFSU 31.1.28'!B:B,'La Calera II - RFSU 31.1.28'!X:X,"No se encuentra",0,1),"")</f>
        <v/>
      </c>
      <c r="K102" s="141" t="str">
        <f>+IF(+_xlfn.XLOOKUP(B102,'La Calera II - RFSU 31.1.28'!B:B,'La Calera II - RFSU 31.1.28'!AG:AG,"No se encuentra",0,1)=0,"N/A","Sin iniciar")</f>
        <v>Sin iniciar</v>
      </c>
      <c r="L102" s="201">
        <v>46188</v>
      </c>
      <c r="M102" s="198">
        <f>+_xlfn.XLOOKUP(B102,'La Calera II - RFSU 31.1.28'!B:B,'La Calera II - RFSU 31.1.28'!AP:AP,"No se encuentra",0,1)</f>
        <v>46333</v>
      </c>
      <c r="N102" s="295" t="str">
        <f>IF(+_xlfn.XLOOKUP(B102,'La Calera II - RFSU 31.1.28'!B:B,'La Calera II - RFSU 31.1.28'!AQ:AQ,"No se encuentra",0,1)&gt;0,+_xlfn.XLOOKUP(B102,'La Calera II - RFSU 31.1.28'!B:B,'La Calera II - RFSU 31.1.28'!AQ:AQ,"No se encuentra",0,1),"")</f>
        <v/>
      </c>
      <c r="O102" s="201">
        <v>46405</v>
      </c>
      <c r="P102" s="198">
        <f t="shared" si="8"/>
        <v>46405</v>
      </c>
      <c r="Q102" s="35" t="str">
        <f>+IF(+_xlfn.XLOOKUP(B102,'La Calera II - RFSU 31.1.28'!B:B,'La Calera II - RFSU 31.1.28'!BX:BX,"No se encuentra",0,1)&gt;0,+_xlfn.XLOOKUP(B102,'La Calera II - RFSU 31.1.28'!B:B,'La Calera II - RFSU 31.1.28'!BX:BX,"No se encuentra",0,1),"")</f>
        <v/>
      </c>
      <c r="R102" s="302" t="str">
        <f t="shared" si="6"/>
        <v/>
      </c>
      <c r="S102" s="227"/>
      <c r="T102" s="228" t="str">
        <f>+_xlfn.XLOOKUP(B102,'La Calera II - RFSU 31.1.28'!B:B,'La Calera II - RFSU 31.1.28'!BZ:BZ,"",0,1)</f>
        <v>FDM1220</v>
      </c>
      <c r="V102" s="18">
        <f>+_xlfn.XLOOKUP(B102,'La Calera II - RFSU 31.1.28'!B:B,'La Calera II - RFSU 31.1.28'!BW:BW,"No se encuentra",0,1)</f>
        <v>46590</v>
      </c>
      <c r="W102" s="193">
        <f t="shared" si="7"/>
        <v>217</v>
      </c>
      <c r="Z102" s="18" t="str">
        <f>+_xlfn.XLOOKUP(T102,'Crono LB 30.09'!B:B,'Crono LB 30.09'!E:E,"No se encuentra",0,1)</f>
        <v>24-Apr-26</v>
      </c>
      <c r="AA102" s="193" t="e">
        <f t="shared" si="9"/>
        <v>#VALUE!</v>
      </c>
    </row>
    <row r="103" spans="1:27" ht="70" hidden="1" x14ac:dyDescent="0.35">
      <c r="A103" s="159" t="s">
        <v>1679</v>
      </c>
      <c r="B103" s="164" t="s">
        <v>1864</v>
      </c>
      <c r="C103" s="163" t="s">
        <v>1865</v>
      </c>
      <c r="D103" s="285" t="str">
        <f>+_xlfn.XLOOKUP(B103,'La Calera II - RFSU 31.1.28'!B:B,'La Calera II - RFSU 31.1.28'!D:D,"No se encuentra",0,1)</f>
        <v>PBE-94250-BOMBA DE TANQUE SUMIDERO DE HOT OIL
PBE-98130 -BOMBA DE TANQUE DE DRENAJE DE GLICOL</v>
      </c>
      <c r="E103" s="201">
        <v>46035</v>
      </c>
      <c r="F103" s="198">
        <f>+_xlfn.XLOOKUP(B103,'La Calera II - RFSU 31.1.28'!B:B,'La Calera II - RFSU 31.1.28'!G:G,"No se encuentra",0,1)</f>
        <v>46034</v>
      </c>
      <c r="G103" s="293">
        <f>IF(+_xlfn.XLOOKUP(B103,'La Calera II - RFSU 31.1.28'!B:B,'La Calera II - RFSU 31.1.28'!H:H,"No se encuentra",0,1)&gt;0,+_xlfn.XLOOKUP(B103,'La Calera II - RFSU 31.1.28'!B:B,'La Calera II - RFSU 31.1.28'!H:H,"No se encuentra",0,1),"")</f>
        <v>46037</v>
      </c>
      <c r="H103" s="201">
        <v>46072</v>
      </c>
      <c r="I103" s="198">
        <f>+_xlfn.XLOOKUP(B103,'La Calera II - RFSU 31.1.28'!B:B,'La Calera II - RFSU 31.1.28'!W:W,"No se encuentra",0,1)</f>
        <v>46063</v>
      </c>
      <c r="J103" s="289">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1">
        <v>46152</v>
      </c>
      <c r="M103" s="198">
        <f>+_xlfn.XLOOKUP(B103,'La Calera II - RFSU 31.1.28'!B:B,'La Calera II - RFSU 31.1.28'!AP:AP,"No se encuentra",0,1)</f>
        <v>46171</v>
      </c>
      <c r="N103" s="295">
        <f>IF(+_xlfn.XLOOKUP(B103,'La Calera II - RFSU 31.1.28'!B:B,'La Calera II - RFSU 31.1.28'!AQ:AQ,"No se encuentra",0,1)&gt;0,+_xlfn.XLOOKUP(B103,'La Calera II - RFSU 31.1.28'!B:B,'La Calera II - RFSU 31.1.28'!AQ:AQ,"No se encuentra",0,1),"")</f>
        <v>46176</v>
      </c>
      <c r="O103" s="201">
        <v>46345</v>
      </c>
      <c r="P103" s="198">
        <f t="shared" si="8"/>
        <v>46345</v>
      </c>
      <c r="Q103" s="35" t="str">
        <f>+IF(+_xlfn.XLOOKUP(B103,'La Calera II - RFSU 31.1.28'!B:B,'La Calera II - RFSU 31.1.28'!BX:BX,"No se encuentra",0,1)&gt;0,+_xlfn.XLOOKUP(B103,'La Calera II - RFSU 31.1.28'!B:B,'La Calera II - RFSU 31.1.28'!BX:BX,"No se encuentra",0,1),"")</f>
        <v/>
      </c>
      <c r="R103" s="302">
        <f t="shared" si="6"/>
        <v>0</v>
      </c>
      <c r="S103" s="227"/>
      <c r="T103" s="228" t="str">
        <f>+_xlfn.XLOOKUP(B103,'La Calera II - RFSU 31.1.28'!B:B,'La Calera II - RFSU 31.1.28'!BZ:BZ,"",0,1)</f>
        <v>FDM1210</v>
      </c>
      <c r="V103" s="18">
        <f>+_xlfn.XLOOKUP(B103,'La Calera II - RFSU 31.1.28'!B:B,'La Calera II - RFSU 31.1.28'!BW:BW,"No se encuentra",0,1)</f>
        <v>46393</v>
      </c>
      <c r="W103" s="193">
        <f t="shared" si="7"/>
        <v>193</v>
      </c>
      <c r="Z103" s="18" t="str">
        <f>+_xlfn.XLOOKUP(T103,'Crono LB 30.09'!B:B,'Crono LB 30.09'!E:E,"No se encuentra",0,1)</f>
        <v>24-Apr-26</v>
      </c>
      <c r="AA103" s="193" t="e">
        <f t="shared" si="9"/>
        <v>#VALUE!</v>
      </c>
    </row>
    <row r="104" spans="1:27" ht="70" hidden="1" x14ac:dyDescent="0.35">
      <c r="A104" s="159" t="s">
        <v>1679</v>
      </c>
      <c r="B104" s="164" t="s">
        <v>1866</v>
      </c>
      <c r="C104" s="163" t="s">
        <v>1867</v>
      </c>
      <c r="D104" s="285" t="str">
        <f>+_xlfn.XLOOKUP(B104,'La Calera II - RFSU 31.1.28'!B:B,'La Calera II - RFSU 31.1.28'!D:D,"No se encuentra",0,1)</f>
        <v>PBM-24340 A/B-BOMBA DE TRANSFERENCIA
PAZ-24390 A/B/C- BOMBA DE AGUA TRATADA A TANQUES</v>
      </c>
      <c r="E104" s="201">
        <v>45958</v>
      </c>
      <c r="F104" s="198">
        <f>+_xlfn.XLOOKUP(B104,'La Calera II - RFSU 31.1.28'!B:B,'La Calera II - RFSU 31.1.28'!G:G,"No se encuentra",0,1)</f>
        <v>46063</v>
      </c>
      <c r="G104" s="293">
        <f>IF(+_xlfn.XLOOKUP(B104,'La Calera II - RFSU 31.1.28'!B:B,'La Calera II - RFSU 31.1.28'!H:H,"No se encuentra",0,1)&gt;0,+_xlfn.XLOOKUP(B104,'La Calera II - RFSU 31.1.28'!B:B,'La Calera II - RFSU 31.1.28'!H:H,"No se encuentra",0,1),"")</f>
        <v>46063</v>
      </c>
      <c r="H104" s="201">
        <v>45995</v>
      </c>
      <c r="I104" s="198">
        <f>+_xlfn.XLOOKUP(B104,'La Calera II - RFSU 31.1.28'!B:B,'La Calera II - RFSU 31.1.28'!W:W,"No se encuentra",0,1)</f>
        <v>46119</v>
      </c>
      <c r="J104" s="289">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1">
        <v>46075</v>
      </c>
      <c r="M104" s="198">
        <f>+_xlfn.XLOOKUP(B104,'La Calera II - RFSU 31.1.28'!B:B,'La Calera II - RFSU 31.1.28'!AP:AP,"No se encuentra",0,1)</f>
        <v>46205</v>
      </c>
      <c r="N104" s="295">
        <f>IF(+_xlfn.XLOOKUP(B104,'La Calera II - RFSU 31.1.28'!B:B,'La Calera II - RFSU 31.1.28'!AQ:AQ,"No se encuentra",0,1)&gt;0,+_xlfn.XLOOKUP(B104,'La Calera II - RFSU 31.1.28'!B:B,'La Calera II - RFSU 31.1.28'!AQ:AQ,"No se encuentra",0,1),"")</f>
        <v>46218</v>
      </c>
      <c r="O104" s="201">
        <v>46381</v>
      </c>
      <c r="P104" s="198">
        <f t="shared" si="8"/>
        <v>46381</v>
      </c>
      <c r="Q104" s="35" t="str">
        <f>+IF(+_xlfn.XLOOKUP(B104,'La Calera II - RFSU 31.1.28'!B:B,'La Calera II - RFSU 31.1.28'!BX:BX,"No se encuentra",0,1)&gt;0,+_xlfn.XLOOKUP(B104,'La Calera II - RFSU 31.1.28'!B:B,'La Calera II - RFSU 31.1.28'!BX:BX,"No se encuentra",0,1),"")</f>
        <v/>
      </c>
      <c r="R104" s="302">
        <f t="shared" si="6"/>
        <v>0</v>
      </c>
      <c r="S104" s="305" t="s">
        <v>3673</v>
      </c>
      <c r="T104" s="228" t="str">
        <f>+_xlfn.XLOOKUP(B104,'La Calera II - RFSU 31.1.28'!B:B,'La Calera II - RFSU 31.1.28'!BZ:BZ,"",0,1)</f>
        <v>FDM1150</v>
      </c>
      <c r="V104" s="18">
        <f>+_xlfn.XLOOKUP(B104,'La Calera II - RFSU 31.1.28'!B:B,'La Calera II - RFSU 31.1.28'!BW:BW,"No se encuentra",0,1)</f>
        <v>46585</v>
      </c>
      <c r="W104" s="193">
        <f t="shared" si="7"/>
        <v>306</v>
      </c>
      <c r="Z104" s="18">
        <f>+_xlfn.XLOOKUP(T104,'Crono LB 30.09'!B:B,'Crono LB 30.09'!E:E,"No se encuentra",0,1)</f>
        <v>46077</v>
      </c>
      <c r="AA104" s="193">
        <f t="shared" si="9"/>
        <v>2</v>
      </c>
    </row>
    <row r="105" spans="1:27" ht="60" hidden="1" x14ac:dyDescent="0.35">
      <c r="A105" s="159" t="s">
        <v>1679</v>
      </c>
      <c r="B105" s="164" t="s">
        <v>1868</v>
      </c>
      <c r="C105" s="163" t="s">
        <v>1869</v>
      </c>
      <c r="D105" s="285" t="str">
        <f>+_xlfn.XLOOKUP(B105,'La Calera II - RFSU 31.1.28'!B:B,'La Calera II - RFSU 31.1.28'!D:D,"No se encuentra",0,1)</f>
        <v>SKZZ-93110 - SKID DE GAS COMBUSTIBLE CPF2
SKZZ-67040-SKID DE GAS COMBUSTIBLE GENERACIÓN</v>
      </c>
      <c r="E105" s="201">
        <v>46107</v>
      </c>
      <c r="F105" s="198">
        <f>+_xlfn.XLOOKUP(B105,'La Calera II - RFSU 31.1.28'!B:B,'La Calera II - RFSU 31.1.28'!G:G,"No se encuentra",0,1)</f>
        <v>46120</v>
      </c>
      <c r="G105" s="293">
        <f>IF(+_xlfn.XLOOKUP(B105,'La Calera II - RFSU 31.1.28'!B:B,'La Calera II - RFSU 31.1.28'!H:H,"No se encuentra",0,1)&gt;0,+_xlfn.XLOOKUP(B105,'La Calera II - RFSU 31.1.28'!B:B,'La Calera II - RFSU 31.1.28'!H:H,"No se encuentra",0,1),"")</f>
        <v>46092</v>
      </c>
      <c r="H105" s="201">
        <v>46144</v>
      </c>
      <c r="I105" s="198">
        <f>+_xlfn.XLOOKUP(B105,'La Calera II - RFSU 31.1.28'!B:B,'La Calera II - RFSU 31.1.28'!W:W,"No se encuentra",0,1)</f>
        <v>46142</v>
      </c>
      <c r="J105" s="289">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1">
        <v>46224</v>
      </c>
      <c r="M105" s="198">
        <f>+_xlfn.XLOOKUP(B105,'La Calera II - RFSU 31.1.28'!B:B,'La Calera II - RFSU 31.1.28'!AP:AP,"No se encuentra",0,1)</f>
        <v>46223</v>
      </c>
      <c r="N105" s="295" t="str">
        <f>IF(+_xlfn.XLOOKUP(B105,'La Calera II - RFSU 31.1.28'!B:B,'La Calera II - RFSU 31.1.28'!AQ:AQ,"No se encuentra",0,1)&gt;0,+_xlfn.XLOOKUP(B105,'La Calera II - RFSU 31.1.28'!B:B,'La Calera II - RFSU 31.1.28'!AQ:AQ,"No se encuentra",0,1),"")</f>
        <v/>
      </c>
      <c r="O105" s="201">
        <v>46442</v>
      </c>
      <c r="P105" s="198">
        <f t="shared" si="8"/>
        <v>46442</v>
      </c>
      <c r="Q105" s="35" t="str">
        <f>+IF(+_xlfn.XLOOKUP(B105,'La Calera II - RFSU 31.1.28'!B:B,'La Calera II - RFSU 31.1.28'!BX:BX,"No se encuentra",0,1)&gt;0,+_xlfn.XLOOKUP(B105,'La Calera II - RFSU 31.1.28'!B:B,'La Calera II - RFSU 31.1.28'!BX:BX,"No se encuentra",0,1),"")</f>
        <v/>
      </c>
      <c r="R105" s="302" t="str">
        <f t="shared" si="6"/>
        <v/>
      </c>
      <c r="S105" s="227"/>
      <c r="T105" s="228" t="str">
        <f>+_xlfn.XLOOKUP(B105,'La Calera II - RFSU 31.1.28'!B:B,'La Calera II - RFSU 31.1.28'!BZ:BZ,"",0,1)</f>
        <v>FDM1420</v>
      </c>
      <c r="V105" s="18">
        <f>+_xlfn.XLOOKUP(B105,'La Calera II - RFSU 31.1.28'!B:B,'La Calera II - RFSU 31.1.28'!BW:BW,"No se encuentra",0,1)</f>
        <v>46480</v>
      </c>
      <c r="W105" s="193">
        <f t="shared" si="7"/>
        <v>218</v>
      </c>
      <c r="Z105" s="18">
        <f>+_xlfn.XLOOKUP(T105,'Crono LB 30.09'!B:B,'Crono LB 30.09'!E:E,"No se encuentra",0,1)</f>
        <v>46203</v>
      </c>
      <c r="AA105" s="193">
        <f t="shared" si="9"/>
        <v>-21</v>
      </c>
    </row>
    <row r="106" spans="1:27" ht="158.25" hidden="1" customHeight="1" x14ac:dyDescent="0.35">
      <c r="A106" s="159" t="s">
        <v>1679</v>
      </c>
      <c r="B106" s="164" t="s">
        <v>1870</v>
      </c>
      <c r="C106" s="163" t="s">
        <v>1871</v>
      </c>
      <c r="D106" s="285"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1">
        <v>45988</v>
      </c>
      <c r="F106" s="198">
        <f>+_xlfn.XLOOKUP(B106,'La Calera II - RFSU 31.1.28'!B:B,'La Calera II - RFSU 31.1.28'!G:G,"No se encuentra",0,1)</f>
        <v>46136</v>
      </c>
      <c r="G106" s="293">
        <f>IF(+_xlfn.XLOOKUP(B106,'La Calera II - RFSU 31.1.28'!B:B,'La Calera II - RFSU 31.1.28'!H:H,"No se encuentra",0,1)&gt;0,+_xlfn.XLOOKUP(B106,'La Calera II - RFSU 31.1.28'!B:B,'La Calera II - RFSU 31.1.28'!H:H,"No se encuentra",0,1),"")</f>
        <v>46140</v>
      </c>
      <c r="H106" s="201">
        <v>46025</v>
      </c>
      <c r="I106" s="198">
        <f>+_xlfn.XLOOKUP(B106,'La Calera II - RFSU 31.1.28'!B:B,'La Calera II - RFSU 31.1.28'!W:W,"No se encuentra",0,1)</f>
        <v>46185</v>
      </c>
      <c r="J106" s="289">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1">
        <v>46105</v>
      </c>
      <c r="M106" s="198">
        <f>+_xlfn.XLOOKUP(B106,'La Calera II - RFSU 31.1.28'!B:B,'La Calera II - RFSU 31.1.28'!AP:AP,"No se encuentra",0,1)</f>
        <v>46265</v>
      </c>
      <c r="N106" s="295" t="str">
        <f>IF(+_xlfn.XLOOKUP(B106,'La Calera II - RFSU 31.1.28'!B:B,'La Calera II - RFSU 31.1.28'!AQ:AQ,"No se encuentra",0,1)&gt;0,+_xlfn.XLOOKUP(B106,'La Calera II - RFSU 31.1.28'!B:B,'La Calera II - RFSU 31.1.28'!AQ:AQ,"No se encuentra",0,1),"")</f>
        <v/>
      </c>
      <c r="O106" s="201">
        <v>46314</v>
      </c>
      <c r="P106" s="198">
        <f t="shared" si="8"/>
        <v>46314</v>
      </c>
      <c r="Q106" s="35" t="str">
        <f>+IF(+_xlfn.XLOOKUP(B106,'La Calera II - RFSU 31.1.28'!B:B,'La Calera II - RFSU 31.1.28'!BX:BX,"No se encuentra",0,1)&gt;0,+_xlfn.XLOOKUP(B106,'La Calera II - RFSU 31.1.28'!B:B,'La Calera II - RFSU 31.1.28'!BX:BX,"No se encuentra",0,1),"")</f>
        <v/>
      </c>
      <c r="R106" s="302" t="str">
        <f t="shared" si="6"/>
        <v/>
      </c>
      <c r="S106" s="227"/>
      <c r="T106" s="228" t="str">
        <f>+_xlfn.XLOOKUP(B106,'La Calera II - RFSU 31.1.28'!B:B,'La Calera II - RFSU 31.1.28'!BZ:BZ,"",0,1)</f>
        <v>FDM1400</v>
      </c>
      <c r="V106" s="18">
        <f>+_xlfn.XLOOKUP(B106,'La Calera II - RFSU 31.1.28'!B:B,'La Calera II - RFSU 31.1.28'!BW:BW,"No se encuentra",0,1)</f>
        <v>46452</v>
      </c>
      <c r="W106" s="193">
        <f t="shared" si="7"/>
        <v>209</v>
      </c>
      <c r="Z106" s="18">
        <f>+_xlfn.XLOOKUP(T106,'Crono LB 30.09'!B:B,'Crono LB 30.09'!E:E,"No se encuentra",0,1)</f>
        <v>46105</v>
      </c>
      <c r="AA106" s="193">
        <f t="shared" si="9"/>
        <v>0</v>
      </c>
    </row>
    <row r="107" spans="1:27" ht="40" hidden="1" x14ac:dyDescent="0.35">
      <c r="A107" s="159" t="s">
        <v>1679</v>
      </c>
      <c r="B107" s="164" t="s">
        <v>1872</v>
      </c>
      <c r="C107" s="163" t="s">
        <v>1873</v>
      </c>
      <c r="D107" s="285" t="str">
        <f>+_xlfn.XLOOKUP(B107,'La Calera II - RFSU 31.1.28'!B:B,'La Calera II - RFSU 31.1.28'!D:D,"No se encuentra",0,1)</f>
        <v>SKZZ-91040/91050-SKID DE COMPRESIÓN Y SECADO DE AIRE</v>
      </c>
      <c r="E107" s="201">
        <v>45988</v>
      </c>
      <c r="F107" s="198">
        <f>+_xlfn.XLOOKUP(B107,'La Calera II - RFSU 31.1.28'!B:B,'La Calera II - RFSU 31.1.28'!G:G,"No se encuentra",0,1)</f>
        <v>46120</v>
      </c>
      <c r="G107" s="293">
        <f>IF(+_xlfn.XLOOKUP(B107,'La Calera II - RFSU 31.1.28'!B:B,'La Calera II - RFSU 31.1.28'!H:H,"No se encuentra",0,1)&gt;0,+_xlfn.XLOOKUP(B107,'La Calera II - RFSU 31.1.28'!B:B,'La Calera II - RFSU 31.1.28'!H:H,"No se encuentra",0,1),"")</f>
        <v>46098</v>
      </c>
      <c r="H107" s="201">
        <v>46025</v>
      </c>
      <c r="I107" s="198">
        <f>+_xlfn.XLOOKUP(B107,'La Calera II - RFSU 31.1.28'!B:B,'La Calera II - RFSU 31.1.28'!W:W,"No se encuentra",0,1)</f>
        <v>46141</v>
      </c>
      <c r="J107" s="289">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1">
        <v>46105</v>
      </c>
      <c r="M107" s="198">
        <f>+_xlfn.XLOOKUP(B107,'La Calera II - RFSU 31.1.28'!B:B,'La Calera II - RFSU 31.1.28'!AP:AP,"No se encuentra",0,1)</f>
        <v>46215</v>
      </c>
      <c r="N107" s="295" t="str">
        <f>IF(+_xlfn.XLOOKUP(B107,'La Calera II - RFSU 31.1.28'!B:B,'La Calera II - RFSU 31.1.28'!AQ:AQ,"No se encuentra",0,1)&gt;0,+_xlfn.XLOOKUP(B107,'La Calera II - RFSU 31.1.28'!B:B,'La Calera II - RFSU 31.1.28'!AQ:AQ,"No se encuentra",0,1),"")</f>
        <v/>
      </c>
      <c r="O107" s="201">
        <v>46391</v>
      </c>
      <c r="P107" s="198">
        <f t="shared" si="8"/>
        <v>46391</v>
      </c>
      <c r="Q107" s="35" t="str">
        <f>+IF(+_xlfn.XLOOKUP(B107,'La Calera II - RFSU 31.1.28'!B:B,'La Calera II - RFSU 31.1.28'!BX:BX,"No se encuentra",0,1)&gt;0,+_xlfn.XLOOKUP(B107,'La Calera II - RFSU 31.1.28'!B:B,'La Calera II - RFSU 31.1.28'!BX:BX,"No se encuentra",0,1),"")</f>
        <v/>
      </c>
      <c r="R107" s="302" t="str">
        <f t="shared" si="6"/>
        <v/>
      </c>
      <c r="S107" s="227"/>
      <c r="T107" s="228" t="str">
        <f>+_xlfn.XLOOKUP(B107,'La Calera II - RFSU 31.1.28'!B:B,'La Calera II - RFSU 31.1.28'!BZ:BZ,"",0,1)</f>
        <v>FDM1440</v>
      </c>
      <c r="V107" s="18">
        <f>+_xlfn.XLOOKUP(B107,'La Calera II - RFSU 31.1.28'!B:B,'La Calera II - RFSU 31.1.28'!BW:BW,"No se encuentra",0,1)</f>
        <v>46472</v>
      </c>
      <c r="W107" s="193">
        <f t="shared" si="7"/>
        <v>286</v>
      </c>
      <c r="Z107" s="18" t="str">
        <f>+_xlfn.XLOOKUP(T107,'Crono LB 30.09'!B:B,'Crono LB 30.09'!E:E,"No se encuentra",0,1)</f>
        <v>10-Apr-26</v>
      </c>
      <c r="AA107" s="193" t="e">
        <f t="shared" si="9"/>
        <v>#VALUE!</v>
      </c>
    </row>
    <row r="108" spans="1:27" ht="40" hidden="1" x14ac:dyDescent="0.35">
      <c r="A108" s="159" t="s">
        <v>1679</v>
      </c>
      <c r="B108" s="164" t="s">
        <v>1874</v>
      </c>
      <c r="C108" s="163" t="s">
        <v>1875</v>
      </c>
      <c r="D108" s="285" t="str">
        <f>+_xlfn.XLOOKUP(B108,'La Calera II - RFSU 31.1.28'!B:B,'La Calera II - RFSU 31.1.28'!D:D,"No se encuentra",0,1)</f>
        <v>SKZZ-92020/SKZZ-92030 - UNIDAD DE GENERACIÓN DE NITRÓGENO</v>
      </c>
      <c r="E108" s="201">
        <v>45988</v>
      </c>
      <c r="F108" s="198">
        <f>+_xlfn.XLOOKUP(B108,'La Calera II - RFSU 31.1.28'!B:B,'La Calera II - RFSU 31.1.28'!G:G,"No se encuentra",0,1)</f>
        <v>46086</v>
      </c>
      <c r="G108" s="293">
        <f>IF(+_xlfn.XLOOKUP(B108,'La Calera II - RFSU 31.1.28'!B:B,'La Calera II - RFSU 31.1.28'!H:H,"No se encuentra",0,1)&gt;0,+_xlfn.XLOOKUP(B108,'La Calera II - RFSU 31.1.28'!B:B,'La Calera II - RFSU 31.1.28'!H:H,"No se encuentra",0,1),"")</f>
        <v>46065</v>
      </c>
      <c r="H108" s="201">
        <v>46025</v>
      </c>
      <c r="I108" s="198">
        <f>+_xlfn.XLOOKUP(B108,'La Calera II - RFSU 31.1.28'!B:B,'La Calera II - RFSU 31.1.28'!W:W,"No se encuentra",0,1)</f>
        <v>46119</v>
      </c>
      <c r="J108" s="289">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1">
        <v>46105</v>
      </c>
      <c r="M108" s="198">
        <f>+_xlfn.XLOOKUP(B108,'La Calera II - RFSU 31.1.28'!B:B,'La Calera II - RFSU 31.1.28'!AP:AP,"No se encuentra",0,1)</f>
        <v>46200</v>
      </c>
      <c r="N108" s="295" t="str">
        <f>IF(+_xlfn.XLOOKUP(B108,'La Calera II - RFSU 31.1.28'!B:B,'La Calera II - RFSU 31.1.28'!AQ:AQ,"No se encuentra",0,1)&gt;0,+_xlfn.XLOOKUP(B108,'La Calera II - RFSU 31.1.28'!B:B,'La Calera II - RFSU 31.1.28'!AQ:AQ,"No se encuentra",0,1),"")</f>
        <v/>
      </c>
      <c r="O108" s="201">
        <v>46362</v>
      </c>
      <c r="P108" s="198">
        <f t="shared" si="8"/>
        <v>46362</v>
      </c>
      <c r="Q108" s="35" t="str">
        <f>+IF(+_xlfn.XLOOKUP(B108,'La Calera II - RFSU 31.1.28'!B:B,'La Calera II - RFSU 31.1.28'!BX:BX,"No se encuentra",0,1)&gt;0,+_xlfn.XLOOKUP(B108,'La Calera II - RFSU 31.1.28'!B:B,'La Calera II - RFSU 31.1.28'!BX:BX,"No se encuentra",0,1),"")</f>
        <v/>
      </c>
      <c r="R108" s="302" t="str">
        <f t="shared" si="6"/>
        <v/>
      </c>
      <c r="S108" s="227"/>
      <c r="T108" s="228" t="str">
        <f>+_xlfn.XLOOKUP(B108,'La Calera II - RFSU 31.1.28'!B:B,'La Calera II - RFSU 31.1.28'!BZ:BZ,"",0,1)</f>
        <v>FDM1380</v>
      </c>
      <c r="V108" s="18">
        <f>+_xlfn.XLOOKUP(B108,'La Calera II - RFSU 31.1.28'!B:B,'La Calera II - RFSU 31.1.28'!BW:BW,"No se encuentra",0,1)</f>
        <v>46457</v>
      </c>
      <c r="W108" s="193">
        <f t="shared" si="7"/>
        <v>257</v>
      </c>
      <c r="Z108" s="18">
        <f>+_xlfn.XLOOKUP(T108,'Crono LB 30.09'!B:B,'Crono LB 30.09'!E:E,"No se encuentra",0,1)</f>
        <v>46105</v>
      </c>
      <c r="AA108" s="193">
        <f t="shared" si="9"/>
        <v>0</v>
      </c>
    </row>
    <row r="109" spans="1:27" ht="61.5" hidden="1" customHeight="1" x14ac:dyDescent="0.35">
      <c r="A109" s="159" t="s">
        <v>2024</v>
      </c>
      <c r="B109" s="164" t="s">
        <v>2420</v>
      </c>
      <c r="C109" s="163" t="s">
        <v>2612</v>
      </c>
      <c r="D109" s="285"/>
      <c r="E109" s="201">
        <v>45891</v>
      </c>
      <c r="F109" s="198" t="str">
        <f>+_xlfn.XLOOKUP(B109,'La Calera II - RFSU 31.1.28'!B:B,'La Calera II - RFSU 31.1.28'!G:G,"No se encuentra",0,1)</f>
        <v>No se encuentra</v>
      </c>
      <c r="G109" s="293" t="str">
        <f>IF(+_xlfn.XLOOKUP(B109,'La Calera II - RFSU 31.1.28'!B:B,'La Calera II - RFSU 31.1.28'!H:H,"No se encuentra",0,1)&gt;0,+_xlfn.XLOOKUP(B109,'La Calera II - RFSU 31.1.28'!B:B,'La Calera II - RFSU 31.1.28'!H:H,"No se encuentra",0,1),"")</f>
        <v>No se encuentra</v>
      </c>
      <c r="H109" s="201">
        <v>45911</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1">
        <v>45929</v>
      </c>
      <c r="M109" s="198" t="str">
        <f>+_xlfn.XLOOKUP(B109,'La Calera II - RFSU 31.1.28'!B:B,'La Calera II - RFSU 31.1.28'!AP:AP,"No se encuentra",0,1)</f>
        <v>No se encuentra</v>
      </c>
      <c r="N109" s="295" t="str">
        <f>IF(+_xlfn.XLOOKUP(B109,'La Calera II - RFSU 31.1.28'!B:B,'La Calera II - RFSU 31.1.28'!AQ:AQ,"No se encuentra",0,1)&gt;0,+_xlfn.XLOOKUP(B109,'La Calera II - RFSU 31.1.28'!B:B,'La Calera II - RFSU 31.1.28'!AQ:AQ,"No se encuentra",0,1),"")</f>
        <v>No se encuentra</v>
      </c>
      <c r="O109" s="201">
        <v>46083</v>
      </c>
      <c r="P109" s="198">
        <f t="shared" si="8"/>
        <v>46083</v>
      </c>
      <c r="Q109" s="35" t="str">
        <f>+IF(+_xlfn.XLOOKUP(B109,'La Calera II - RFSU 31.1.28'!B:B,'La Calera II - RFSU 31.1.28'!BX:BX,"No se encuentra",0,1)&gt;0,+_xlfn.XLOOKUP(B109,'La Calera II - RFSU 31.1.28'!B:B,'La Calera II - RFSU 31.1.28'!BX:BX,"No se encuentra",0,1),"")</f>
        <v>No se encuentra</v>
      </c>
      <c r="R109" s="302" t="e">
        <f t="shared" si="6"/>
        <v>#VALUE!</v>
      </c>
      <c r="S109" s="305" t="s">
        <v>5381</v>
      </c>
      <c r="T109" s="228" t="str">
        <f>+_xlfn.XLOOKUP(B109,'La Calera II - RFSU 31.1.28'!B:B,'La Calera II - RFSU 31.1.28'!BZ:BZ,"",0,1)</f>
        <v/>
      </c>
      <c r="V109" s="18" t="str">
        <f>+_xlfn.XLOOKUP(B109,'La Calera II - RFSU 31.1.28'!B:B,'La Calera II - RFSU 31.1.28'!BW:BW,"No se encuentra",0,1)</f>
        <v>No se encuentra</v>
      </c>
      <c r="W109" s="193">
        <f t="shared" si="7"/>
        <v>154</v>
      </c>
      <c r="Z109" s="18" t="str">
        <f>+_xlfn.XLOOKUP(T109,'Crono LB 30.09'!B:B,'Crono LB 30.09'!E:E,"No se encuentra",0,1)</f>
        <v>No se encuentra</v>
      </c>
      <c r="AA109" s="193" t="e">
        <f t="shared" si="9"/>
        <v>#VALUE!</v>
      </c>
    </row>
    <row r="110" spans="1:27" ht="29" hidden="1" x14ac:dyDescent="0.35">
      <c r="A110" s="159" t="s">
        <v>2024</v>
      </c>
      <c r="B110" s="164" t="s">
        <v>5382</v>
      </c>
      <c r="C110" s="163" t="s">
        <v>2421</v>
      </c>
      <c r="D110" s="285"/>
      <c r="E110" s="201">
        <v>45926</v>
      </c>
      <c r="F110" s="198" t="str">
        <f>+_xlfn.XLOOKUP(B110,'La Calera II - RFSU 31.1.28'!B:B,'La Calera II - RFSU 31.1.28'!G:G,"No se encuentra",0,1)</f>
        <v>No se encuentra</v>
      </c>
      <c r="G110" s="293" t="str">
        <f>IF(+_xlfn.XLOOKUP(B110,'La Calera II - RFSU 31.1.28'!B:B,'La Calera II - RFSU 31.1.28'!H:H,"No se encuentra",0,1)&gt;0,+_xlfn.XLOOKUP(B110,'La Calera II - RFSU 31.1.28'!B:B,'La Calera II - RFSU 31.1.28'!H:H,"No se encuentra",0,1),"")</f>
        <v>No se encuentra</v>
      </c>
      <c r="H110" s="201">
        <v>45953</v>
      </c>
      <c r="I110" s="198" t="str">
        <f>+_xlfn.XLOOKUP(B110,'La Calera II - RFSU 31.1.28'!B:B,'La Calera II - RFSU 31.1.28'!W:W,"No se encuentra",0,1)</f>
        <v>No se encuentra</v>
      </c>
      <c r="J110" s="289"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1">
        <v>45973</v>
      </c>
      <c r="M110" s="198" t="str">
        <f>+_xlfn.XLOOKUP(B110,'La Calera II - RFSU 31.1.28'!B:B,'La Calera II - RFSU 31.1.28'!AP:AP,"No se encuentra",0,1)</f>
        <v>No se encuentra</v>
      </c>
      <c r="N110" s="295" t="str">
        <f>IF(+_xlfn.XLOOKUP(B110,'La Calera II - RFSU 31.1.28'!B:B,'La Calera II - RFSU 31.1.28'!AQ:AQ,"No se encuentra",0,1)&gt;0,+_xlfn.XLOOKUP(B110,'La Calera II - RFSU 31.1.28'!B:B,'La Calera II - RFSU 31.1.28'!AQ:AQ,"No se encuentra",0,1),"")</f>
        <v>No se encuentra</v>
      </c>
      <c r="O110" s="201">
        <v>46122</v>
      </c>
      <c r="P110" s="198">
        <f t="shared" si="8"/>
        <v>46122</v>
      </c>
      <c r="Q110" s="35" t="str">
        <f>+IF(+_xlfn.XLOOKUP(B110,'La Calera II - RFSU 31.1.28'!B:B,'La Calera II - RFSU 31.1.28'!BX:BX,"No se encuentra",0,1)&gt;0,+_xlfn.XLOOKUP(B110,'La Calera II - RFSU 31.1.28'!B:B,'La Calera II - RFSU 31.1.28'!BX:BX,"No se encuentra",0,1),"")</f>
        <v>No se encuentra</v>
      </c>
      <c r="R110" s="302" t="e">
        <f t="shared" ref="R110" si="16">IF(N110="","",+IF(Q110="",+O110-P110,+O110-Q110))</f>
        <v>#VALUE!</v>
      </c>
      <c r="S110" s="305" t="s">
        <v>5383</v>
      </c>
      <c r="T110" s="228" t="str">
        <f>+_xlfn.XLOOKUP(B110,'La Calera II - RFSU 31.1.28'!B:B,'La Calera II - RFSU 31.1.28'!BZ:BZ,"",0,1)</f>
        <v/>
      </c>
      <c r="V110" s="18" t="str">
        <f>+_xlfn.XLOOKUP(B110,'La Calera II - RFSU 31.1.28'!B:B,'La Calera II - RFSU 31.1.28'!BW:BW,"No se encuentra",0,1)</f>
        <v>No se encuentra</v>
      </c>
      <c r="W110" s="193">
        <f t="shared" ref="W110" si="17">+O110-L110</f>
        <v>149</v>
      </c>
      <c r="Z110" s="18" t="str">
        <f>+_xlfn.XLOOKUP(T110,'Crono LB 30.09'!B:B,'Crono LB 30.09'!E:E,"No se encuentra",0,1)</f>
        <v>No se encuentra</v>
      </c>
      <c r="AA110" s="193" t="e">
        <f t="shared" si="9"/>
        <v>#VALUE!</v>
      </c>
    </row>
    <row r="111" spans="1:27" ht="21.5" hidden="1" x14ac:dyDescent="0.35">
      <c r="A111" s="159" t="s">
        <v>2024</v>
      </c>
      <c r="B111" s="164" t="s">
        <v>2614</v>
      </c>
      <c r="C111" s="163" t="s">
        <v>2615</v>
      </c>
      <c r="D111" s="285"/>
      <c r="E111" s="201">
        <v>46006</v>
      </c>
      <c r="F111" s="198" t="str">
        <f>+_xlfn.XLOOKUP(B111,'La Calera II - RFSU 31.1.28'!B:B,'La Calera II - RFSU 31.1.28'!G:G,"No se encuentra",0,1)</f>
        <v>No se encuentra</v>
      </c>
      <c r="G111" s="293" t="str">
        <f>IF(+_xlfn.XLOOKUP(B111,'La Calera II - RFSU 31.1.28'!B:B,'La Calera II - RFSU 31.1.28'!H:H,"No se encuentra",0,1)&gt;0,+_xlfn.XLOOKUP(B111,'La Calera II - RFSU 31.1.28'!B:B,'La Calera II - RFSU 31.1.28'!H:H,"No se encuentra",0,1),"")</f>
        <v>No se encuentra</v>
      </c>
      <c r="H111" s="201">
        <v>46033</v>
      </c>
      <c r="I111" s="198" t="str">
        <f>+_xlfn.XLOOKUP(B111,'La Calera II - RFSU 31.1.28'!B:B,'La Calera II - RFSU 31.1.28'!W:W,"No se encuentra",0,1)</f>
        <v>No se encuentra</v>
      </c>
      <c r="J111" s="289"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1">
        <v>46053</v>
      </c>
      <c r="M111" s="198" t="str">
        <f>+_xlfn.XLOOKUP(B111,'La Calera II - RFSU 31.1.28'!B:B,'La Calera II - RFSU 31.1.28'!AP:AP,"No se encuentra",0,1)</f>
        <v>No se encuentra</v>
      </c>
      <c r="N111" s="295" t="str">
        <f>IF(+_xlfn.XLOOKUP(B111,'La Calera II - RFSU 31.1.28'!B:B,'La Calera II - RFSU 31.1.28'!AQ:AQ,"No se encuentra",0,1)&gt;0,+_xlfn.XLOOKUP(B111,'La Calera II - RFSU 31.1.28'!B:B,'La Calera II - RFSU 31.1.28'!AQ:AQ,"No se encuentra",0,1),"")</f>
        <v>No se encuentra</v>
      </c>
      <c r="O111" s="201">
        <v>46202</v>
      </c>
      <c r="P111" s="198">
        <f t="shared" si="8"/>
        <v>46202</v>
      </c>
      <c r="Q111" s="35" t="str">
        <f>+IF(+_xlfn.XLOOKUP(B111,'La Calera II - RFSU 31.1.28'!B:B,'La Calera II - RFSU 31.1.28'!BX:BX,"No se encuentra",0,1)&gt;0,+_xlfn.XLOOKUP(B111,'La Calera II - RFSU 31.1.28'!B:B,'La Calera II - RFSU 31.1.28'!BX:BX,"No se encuentra",0,1),"")</f>
        <v>No se encuentra</v>
      </c>
      <c r="R111" s="302" t="e">
        <f t="shared" si="6"/>
        <v>#VALUE!</v>
      </c>
      <c r="S111" s="227"/>
      <c r="T111" s="228" t="str">
        <f>+_xlfn.XLOOKUP(B111,'La Calera II - RFSU 31.1.28'!B:B,'La Calera II - RFSU 31.1.28'!BZ:BZ,"",0,1)</f>
        <v/>
      </c>
      <c r="V111" s="18" t="str">
        <f>+_xlfn.XLOOKUP(B111,'La Calera II - RFSU 31.1.28'!B:B,'La Calera II - RFSU 31.1.28'!BW:BW,"No se encuentra",0,1)</f>
        <v>No se encuentra</v>
      </c>
      <c r="W111" s="193">
        <f t="shared" si="7"/>
        <v>149</v>
      </c>
      <c r="Z111" s="18" t="str">
        <f>+_xlfn.XLOOKUP(T111,'Crono LB 30.09'!B:B,'Crono LB 30.09'!E:E,"No se encuentra",0,1)</f>
        <v>No se encuentra</v>
      </c>
      <c r="AA111" s="193" t="e">
        <f t="shared" si="9"/>
        <v>#VALUE!</v>
      </c>
    </row>
    <row r="112" spans="1:27" ht="21.5" hidden="1" x14ac:dyDescent="0.35">
      <c r="A112" s="159" t="s">
        <v>2024</v>
      </c>
      <c r="B112" s="164" t="s">
        <v>2617</v>
      </c>
      <c r="C112" s="163" t="s">
        <v>2618</v>
      </c>
      <c r="D112" s="285"/>
      <c r="E112" s="201">
        <v>46157</v>
      </c>
      <c r="F112" s="198" t="str">
        <f>+_xlfn.XLOOKUP(B112,'La Calera II - RFSU 31.1.28'!B:B,'La Calera II - RFSU 31.1.28'!G:G,"No se encuentra",0,1)</f>
        <v>No se encuentra</v>
      </c>
      <c r="G112" s="293" t="str">
        <f>IF(+_xlfn.XLOOKUP(B112,'La Calera II - RFSU 31.1.28'!B:B,'La Calera II - RFSU 31.1.28'!H:H,"No se encuentra",0,1)&gt;0,+_xlfn.XLOOKUP(B112,'La Calera II - RFSU 31.1.28'!B:B,'La Calera II - RFSU 31.1.28'!H:H,"No se encuentra",0,1),"")</f>
        <v>No se encuentra</v>
      </c>
      <c r="H112" s="201">
        <v>46184</v>
      </c>
      <c r="I112" s="198" t="str">
        <f>+_xlfn.XLOOKUP(B112,'La Calera II - RFSU 31.1.28'!B:B,'La Calera II - RFSU 31.1.28'!W:W,"No se encuentra",0,1)</f>
        <v>No se encuentra</v>
      </c>
      <c r="J112" s="289"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1">
        <v>46204</v>
      </c>
      <c r="M112" s="198" t="str">
        <f>+_xlfn.XLOOKUP(B112,'La Calera II - RFSU 31.1.28'!B:B,'La Calera II - RFSU 31.1.28'!AP:AP,"No se encuentra",0,1)</f>
        <v>No se encuentra</v>
      </c>
      <c r="N112" s="295" t="str">
        <f>IF(+_xlfn.XLOOKUP(B112,'La Calera II - RFSU 31.1.28'!B:B,'La Calera II - RFSU 31.1.28'!AQ:AQ,"No se encuentra",0,1)&gt;0,+_xlfn.XLOOKUP(B112,'La Calera II - RFSU 31.1.28'!B:B,'La Calera II - RFSU 31.1.28'!AQ:AQ,"No se encuentra",0,1),"")</f>
        <v>No se encuentra</v>
      </c>
      <c r="O112" s="201">
        <v>46315</v>
      </c>
      <c r="P112" s="198">
        <f t="shared" si="8"/>
        <v>46315</v>
      </c>
      <c r="Q112" s="35" t="str">
        <f>+IF(+_xlfn.XLOOKUP(B112,'La Calera II - RFSU 31.1.28'!B:B,'La Calera II - RFSU 31.1.28'!BX:BX,"No se encuentra",0,1)&gt;0,+_xlfn.XLOOKUP(B112,'La Calera II - RFSU 31.1.28'!B:B,'La Calera II - RFSU 31.1.28'!BX:BX,"No se encuentra",0,1),"")</f>
        <v>No se encuentra</v>
      </c>
      <c r="R112" s="302" t="e">
        <f t="shared" si="6"/>
        <v>#VALUE!</v>
      </c>
      <c r="S112" s="227"/>
      <c r="T112" s="228" t="str">
        <f>+_xlfn.XLOOKUP(B112,'La Calera II - RFSU 31.1.28'!B:B,'La Calera II - RFSU 31.1.28'!BZ:BZ,"",0,1)</f>
        <v/>
      </c>
      <c r="V112" s="18" t="str">
        <f>+_xlfn.XLOOKUP(B112,'La Calera II - RFSU 31.1.28'!B:B,'La Calera II - RFSU 31.1.28'!BW:BW,"No se encuentra",0,1)</f>
        <v>No se encuentra</v>
      </c>
      <c r="W112" s="193">
        <f t="shared" si="7"/>
        <v>111</v>
      </c>
      <c r="Z112" s="18" t="str">
        <f>+_xlfn.XLOOKUP(T112,'Crono LB 30.09'!B:B,'Crono LB 30.09'!E:E,"No se encuentra",0,1)</f>
        <v>No se encuentra</v>
      </c>
      <c r="AA112" s="193" t="e">
        <f t="shared" si="9"/>
        <v>#VALUE!</v>
      </c>
    </row>
    <row r="113" spans="1:27" ht="21.5" hidden="1" x14ac:dyDescent="0.35">
      <c r="A113" s="159" t="s">
        <v>2024</v>
      </c>
      <c r="B113" s="164" t="s">
        <v>2620</v>
      </c>
      <c r="C113" s="163" t="s">
        <v>2621</v>
      </c>
      <c r="D113" s="285"/>
      <c r="E113" s="201">
        <v>46280</v>
      </c>
      <c r="F113" s="198" t="str">
        <f>+_xlfn.XLOOKUP(B113,'La Calera II - RFSU 31.1.28'!B:B,'La Calera II - RFSU 31.1.28'!G:G,"No se encuentra",0,1)</f>
        <v>No se encuentra</v>
      </c>
      <c r="G113" s="293" t="str">
        <f>IF(+_xlfn.XLOOKUP(B113,'La Calera II - RFSU 31.1.28'!B:B,'La Calera II - RFSU 31.1.28'!H:H,"No se encuentra",0,1)&gt;0,+_xlfn.XLOOKUP(B113,'La Calera II - RFSU 31.1.28'!B:B,'La Calera II - RFSU 31.1.28'!H:H,"No se encuentra",0,1),"")</f>
        <v>No se encuentra</v>
      </c>
      <c r="H113" s="201">
        <v>46307</v>
      </c>
      <c r="I113" s="198" t="str">
        <f>+_xlfn.XLOOKUP(B113,'La Calera II - RFSU 31.1.28'!B:B,'La Calera II - RFSU 31.1.28'!W:W,"No se encuentra",0,1)</f>
        <v>No se encuentra</v>
      </c>
      <c r="J113" s="289"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1">
        <v>46327</v>
      </c>
      <c r="M113" s="198" t="str">
        <f>+_xlfn.XLOOKUP(B113,'La Calera II - RFSU 31.1.28'!B:B,'La Calera II - RFSU 31.1.28'!AP:AP,"No se encuentra",0,1)</f>
        <v>No se encuentra</v>
      </c>
      <c r="N113" s="295" t="str">
        <f>IF(+_xlfn.XLOOKUP(B113,'La Calera II - RFSU 31.1.28'!B:B,'La Calera II - RFSU 31.1.28'!AQ:AQ,"No se encuentra",0,1)&gt;0,+_xlfn.XLOOKUP(B113,'La Calera II - RFSU 31.1.28'!B:B,'La Calera II - RFSU 31.1.28'!AQ:AQ,"No se encuentra",0,1),"")</f>
        <v>No se encuentra</v>
      </c>
      <c r="O113" s="201">
        <v>46409</v>
      </c>
      <c r="P113" s="198">
        <f t="shared" si="8"/>
        <v>46409</v>
      </c>
      <c r="Q113" s="35" t="str">
        <f>+IF(+_xlfn.XLOOKUP(B113,'La Calera II - RFSU 31.1.28'!B:B,'La Calera II - RFSU 31.1.28'!BX:BX,"No se encuentra",0,1)&gt;0,+_xlfn.XLOOKUP(B113,'La Calera II - RFSU 31.1.28'!B:B,'La Calera II - RFSU 31.1.28'!BX:BX,"No se encuentra",0,1),"")</f>
        <v>No se encuentra</v>
      </c>
      <c r="R113" s="302" t="e">
        <f t="shared" si="6"/>
        <v>#VALUE!</v>
      </c>
      <c r="S113" s="227"/>
      <c r="T113" s="228" t="str">
        <f>+_xlfn.XLOOKUP(B113,'La Calera II - RFSU 31.1.28'!B:B,'La Calera II - RFSU 31.1.28'!BZ:BZ,"",0,1)</f>
        <v/>
      </c>
      <c r="V113" s="18" t="str">
        <f>+_xlfn.XLOOKUP(B113,'La Calera II - RFSU 31.1.28'!B:B,'La Calera II - RFSU 31.1.28'!BW:BW,"No se encuentra",0,1)</f>
        <v>No se encuentra</v>
      </c>
      <c r="W113" s="193">
        <f t="shared" si="7"/>
        <v>82</v>
      </c>
      <c r="Z113" s="18" t="str">
        <f>+_xlfn.XLOOKUP(T113,'Crono LB 30.09'!B:B,'Crono LB 30.09'!E:E,"No se encuentra",0,1)</f>
        <v>No se encuentra</v>
      </c>
      <c r="AA113" s="193" t="e">
        <f t="shared" si="9"/>
        <v>#VALUE!</v>
      </c>
    </row>
    <row r="114" spans="1:27" hidden="1" x14ac:dyDescent="0.35">
      <c r="A114" s="159" t="s">
        <v>2024</v>
      </c>
      <c r="B114" s="164" t="s">
        <v>2924</v>
      </c>
      <c r="C114" s="163" t="s">
        <v>2423</v>
      </c>
      <c r="D114" s="285"/>
      <c r="E114" s="201">
        <v>46043</v>
      </c>
      <c r="F114" s="198">
        <f>+_xlfn.XLOOKUP(B114,'La Calera II - RFSU 31.1.28'!B:B,'La Calera II - RFSU 31.1.28'!G:G,"No se encuentra",0,1)</f>
        <v>46122</v>
      </c>
      <c r="G114" s="293">
        <f>IF(+_xlfn.XLOOKUP(B114,'La Calera II - RFSU 31.1.28'!B:B,'La Calera II - RFSU 31.1.28'!H:H,"No se encuentra",0,1)&gt;0,+_xlfn.XLOOKUP(B114,'La Calera II - RFSU 31.1.28'!B:B,'La Calera II - RFSU 31.1.28'!H:H,"No se encuentra",0,1),"")</f>
        <v>46122</v>
      </c>
      <c r="H114" s="201">
        <v>46080</v>
      </c>
      <c r="I114" s="198">
        <f>+_xlfn.XLOOKUP(B114,'La Calera II - RFSU 31.1.28'!B:B,'La Calera II - RFSU 31.1.28'!W:W,"No se encuentra",0,1)</f>
        <v>46233</v>
      </c>
      <c r="J114" s="289" t="str">
        <f>IF(+_xlfn.XLOOKUP(B114,'La Calera II - RFSU 31.1.28'!B:B,'La Calera II - RFSU 31.1.28'!X:X,"No se encuentra",0,1)&gt;0,+_xlfn.XLOOKUP(B114,'La Calera II - RFSU 31.1.28'!B:B,'La Calera II - RFSU 31.1.28'!X:X,"No se encuentra",0,1),"")</f>
        <v/>
      </c>
      <c r="K114" s="141" t="str">
        <f>+IF(+_xlfn.XLOOKUP(B114,'La Calera II - RFSU 31.1.28'!B:B,'La Calera II - RFSU 31.1.28'!AG:AG,"No se encuentra",0,1)=0,"N/A","Sin iniciar")</f>
        <v>Sin iniciar</v>
      </c>
      <c r="L114" s="201">
        <v>46130</v>
      </c>
      <c r="M114" s="198">
        <f>+_xlfn.XLOOKUP(B114,'La Calera II - RFSU 31.1.28'!B:B,'La Calera II - RFSU 31.1.28'!AP:AP,"No se encuentra",0,1)</f>
        <v>46283</v>
      </c>
      <c r="N114" s="295" t="str">
        <f>IF(+_xlfn.XLOOKUP(B114,'La Calera II - RFSU 31.1.28'!B:B,'La Calera II - RFSU 31.1.28'!AQ:AQ,"No se encuentra",0,1)&gt;0,+_xlfn.XLOOKUP(B114,'La Calera II - RFSU 31.1.28'!B:B,'La Calera II - RFSU 31.1.28'!AQ:AQ,"No se encuentra",0,1),"")</f>
        <v/>
      </c>
      <c r="O114" s="201">
        <v>46371</v>
      </c>
      <c r="P114" s="198">
        <f t="shared" si="8"/>
        <v>46371</v>
      </c>
      <c r="Q114" s="35" t="str">
        <f>+IF(+_xlfn.XLOOKUP(B114,'La Calera II - RFSU 31.1.28'!B:B,'La Calera II - RFSU 31.1.28'!BX:BX,"No se encuentra",0,1)&gt;0,+_xlfn.XLOOKUP(B114,'La Calera II - RFSU 31.1.28'!B:B,'La Calera II - RFSU 31.1.28'!BX:BX,"No se encuentra",0,1),"")</f>
        <v/>
      </c>
      <c r="R114" s="302" t="str">
        <f t="shared" si="6"/>
        <v/>
      </c>
      <c r="S114" s="227"/>
      <c r="T114" s="304" t="str">
        <f>+_xlfn.XLOOKUP(B114,'La Calera II - RFSU 31.1.28'!B:B,'La Calera II - RFSU 31.1.28'!BZ:BZ,"",0,1)</f>
        <v>CPI010020</v>
      </c>
      <c r="V114" s="18">
        <f>+_xlfn.XLOOKUP(B114,'La Calera II - RFSU 31.1.28'!B:B,'La Calera II - RFSU 31.1.28'!BW:BW,"No se encuentra",0,1)</f>
        <v>46380</v>
      </c>
      <c r="W114" s="193">
        <f t="shared" si="7"/>
        <v>241</v>
      </c>
      <c r="Z114" s="18" t="str">
        <f>+_xlfn.XLOOKUP(T114,'Crono LB 30.09'!B:B,'Crono LB 30.09'!E:E,"No se encuentra",0,1)</f>
        <v>No se encuentra</v>
      </c>
      <c r="AA114" s="193" t="e">
        <f t="shared" si="9"/>
        <v>#VALUE!</v>
      </c>
    </row>
    <row r="115" spans="1:27" hidden="1" x14ac:dyDescent="0.35">
      <c r="A115" s="159" t="s">
        <v>2024</v>
      </c>
      <c r="B115" s="164" t="s">
        <v>2927</v>
      </c>
      <c r="C115" s="163" t="s">
        <v>2425</v>
      </c>
      <c r="D115" s="285"/>
      <c r="E115" s="201">
        <v>45996</v>
      </c>
      <c r="F115" s="198">
        <f>+_xlfn.XLOOKUP(B115,'La Calera II - RFSU 31.1.28'!B:B,'La Calera II - RFSU 31.1.28'!G:G,"No se encuentra",0,1)</f>
        <v>46172</v>
      </c>
      <c r="G115" s="293">
        <f>IF(+_xlfn.XLOOKUP(B115,'La Calera II - RFSU 31.1.28'!B:B,'La Calera II - RFSU 31.1.28'!H:H,"No se encuentra",0,1)&gt;0,+_xlfn.XLOOKUP(B115,'La Calera II - RFSU 31.1.28'!B:B,'La Calera II - RFSU 31.1.28'!H:H,"No se encuentra",0,1),"")</f>
        <v>46155</v>
      </c>
      <c r="H115" s="201">
        <v>46033</v>
      </c>
      <c r="I115" s="198">
        <f>+_xlfn.XLOOKUP(B115,'La Calera II - RFSU 31.1.28'!B:B,'La Calera II - RFSU 31.1.28'!W:W,"No se encuentra",0,1)</f>
        <v>46208</v>
      </c>
      <c r="J115" s="289">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1">
        <v>46098</v>
      </c>
      <c r="M115" s="198">
        <f>+_xlfn.XLOOKUP(B115,'La Calera II - RFSU 31.1.28'!B:B,'La Calera II - RFSU 31.1.28'!AP:AP,"No se encuentra",0,1)</f>
        <v>46288</v>
      </c>
      <c r="N115" s="295" t="str">
        <f>IF(+_xlfn.XLOOKUP(B115,'La Calera II - RFSU 31.1.28'!B:B,'La Calera II - RFSU 31.1.28'!AQ:AQ,"No se encuentra",0,1)&gt;0,+_xlfn.XLOOKUP(B115,'La Calera II - RFSU 31.1.28'!B:B,'La Calera II - RFSU 31.1.28'!AQ:AQ,"No se encuentra",0,1),"")</f>
        <v/>
      </c>
      <c r="O115" s="201">
        <v>46273</v>
      </c>
      <c r="P115" s="198">
        <f t="shared" si="8"/>
        <v>46273</v>
      </c>
      <c r="Q115" s="35" t="str">
        <f>+IF(+_xlfn.XLOOKUP(B115,'La Calera II - RFSU 31.1.28'!B:B,'La Calera II - RFSU 31.1.28'!BX:BX,"No se encuentra",0,1)&gt;0,+_xlfn.XLOOKUP(B115,'La Calera II - RFSU 31.1.28'!B:B,'La Calera II - RFSU 31.1.28'!BX:BX,"No se encuentra",0,1),"")</f>
        <v/>
      </c>
      <c r="R115" s="302" t="str">
        <f t="shared" si="6"/>
        <v/>
      </c>
      <c r="S115" s="227"/>
      <c r="T115" s="304" t="str">
        <f>+_xlfn.XLOOKUP(B115,'La Calera II - RFSU 31.1.28'!B:B,'La Calera II - RFSU 31.1.28'!BZ:BZ,"",0,1)</f>
        <v>CP011010</v>
      </c>
      <c r="V115" s="18">
        <f>+_xlfn.XLOOKUP(B115,'La Calera II - RFSU 31.1.28'!B:B,'La Calera II - RFSU 31.1.28'!BW:BW,"No se encuentra",0,1)</f>
        <v>46445</v>
      </c>
      <c r="W115" s="193">
        <f t="shared" si="7"/>
        <v>175</v>
      </c>
      <c r="Z115" s="18" t="str">
        <f>+_xlfn.XLOOKUP(T115,'Crono LB 30.09'!B:B,'Crono LB 30.09'!E:E,"No se encuentra",0,1)</f>
        <v>No se encuentra</v>
      </c>
      <c r="AA115" s="193" t="e">
        <f t="shared" si="9"/>
        <v>#VALUE!</v>
      </c>
    </row>
    <row r="116" spans="1:27" hidden="1" x14ac:dyDescent="0.35">
      <c r="A116" s="159" t="s">
        <v>2024</v>
      </c>
      <c r="B116" s="164" t="s">
        <v>3370</v>
      </c>
      <c r="C116" s="163" t="s">
        <v>2932</v>
      </c>
      <c r="D116" s="285"/>
      <c r="E116" s="201">
        <v>45947</v>
      </c>
      <c r="F116" s="198" t="str">
        <f>+_xlfn.XLOOKUP(B116,'La Calera II - RFSU 31.1.28'!B:B,'La Calera II - RFSU 31.1.28'!G:G,"No se encuentra",0,1)</f>
        <v>No se encuentra</v>
      </c>
      <c r="G116" s="293" t="str">
        <f>IF(+_xlfn.XLOOKUP(B116,'La Calera II - RFSU 31.1.28'!B:B,'La Calera II - RFSU 31.1.28'!H:H,"No se encuentra",0,1)&gt;0,+_xlfn.XLOOKUP(B116,'La Calera II - RFSU 31.1.28'!B:B,'La Calera II - RFSU 31.1.28'!H:H,"No se encuentra",0,1),"")</f>
        <v>No se encuentra</v>
      </c>
      <c r="H116" s="201">
        <v>45984</v>
      </c>
      <c r="I116" s="198" t="str">
        <f>+_xlfn.XLOOKUP(B116,'La Calera II - RFSU 31.1.28'!B:B,'La Calera II - RFSU 31.1.28'!W:W,"No se encuentra",0,1)</f>
        <v>No se encuentra</v>
      </c>
      <c r="J116" s="289"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1">
        <v>46049</v>
      </c>
      <c r="M116" s="198" t="str">
        <f>+_xlfn.XLOOKUP(B116,'La Calera II - RFSU 31.1.28'!B:B,'La Calera II - RFSU 31.1.28'!AP:AP,"No se encuentra",0,1)</f>
        <v>No se encuentra</v>
      </c>
      <c r="N116" s="295" t="str">
        <f>IF(+_xlfn.XLOOKUP(B116,'La Calera II - RFSU 31.1.28'!B:B,'La Calera II - RFSU 31.1.28'!AQ:AQ,"No se encuentra",0,1)&gt;0,+_xlfn.XLOOKUP(B116,'La Calera II - RFSU 31.1.28'!B:B,'La Calera II - RFSU 31.1.28'!AQ:AQ,"No se encuentra",0,1),"")</f>
        <v>No se encuentra</v>
      </c>
      <c r="O116" s="201">
        <v>46275</v>
      </c>
      <c r="P116" s="198">
        <f t="shared" si="8"/>
        <v>46275</v>
      </c>
      <c r="Q116" s="35" t="str">
        <f>+IF(+_xlfn.XLOOKUP(B116,'La Calera II - RFSU 31.1.28'!B:B,'La Calera II - RFSU 31.1.28'!BX:BX,"No se encuentra",0,1)&gt;0,+_xlfn.XLOOKUP(B116,'La Calera II - RFSU 31.1.28'!B:B,'La Calera II - RFSU 31.1.28'!BX:BX,"No se encuentra",0,1),"")</f>
        <v>No se encuentra</v>
      </c>
      <c r="R116" s="302" t="e">
        <f t="shared" si="6"/>
        <v>#VALUE!</v>
      </c>
      <c r="S116" s="227"/>
      <c r="T116" s="228" t="str">
        <f>+_xlfn.XLOOKUP(B116,'La Calera II - RFSU 31.1.28'!B:B,'La Calera II - RFSU 31.1.28'!BZ:BZ,"",0,1)</f>
        <v/>
      </c>
      <c r="V116" s="18" t="str">
        <f>+_xlfn.XLOOKUP(B116,'La Calera II - RFSU 31.1.28'!B:B,'La Calera II - RFSU 31.1.28'!BW:BW,"No se encuentra",0,1)</f>
        <v>No se encuentra</v>
      </c>
      <c r="W116" s="193">
        <f t="shared" si="7"/>
        <v>226</v>
      </c>
      <c r="Z116" s="18" t="str">
        <f>+_xlfn.XLOOKUP(T116,'Crono LB 30.09'!B:B,'Crono LB 30.09'!E:E,"No se encuentra",0,1)</f>
        <v>No se encuentra</v>
      </c>
      <c r="AA116" s="193" t="e">
        <f t="shared" si="9"/>
        <v>#VALUE!</v>
      </c>
    </row>
    <row r="117" spans="1:27" hidden="1" x14ac:dyDescent="0.35">
      <c r="A117" s="159" t="s">
        <v>2024</v>
      </c>
      <c r="B117" s="164" t="s">
        <v>3674</v>
      </c>
      <c r="C117" s="163" t="s">
        <v>3675</v>
      </c>
      <c r="D117" s="285"/>
      <c r="E117" s="201">
        <v>46218</v>
      </c>
      <c r="F117" s="198" t="str">
        <f>+_xlfn.XLOOKUP(B117,'La Calera II - RFSU 31.1.28'!B:B,'La Calera II - RFSU 31.1.28'!G:G,"No se encuentra",0,1)</f>
        <v>No se encuentra</v>
      </c>
      <c r="G117" s="293" t="str">
        <f>IF(+_xlfn.XLOOKUP(B117,'La Calera II - RFSU 31.1.28'!B:B,'La Calera II - RFSU 31.1.28'!H:H,"No se encuentra",0,1)&gt;0,+_xlfn.XLOOKUP(B117,'La Calera II - RFSU 31.1.28'!B:B,'La Calera II - RFSU 31.1.28'!H:H,"No se encuentra",0,1),"")</f>
        <v>No se encuentra</v>
      </c>
      <c r="H117" s="201">
        <v>46255</v>
      </c>
      <c r="I117" s="198" t="str">
        <f>+_xlfn.XLOOKUP(B117,'La Calera II - RFSU 31.1.28'!B:B,'La Calera II - RFSU 31.1.28'!W:W,"No se encuentra",0,1)</f>
        <v>No se encuentra</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v>46305</v>
      </c>
      <c r="M117" s="198" t="str">
        <f>+_xlfn.XLOOKUP(B117,'La Calera II - RFSU 31.1.28'!B:B,'La Calera II - RFSU 31.1.28'!AP:AP,"No se encuentra",0,1)</f>
        <v>No se encuentra</v>
      </c>
      <c r="N117" s="295" t="str">
        <f>IF(+_xlfn.XLOOKUP(B117,'La Calera II - RFSU 31.1.28'!B:B,'La Calera II - RFSU 31.1.28'!AQ:AQ,"No se encuentra",0,1)&gt;0,+_xlfn.XLOOKUP(B117,'La Calera II - RFSU 31.1.28'!B:B,'La Calera II - RFSU 31.1.28'!AQ:AQ,"No se encuentra",0,1),"")</f>
        <v>No se encuentra</v>
      </c>
      <c r="O117" s="201">
        <v>46405</v>
      </c>
      <c r="P117" s="198">
        <f t="shared" si="8"/>
        <v>46405</v>
      </c>
      <c r="Q117" s="35" t="str">
        <f>+IF(+_xlfn.XLOOKUP(B117,'La Calera II - RFSU 31.1.28'!B:B,'La Calera II - RFSU 31.1.28'!BX:BX,"No se encuentra",0,1)&gt;0,+_xlfn.XLOOKUP(B117,'La Calera II - RFSU 31.1.28'!B:B,'La Calera II - RFSU 31.1.28'!BX:BX,"No se encuentra",0,1),"")</f>
        <v>No se encuentra</v>
      </c>
      <c r="R117" s="302" t="e">
        <f t="shared" ref="R117:R118" si="18">IF(N117="","",+IF(Q117="",+O117-P117,+O117-Q117))</f>
        <v>#VALUE!</v>
      </c>
      <c r="S117" s="227" t="s">
        <v>5384</v>
      </c>
      <c r="T117" s="304" t="str">
        <f>+_xlfn.XLOOKUP(B117,'La Calera II - RFSU 31.1.28'!B:B,'La Calera II - RFSU 31.1.28'!BZ:BZ,"",0,1)</f>
        <v/>
      </c>
      <c r="V117" s="18" t="str">
        <f>+_xlfn.XLOOKUP(B117,'La Calera II - RFSU 31.1.28'!B:B,'La Calera II - RFSU 31.1.28'!BW:BW,"No se encuentra",0,1)</f>
        <v>No se encuentra</v>
      </c>
      <c r="W117" s="193">
        <f t="shared" si="7"/>
        <v>100</v>
      </c>
      <c r="Z117" s="18" t="str">
        <f>+_xlfn.XLOOKUP(T117,'Crono LB 30.09'!B:B,'Crono LB 30.09'!E:E,"No se encuentra",0,1)</f>
        <v>No se encuentra</v>
      </c>
      <c r="AA117" s="193" t="e">
        <f t="shared" si="9"/>
        <v>#VALUE!</v>
      </c>
    </row>
    <row r="118" spans="1:27" ht="15" hidden="1" thickBot="1" x14ac:dyDescent="0.4">
      <c r="A118" s="231" t="s">
        <v>2024</v>
      </c>
      <c r="B118" s="232" t="s">
        <v>3676</v>
      </c>
      <c r="C118" s="233" t="s">
        <v>3677</v>
      </c>
      <c r="D118" s="291"/>
      <c r="E118" s="203">
        <v>46310</v>
      </c>
      <c r="F118" s="230" t="str">
        <f>+_xlfn.XLOOKUP(B118,'La Calera II - RFSU 31.1.28'!B:B,'La Calera II - RFSU 31.1.28'!G:G,"No se encuentra",0,1)</f>
        <v>No se encuentra</v>
      </c>
      <c r="G118" s="294" t="str">
        <f>IF(+_xlfn.XLOOKUP(B118,'La Calera II - RFSU 31.1.28'!B:B,'La Calera II - RFSU 31.1.28'!H:H,"No se encuentra",0,1)&gt;0,+_xlfn.XLOOKUP(B118,'La Calera II - RFSU 31.1.28'!B:B,'La Calera II - RFSU 31.1.28'!H:H,"No se encuentra",0,1),"")</f>
        <v>No se encuentra</v>
      </c>
      <c r="H118" s="203">
        <v>46347</v>
      </c>
      <c r="I118" s="230" t="str">
        <f>+_xlfn.XLOOKUP(B118,'La Calera II - RFSU 31.1.28'!B:B,'La Calera II - RFSU 31.1.28'!W:W,"No se encuentra",0,1)</f>
        <v>No se encuentra</v>
      </c>
      <c r="J118" s="290" t="str">
        <f>IF(+_xlfn.XLOOKUP(B118,'La Calera II - RFSU 31.1.28'!B:B,'La Calera II - RFSU 31.1.28'!X:X,"No se encuentra",0,1)&gt;0,+_xlfn.XLOOKUP(B118,'La Calera II - RFSU 31.1.28'!B:B,'La Calera II - RFSU 31.1.28'!X:X,"No se encuentra",0,1),"")</f>
        <v>No se encuentra</v>
      </c>
      <c r="K118" s="240" t="str">
        <f>+IF(+_xlfn.XLOOKUP(B118,'La Calera II - RFSU 31.1.28'!B:B,'La Calera II - RFSU 31.1.28'!AG:AG,"No se encuentra",0,1)=0,"N/A","Sin iniciar")</f>
        <v>Sin iniciar</v>
      </c>
      <c r="L118" s="203">
        <v>46397</v>
      </c>
      <c r="M118" s="230" t="str">
        <f>+_xlfn.XLOOKUP(B118,'La Calera II - RFSU 31.1.28'!B:B,'La Calera II - RFSU 31.1.28'!AP:AP,"No se encuentra",0,1)</f>
        <v>No se encuentra</v>
      </c>
      <c r="N118" s="296" t="str">
        <f>IF(+_xlfn.XLOOKUP(B118,'La Calera II - RFSU 31.1.28'!B:B,'La Calera II - RFSU 31.1.28'!AQ:AQ,"No se encuentra",0,1)&gt;0,+_xlfn.XLOOKUP(B118,'La Calera II - RFSU 31.1.28'!B:B,'La Calera II - RFSU 31.1.28'!AQ:AQ,"No se encuentra",0,1),"")</f>
        <v>No se encuentra</v>
      </c>
      <c r="O118" s="203">
        <v>46495</v>
      </c>
      <c r="P118" s="198">
        <f t="shared" si="8"/>
        <v>46495</v>
      </c>
      <c r="Q118" s="139" t="str">
        <f>+IF(+_xlfn.XLOOKUP(B118,'La Calera II - RFSU 31.1.28'!B:B,'La Calera II - RFSU 31.1.28'!BX:BX,"No se encuentra",0,1)&gt;0,+_xlfn.XLOOKUP(B118,'La Calera II - RFSU 31.1.28'!B:B,'La Calera II - RFSU 31.1.28'!BX:BX,"No se encuentra",0,1),"")</f>
        <v>No se encuentra</v>
      </c>
      <c r="R118" s="303" t="e">
        <f t="shared" si="18"/>
        <v>#VALUE!</v>
      </c>
      <c r="S118" s="229" t="s">
        <v>5385</v>
      </c>
      <c r="T118" s="306" t="str">
        <f>+_xlfn.XLOOKUP(B118,'La Calera II - RFSU 31.1.28'!B:B,'La Calera II - RFSU 31.1.28'!BZ:BZ,"",0,1)</f>
        <v/>
      </c>
      <c r="V118" s="18" t="str">
        <f>+_xlfn.XLOOKUP(B118,'La Calera II - RFSU 31.1.28'!B:B,'La Calera II - RFSU 31.1.28'!BW:BW,"No se encuentra",0,1)</f>
        <v>No se encuentra</v>
      </c>
      <c r="W118" s="193">
        <f t="shared" si="7"/>
        <v>98</v>
      </c>
      <c r="Z118" s="18" t="str">
        <f>+_xlfn.XLOOKUP(T118,'Crono LB 30.09'!B:B,'Crono LB 30.09'!E:E,"No se encuentra",0,1)</f>
        <v>No se encuentra</v>
      </c>
      <c r="AA118" s="193" t="e">
        <f t="shared" si="9"/>
        <v>#VALUE!</v>
      </c>
    </row>
    <row r="125" spans="1:27" ht="15" thickBot="1" x14ac:dyDescent="0.4">
      <c r="D125" t="s">
        <v>2980</v>
      </c>
      <c r="E125" s="151" t="str">
        <f>+_xlfn.XLOOKUP(B125,'La Calera II - RFSU 31.1.28'!B:B,'La Calera II - RFSU 31.1.28'!G:G,"No se encuentra",0,1)</f>
        <v>No se encuentra</v>
      </c>
      <c r="F125" s="153" t="str">
        <f t="shared" ref="F125" si="19">+E125</f>
        <v>No se encuentra</v>
      </c>
      <c r="G125" s="154" t="str">
        <f>IF(+_xlfn.XLOOKUP(B125,'La Calera II - RFSU 31.1.28'!B:B,'La Calera II - RFSU 31.1.28'!H:H,"No se encuentra",0,1)&gt;0,+_xlfn.XLOOKUP(B125,'La Calera II - RFSU 31.1.28'!B:B,'La Calera II - RFSU 31.1.28'!H:H,"No se encuentra",0,1),"")</f>
        <v>No se encuentra</v>
      </c>
      <c r="H125" s="152" t="str">
        <f>+_xlfn.XLOOKUP(B125,'La Calera II - RFSU 31.1.28'!B:B,'La Calera II - RFSU 31.1.28'!W:W,"No se encuentra",0,1)</f>
        <v>No se encuentra</v>
      </c>
      <c r="I125" s="153" t="str">
        <f t="shared" ref="I125" si="20">+H125</f>
        <v>No se encuentra</v>
      </c>
      <c r="J125" s="155"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2" t="str">
        <f>+_xlfn.XLOOKUP(B125,'La Calera II - RFSU 31.1.28'!B:B,'La Calera II - RFSU 31.1.28'!AP:AP,"No se encuentra",0,1)</f>
        <v>No se encuentra</v>
      </c>
      <c r="M125" s="153"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3"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4" t="e">
        <f t="shared" ref="R125" si="22">IF(N125="","",+IF(Q125="",+O125-P125,+O125-Q125))</f>
        <v>#VALUE!</v>
      </c>
      <c r="S125" s="197"/>
    </row>
  </sheetData>
  <autoFilter ref="A2:V118" xr:uid="{56EEB915-37A8-421E-A7E2-B5260B766ED7}">
    <filterColumn colId="1">
      <filters>
        <filter val="5155-00-0000-IG-EL-RI-003"/>
      </filters>
    </filterColumn>
  </autoFilter>
  <mergeCells count="18">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 ref="A88:A93"/>
    <mergeCell ref="B88:B93"/>
    <mergeCell ref="C88:C93"/>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2.xml><?xml version="1.0" encoding="utf-8"?>
<ds:datastoreItem xmlns:ds="http://schemas.openxmlformats.org/officeDocument/2006/customXml" ds:itemID="{C668D007-392A-48EC-8E34-E4DD1885D3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F686D2-8162-4495-8191-CC5D23797CD0}">
  <ds:schemaRefs>
    <ds:schemaRef ds:uri="http://schemas.microsoft.com/office/2006/metadata/properties"/>
    <ds:schemaRef ds:uri="http://schemas.microsoft.com/office/infopath/2007/PartnerControls"/>
    <ds:schemaRef ds:uri="505288ce-52d4-43b6-ac28-4cf0370d4f19"/>
    <ds:schemaRef ds:uri="7c798c8c-6d68-471b-85ad-743f6af581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6</vt:i4>
      </vt:variant>
    </vt:vector>
  </HeadingPairs>
  <TitlesOfParts>
    <vt:vector size="27"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'La Calera II - RFSU 31.1.28'!Área_de_impresión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SILLE, RODRIGO</cp:lastModifiedBy>
  <cp:revision/>
  <dcterms:created xsi:type="dcterms:W3CDTF">2019-02-22T20:13:54Z</dcterms:created>
  <dcterms:modified xsi:type="dcterms:W3CDTF">2026-08-06T15:35:10Z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