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-my.sharepoint.com/personal/ae03372_grupo_ypf_com/Documents/Escritorio/Resumenes IA/IA Analisis suministros E+I/"/>
    </mc:Choice>
  </mc:AlternateContent>
  <xr:revisionPtr revIDLastSave="1888" documentId="13_ncr:1_{55AF9C17-9968-46B3-939E-2CF6F34E0E4F}" xr6:coauthVersionLast="47" xr6:coauthVersionMax="47" xr10:uidLastSave="{C30F69C7-1969-482F-926F-E07DBF5A4AE8}"/>
  <bookViews>
    <workbookView xWindow="28680" yWindow="-120" windowWidth="29040" windowHeight="15720" tabRatio="718" firstSheet="3" activeTab="7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La Calera II - RFSU 31.1.28" sheetId="28" r:id="rId8"/>
    <sheet name="REM-Nuevo" sheetId="38" r:id="rId9"/>
    <sheet name="REM-Back-up" sheetId="40" r:id="rId10"/>
    <sheet name="Suministros críticos" sheetId="30" r:id="rId11"/>
    <sheet name="Histograma carretones" sheetId="42" r:id="rId12"/>
    <sheet name="Suministros multables" sheetId="32" r:id="rId13"/>
    <sheet name="Resumen de entregables" sheetId="27" r:id="rId14"/>
    <sheet name="Reembolsables" sheetId="37" r:id="rId15"/>
    <sheet name="Dinámica P0 RIs" sheetId="34" r:id="rId16"/>
    <sheet name="Datos P0 Suministros" sheetId="33" r:id="rId17"/>
    <sheet name="Datos para distribución P0" sheetId="35" r:id="rId18"/>
    <sheet name="Crono LB 30.09" sheetId="36" r:id="rId19"/>
    <sheet name="REM-Superado" sheetId="2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7" hidden="1">{#N/A,#N/A,TRUE,"Est. de Fact.";#N/A,#N/A,TRUE,"Capitulo 19";#N/A,#N/A,TRUE,"Proyecto P855"}</definedName>
    <definedName name="_______wrn1" localSheetId="11" hidden="1">{#N/A,#N/A,TRUE,"Est. de Fact.";#N/A,#N/A,TRUE,"Capitulo 19";#N/A,#N/A,TRUE,"Proyecto P855"}</definedName>
    <definedName name="_______wrn1" localSheetId="14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19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7" hidden="1">{#N/A,#N/A,TRUE,"Est. de Fact.";#N/A,#N/A,TRUE,"Capitulo 19";#N/A,#N/A,TRUE,"Proyecto P855"}</definedName>
    <definedName name="______wrn1" localSheetId="11" hidden="1">{#N/A,#N/A,TRUE,"Est. de Fact.";#N/A,#N/A,TRUE,"Capitulo 19";#N/A,#N/A,TRUE,"Proyecto P855"}</definedName>
    <definedName name="______wrn1" localSheetId="14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19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7" hidden="1">{#N/A,#N/A,FALSE,"GENERAL";#N/A,#N/A,FALSE,"USP 1";#N/A,#N/A,FALSE,"USP 2";#N/A,#N/A,FALSE,"UTE"}</definedName>
    <definedName name="_____F" localSheetId="11" hidden="1">{#N/A,#N/A,FALSE,"GENERAL";#N/A,#N/A,FALSE,"USP 1";#N/A,#N/A,FALSE,"USP 2";#N/A,#N/A,FALSE,"UTE"}</definedName>
    <definedName name="_____F" localSheetId="14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19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7" hidden="1">{#N/A,#N/A,FALSE,"Global by BU";#N/A,#N/A,FALSE,"U.S. by BU";#N/A,#N/A,FALSE,"Canada by BU";#N/A,#N/A,FALSE,"Europe by BU";#N/A,#N/A,FALSE,"Asia by BU";#N/A,#N/A,FALSE,"Cala by BU"}</definedName>
    <definedName name="_____new11" localSheetId="11" hidden="1">{#N/A,#N/A,FALSE,"Global by BU";#N/A,#N/A,FALSE,"U.S. by BU";#N/A,#N/A,FALSE,"Canada by BU";#N/A,#N/A,FALSE,"Europe by BU";#N/A,#N/A,FALSE,"Asia by BU";#N/A,#N/A,FALSE,"Cala by BU"}</definedName>
    <definedName name="_____new11" localSheetId="14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8" hidden="1">{#N/A,#N/A,FALSE,"Global by BU";#N/A,#N/A,FALSE,"U.S. by BU";#N/A,#N/A,FALSE,"Canada by BU";#N/A,#N/A,FALSE,"Europe by BU";#N/A,#N/A,FALSE,"Asia by BU";#N/A,#N/A,FALSE,"Cala by BU"}</definedName>
    <definedName name="_____new11" localSheetId="19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7" hidden="1">{#N/A,#N/A,FALSE,"Global by BU";#N/A,#N/A,FALSE,"U.S. by BU";#N/A,#N/A,FALSE,"Canada by BU";#N/A,#N/A,FALSE,"Europe by BU";#N/A,#N/A,FALSE,"Asia by BU";#N/A,#N/A,FALSE,"Cala by BU"}</definedName>
    <definedName name="_____new12" localSheetId="11" hidden="1">{#N/A,#N/A,FALSE,"Global by BU";#N/A,#N/A,FALSE,"U.S. by BU";#N/A,#N/A,FALSE,"Canada by BU";#N/A,#N/A,FALSE,"Europe by BU";#N/A,#N/A,FALSE,"Asia by BU";#N/A,#N/A,FALSE,"Cala by BU"}</definedName>
    <definedName name="_____new12" localSheetId="14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8" hidden="1">{#N/A,#N/A,FALSE,"Global by BU";#N/A,#N/A,FALSE,"U.S. by BU";#N/A,#N/A,FALSE,"Canada by BU";#N/A,#N/A,FALSE,"Europe by BU";#N/A,#N/A,FALSE,"Asia by BU";#N/A,#N/A,FALSE,"Cala by BU"}</definedName>
    <definedName name="_____new12" localSheetId="19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7" hidden="1">{#N/A,#N/A,TRUE,"Est. de Fact.";#N/A,#N/A,TRUE,"Capitulo 19";#N/A,#N/A,TRUE,"Proyecto P855"}</definedName>
    <definedName name="_____wrn1" localSheetId="11" hidden="1">{#N/A,#N/A,TRUE,"Est. de Fact.";#N/A,#N/A,TRUE,"Capitulo 19";#N/A,#N/A,TRUE,"Proyecto P855"}</definedName>
    <definedName name="_____wrn1" localSheetId="14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19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7" hidden="1">{#N/A,#N/A,FALSE,"GENERAL";#N/A,#N/A,FALSE,"USP 1";#N/A,#N/A,FALSE,"USP 2";#N/A,#N/A,FALSE,"UTE"}</definedName>
    <definedName name="____F" localSheetId="11" hidden="1">{#N/A,#N/A,FALSE,"GENERAL";#N/A,#N/A,FALSE,"USP 1";#N/A,#N/A,FALSE,"USP 2";#N/A,#N/A,FALSE,"UTE"}</definedName>
    <definedName name="____F" localSheetId="14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8" hidden="1">{#N/A,#N/A,FALSE,"GENERAL";#N/A,#N/A,FALSE,"USP 1";#N/A,#N/A,FALSE,"USP 2";#N/A,#N/A,FALSE,"UTE"}</definedName>
    <definedName name="____F" localSheetId="19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7" hidden="1">{#N/A,#N/A,FALSE,"Global by BU";#N/A,#N/A,FALSE,"U.S. by BU";#N/A,#N/A,FALSE,"Canada by BU";#N/A,#N/A,FALSE,"Europe by BU";#N/A,#N/A,FALSE,"Asia by BU";#N/A,#N/A,FALSE,"Cala by BU"}</definedName>
    <definedName name="____new11" localSheetId="11" hidden="1">{#N/A,#N/A,FALSE,"Global by BU";#N/A,#N/A,FALSE,"U.S. by BU";#N/A,#N/A,FALSE,"Canada by BU";#N/A,#N/A,FALSE,"Europe by BU";#N/A,#N/A,FALSE,"Asia by BU";#N/A,#N/A,FALSE,"Cala by BU"}</definedName>
    <definedName name="____new11" localSheetId="14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8" hidden="1">{#N/A,#N/A,FALSE,"Global by BU";#N/A,#N/A,FALSE,"U.S. by BU";#N/A,#N/A,FALSE,"Canada by BU";#N/A,#N/A,FALSE,"Europe by BU";#N/A,#N/A,FALSE,"Asia by BU";#N/A,#N/A,FALSE,"Cala by BU"}</definedName>
    <definedName name="____new11" localSheetId="19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7" hidden="1">{#N/A,#N/A,FALSE,"Global by BU";#N/A,#N/A,FALSE,"U.S. by BU";#N/A,#N/A,FALSE,"Canada by BU";#N/A,#N/A,FALSE,"Europe by BU";#N/A,#N/A,FALSE,"Asia by BU";#N/A,#N/A,FALSE,"Cala by BU"}</definedName>
    <definedName name="____new12" localSheetId="11" hidden="1">{#N/A,#N/A,FALSE,"Global by BU";#N/A,#N/A,FALSE,"U.S. by BU";#N/A,#N/A,FALSE,"Canada by BU";#N/A,#N/A,FALSE,"Europe by BU";#N/A,#N/A,FALSE,"Asia by BU";#N/A,#N/A,FALSE,"Cala by BU"}</definedName>
    <definedName name="____new12" localSheetId="14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8" hidden="1">{#N/A,#N/A,FALSE,"Global by BU";#N/A,#N/A,FALSE,"U.S. by BU";#N/A,#N/A,FALSE,"Canada by BU";#N/A,#N/A,FALSE,"Europe by BU";#N/A,#N/A,FALSE,"Asia by BU";#N/A,#N/A,FALSE,"Cala by BU"}</definedName>
    <definedName name="____new12" localSheetId="19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7" hidden="1">{#N/A,#N/A,TRUE,"Est. de Fact.";#N/A,#N/A,TRUE,"Capitulo 19";#N/A,#N/A,TRUE,"Proyecto P855"}</definedName>
    <definedName name="____wrn1" localSheetId="11" hidden="1">{#N/A,#N/A,TRUE,"Est. de Fact.";#N/A,#N/A,TRUE,"Capitulo 19";#N/A,#N/A,TRUE,"Proyecto P855"}</definedName>
    <definedName name="____wrn1" localSheetId="14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19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7" hidden="1">{#N/A,#N/A,FALSE,"GENERAL";#N/A,#N/A,FALSE,"USP 1";#N/A,#N/A,FALSE,"USP 2";#N/A,#N/A,FALSE,"UTE"}</definedName>
    <definedName name="___F" localSheetId="11" hidden="1">{#N/A,#N/A,FALSE,"GENERAL";#N/A,#N/A,FALSE,"USP 1";#N/A,#N/A,FALSE,"USP 2";#N/A,#N/A,FALSE,"UTE"}</definedName>
    <definedName name="___F" localSheetId="14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19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7" hidden="1">{#N/A,#N/A,FALSE,"Global by BU";#N/A,#N/A,FALSE,"U.S. by BU";#N/A,#N/A,FALSE,"Canada by BU";#N/A,#N/A,FALSE,"Europe by BU";#N/A,#N/A,FALSE,"Asia by BU";#N/A,#N/A,FALSE,"Cala by BU"}</definedName>
    <definedName name="___new11" localSheetId="11" hidden="1">{#N/A,#N/A,FALSE,"Global by BU";#N/A,#N/A,FALSE,"U.S. by BU";#N/A,#N/A,FALSE,"Canada by BU";#N/A,#N/A,FALSE,"Europe by BU";#N/A,#N/A,FALSE,"Asia by BU";#N/A,#N/A,FALSE,"Cala by BU"}</definedName>
    <definedName name="___new11" localSheetId="14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8" hidden="1">{#N/A,#N/A,FALSE,"Global by BU";#N/A,#N/A,FALSE,"U.S. by BU";#N/A,#N/A,FALSE,"Canada by BU";#N/A,#N/A,FALSE,"Europe by BU";#N/A,#N/A,FALSE,"Asia by BU";#N/A,#N/A,FALSE,"Cala by BU"}</definedName>
    <definedName name="___new11" localSheetId="19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7" hidden="1">{#N/A,#N/A,FALSE,"Global by BU";#N/A,#N/A,FALSE,"U.S. by BU";#N/A,#N/A,FALSE,"Canada by BU";#N/A,#N/A,FALSE,"Europe by BU";#N/A,#N/A,FALSE,"Asia by BU";#N/A,#N/A,FALSE,"Cala by BU"}</definedName>
    <definedName name="___new12" localSheetId="11" hidden="1">{#N/A,#N/A,FALSE,"Global by BU";#N/A,#N/A,FALSE,"U.S. by BU";#N/A,#N/A,FALSE,"Canada by BU";#N/A,#N/A,FALSE,"Europe by BU";#N/A,#N/A,FALSE,"Asia by BU";#N/A,#N/A,FALSE,"Cala by BU"}</definedName>
    <definedName name="___new12" localSheetId="14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8" hidden="1">{#N/A,#N/A,FALSE,"Global by BU";#N/A,#N/A,FALSE,"U.S. by BU";#N/A,#N/A,FALSE,"Canada by BU";#N/A,#N/A,FALSE,"Europe by BU";#N/A,#N/A,FALSE,"Asia by BU";#N/A,#N/A,FALSE,"Cala by BU"}</definedName>
    <definedName name="___new12" localSheetId="19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7" hidden="1">{#N/A,#N/A,TRUE,"Est. de Fact.";#N/A,#N/A,TRUE,"Capitulo 19";#N/A,#N/A,TRUE,"Proyecto P855"}</definedName>
    <definedName name="___wrn1" localSheetId="11" hidden="1">{#N/A,#N/A,TRUE,"Est. de Fact.";#N/A,#N/A,TRUE,"Capitulo 19";#N/A,#N/A,TRUE,"Proyecto P855"}</definedName>
    <definedName name="___wrn1" localSheetId="14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19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4" hidden="1">#REF!</definedName>
    <definedName name="__123Graph_A" hidden="1">[1]ESTAD.!#REF!</definedName>
    <definedName name="__123Graph_AGraph10" localSheetId="14" hidden="1">#REF!</definedName>
    <definedName name="__123Graph_AGraph10" hidden="1">'[2]LIMA-CANTA'!#REF!</definedName>
    <definedName name="__123Graph_AGraph11" localSheetId="14" hidden="1">#REF!</definedName>
    <definedName name="__123Graph_AGraph11" hidden="1">'[2]LIMA-CANTA'!#REF!</definedName>
    <definedName name="__123Graph_AGraph12" localSheetId="14" hidden="1">#REF!</definedName>
    <definedName name="__123Graph_AGraph12" hidden="1">'[2]LIMA-CANTA'!#REF!</definedName>
    <definedName name="__123Graph_AGraph13" localSheetId="14" hidden="1">#REF!</definedName>
    <definedName name="__123Graph_AGraph13" hidden="1">'[2]LIMA-CANTA'!#REF!</definedName>
    <definedName name="__123Graph_AGraph14" localSheetId="14" hidden="1">#REF!</definedName>
    <definedName name="__123Graph_AGraph14" hidden="1">'[2]LIMA-CANTA'!#REF!</definedName>
    <definedName name="__123Graph_AGraph15" localSheetId="14" hidden="1">#REF!</definedName>
    <definedName name="__123Graph_AGraph15" hidden="1">'[2]LIMA-CANTA'!#REF!</definedName>
    <definedName name="__123Graph_AGraph16" localSheetId="14" hidden="1">#REF!</definedName>
    <definedName name="__123Graph_AGraph16" hidden="1">'[2]LIMA-CANTA'!#REF!</definedName>
    <definedName name="__123Graph_AGraph17" localSheetId="14" hidden="1">#REF!</definedName>
    <definedName name="__123Graph_AGraph17" hidden="1">'[2]LIMA-CANTA'!#REF!</definedName>
    <definedName name="__123Graph_AGraph18" localSheetId="14" hidden="1">#REF!</definedName>
    <definedName name="__123Graph_AGraph18" hidden="1">'[2]LIMA-CANTA'!#REF!</definedName>
    <definedName name="__123Graph_AGraph2" localSheetId="14" hidden="1">#REF!</definedName>
    <definedName name="__123Graph_AGraph2" hidden="1">'[2]LIMA-CANTA'!#REF!</definedName>
    <definedName name="__123Graph_AGraph3" localSheetId="14" hidden="1">#REF!</definedName>
    <definedName name="__123Graph_AGraph3" hidden="1">'[2]LIMA-CANTA'!#REF!</definedName>
    <definedName name="__123Graph_AGraph4" localSheetId="14" hidden="1">#REF!</definedName>
    <definedName name="__123Graph_AGraph4" hidden="1">'[2]LIMA-CANTA'!#REF!</definedName>
    <definedName name="__123Graph_AGraph5" localSheetId="14" hidden="1">#REF!</definedName>
    <definedName name="__123Graph_AGraph5" hidden="1">'[2]LIMA-CANTA'!#REF!</definedName>
    <definedName name="__123Graph_AGraph6" localSheetId="14" hidden="1">#REF!</definedName>
    <definedName name="__123Graph_AGraph6" hidden="1">'[2]LIMA-CANTA'!#REF!</definedName>
    <definedName name="__123Graph_AGraph7" localSheetId="14" hidden="1">#REF!</definedName>
    <definedName name="__123Graph_AGraph7" hidden="1">'[2]LIMA-CANTA'!#REF!</definedName>
    <definedName name="__123Graph_AGraph8" localSheetId="14" hidden="1">#REF!</definedName>
    <definedName name="__123Graph_AGraph8" hidden="1">'[2]LIMA-CANTA'!#REF!</definedName>
    <definedName name="__123Graph_AGraph9" localSheetId="14" hidden="1">#REF!</definedName>
    <definedName name="__123Graph_AGraph9" hidden="1">'[2]LIMA-CANTA'!#REF!</definedName>
    <definedName name="__123Graph_ALLINHAS" localSheetId="14" hidden="1">#REF!</definedName>
    <definedName name="__123Graph_ALLINHAS" hidden="1">[3]sh4!#REF!</definedName>
    <definedName name="__123Graph_AMPHISTG" localSheetId="14" hidden="1">#REF!</definedName>
    <definedName name="__123Graph_AMPHISTG" hidden="1">[4]BQMP!#REF!</definedName>
    <definedName name="__123Graph_APERFORMANCE" localSheetId="14" hidden="1">#REF!</definedName>
    <definedName name="__123Graph_APERFORMANCE" hidden="1">[5]BQMP!#REF!</definedName>
    <definedName name="__123Graph_B" hidden="1">#REF!</definedName>
    <definedName name="__123Graph_BLLINHAS" localSheetId="14" hidden="1">#REF!</definedName>
    <definedName name="__123Graph_BLLINHAS" hidden="1">[3]sh4!#REF!</definedName>
    <definedName name="__123Graph_BPERFORMANCE" localSheetId="14" hidden="1">#REF!</definedName>
    <definedName name="__123Graph_BPERFORMANCE" hidden="1">[6]BQMPALOC!#REF!</definedName>
    <definedName name="__123Graph_C" localSheetId="14" hidden="1">#REF!</definedName>
    <definedName name="__123Graph_C" hidden="1">[7]KWHCEC!#REF!</definedName>
    <definedName name="__123Graph_CCONT" localSheetId="14" hidden="1">#REF!</definedName>
    <definedName name="__123Graph_CCONT" hidden="1">[8]Register!#REF!</definedName>
    <definedName name="__123Graph_CCOST" localSheetId="14" hidden="1">#REF!</definedName>
    <definedName name="__123Graph_CCOST" hidden="1">[8]Register!#REF!</definedName>
    <definedName name="__123Graph_CGM" localSheetId="14" hidden="1">#REF!</definedName>
    <definedName name="__123Graph_CGM" hidden="1">[8]Register!#REF!</definedName>
    <definedName name="__123Graph_CLLINHAS" localSheetId="14" hidden="1">#REF!</definedName>
    <definedName name="__123Graph_CLLINHAS" hidden="1">[3]sh4!#REF!</definedName>
    <definedName name="__123Graph_CREV" localSheetId="14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4" hidden="1">#REF!</definedName>
    <definedName name="__123Graph_LBL_ALLINHAS" hidden="1">'[9]LISTA DE LINHAS'!#REF!</definedName>
    <definedName name="__123Graph_LBL_B" localSheetId="14" hidden="1">#REF!</definedName>
    <definedName name="__123Graph_LBL_B" hidden="1">[7]KWHCEC!#REF!</definedName>
    <definedName name="__123Graph_LBL_C" localSheetId="14" hidden="1">#REF!</definedName>
    <definedName name="__123Graph_LBL_C" hidden="1">[8]Register!#REF!</definedName>
    <definedName name="__123Graph_LBL_CCONT" localSheetId="14" hidden="1">#REF!</definedName>
    <definedName name="__123Graph_LBL_CCONT" hidden="1">[8]Register!#REF!</definedName>
    <definedName name="__123Graph_LBL_CCOST" localSheetId="14" hidden="1">#REF!</definedName>
    <definedName name="__123Graph_LBL_CCOST" hidden="1">[8]Register!#REF!</definedName>
    <definedName name="__123Graph_LBL_CGM" localSheetId="14" hidden="1">#REF!</definedName>
    <definedName name="__123Graph_LBL_CGM" hidden="1">[8]Register!#REF!</definedName>
    <definedName name="__123Graph_LBL_CREV" localSheetId="14" hidden="1">#REF!</definedName>
    <definedName name="__123Graph_LBL_CREV" hidden="1">[8]Register!#REF!</definedName>
    <definedName name="__123Graph_X" localSheetId="14" hidden="1">#REF!</definedName>
    <definedName name="__123Graph_X" hidden="1">[1]ESTAD.!#REF!</definedName>
    <definedName name="__123Graph_XCON" hidden="1">#REF!</definedName>
    <definedName name="__123Graph_XCONT" localSheetId="14" hidden="1">#REF!</definedName>
    <definedName name="__123Graph_XCONT" hidden="1">[8]Register!#REF!</definedName>
    <definedName name="__123Graph_XCOST" localSheetId="14" hidden="1">#REF!</definedName>
    <definedName name="__123Graph_XCOST" hidden="1">[8]Register!#REF!</definedName>
    <definedName name="__123Graph_XGM" localSheetId="14" hidden="1">#REF!</definedName>
    <definedName name="__123Graph_XGM" hidden="1">[8]Register!#REF!</definedName>
    <definedName name="__123Graph_XGraph10" localSheetId="14" hidden="1">#REF!</definedName>
    <definedName name="__123Graph_XGraph10" hidden="1">'[2]LIMA-CANTA'!#REF!</definedName>
    <definedName name="__123Graph_XGraph11" localSheetId="14" hidden="1">#REF!</definedName>
    <definedName name="__123Graph_XGraph11" hidden="1">'[2]LIMA-CANTA'!#REF!</definedName>
    <definedName name="__123Graph_XGraph12" localSheetId="14" hidden="1">#REF!</definedName>
    <definedName name="__123Graph_XGraph12" hidden="1">'[2]LIMA-CANTA'!#REF!</definedName>
    <definedName name="__123Graph_XGraph13" localSheetId="14" hidden="1">#REF!</definedName>
    <definedName name="__123Graph_XGraph13" hidden="1">'[2]LIMA-CANTA'!#REF!</definedName>
    <definedName name="__123Graph_XGraph14" localSheetId="14" hidden="1">#REF!</definedName>
    <definedName name="__123Graph_XGraph14" hidden="1">'[2]LIMA-CANTA'!#REF!</definedName>
    <definedName name="__123Graph_XGraph15" localSheetId="14" hidden="1">#REF!</definedName>
    <definedName name="__123Graph_XGraph15" hidden="1">'[2]LIMA-CANTA'!#REF!</definedName>
    <definedName name="__123Graph_XGraph16" localSheetId="14" hidden="1">#REF!</definedName>
    <definedName name="__123Graph_XGraph16" hidden="1">'[2]LIMA-CANTA'!#REF!</definedName>
    <definedName name="__123Graph_XGraph17" localSheetId="14" hidden="1">#REF!</definedName>
    <definedName name="__123Graph_XGraph17" hidden="1">'[2]LIMA-CANTA'!#REF!</definedName>
    <definedName name="__123Graph_XGraph18" localSheetId="14" hidden="1">#REF!</definedName>
    <definedName name="__123Graph_XGraph18" hidden="1">'[2]LIMA-CANTA'!#REF!</definedName>
    <definedName name="__123Graph_XGraph3" localSheetId="14" hidden="1">#REF!</definedName>
    <definedName name="__123Graph_XGraph3" hidden="1">'[2]LIMA-CANTA'!#REF!</definedName>
    <definedName name="__123Graph_XGraph4" localSheetId="14" hidden="1">#REF!</definedName>
    <definedName name="__123Graph_XGraph4" hidden="1">'[2]LIMA-CANTA'!#REF!</definedName>
    <definedName name="__123Graph_XGraph5" localSheetId="14" hidden="1">#REF!</definedName>
    <definedName name="__123Graph_XGraph5" hidden="1">'[2]LIMA-CANTA'!#REF!</definedName>
    <definedName name="__123Graph_XGraph6" localSheetId="14" hidden="1">#REF!</definedName>
    <definedName name="__123Graph_XGraph6" hidden="1">'[2]LIMA-CANTA'!#REF!</definedName>
    <definedName name="__123Graph_XGraph7" localSheetId="14" hidden="1">#REF!</definedName>
    <definedName name="__123Graph_XGraph7" hidden="1">'[2]LIMA-CANTA'!#REF!</definedName>
    <definedName name="__123Graph_XGraph8" localSheetId="14" hidden="1">#REF!</definedName>
    <definedName name="__123Graph_XGraph8" hidden="1">'[2]LIMA-CANTA'!#REF!</definedName>
    <definedName name="__123Graph_XGraph9" localSheetId="14" hidden="1">#REF!</definedName>
    <definedName name="__123Graph_XGraph9" hidden="1">'[2]LIMA-CANTA'!#REF!</definedName>
    <definedName name="__123Graph_XMPHISTG" localSheetId="14" hidden="1">#REF!</definedName>
    <definedName name="__123Graph_XMPHISTG" hidden="1">[4]BQMP!#REF!</definedName>
    <definedName name="__123Graph_XPERFORMANCE" localSheetId="14" hidden="1">#REF!</definedName>
    <definedName name="__123Graph_XPERFORMANCE" hidden="1">[4]BQMP!#REF!</definedName>
    <definedName name="__123Graph_XREV" localSheetId="14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7" hidden="1">{"NORMAL",#N/A,FALSE,"02"}</definedName>
    <definedName name="__d2" localSheetId="11" hidden="1">{"NORMAL",#N/A,FALSE,"02"}</definedName>
    <definedName name="__d2" localSheetId="14" hidden="1">{"NORMAL",#N/A,FALSE,"02"}</definedName>
    <definedName name="__d2" localSheetId="9" hidden="1">{"NORMAL",#N/A,FALSE,"02"}</definedName>
    <definedName name="__d2" localSheetId="8" hidden="1">{"NORMAL",#N/A,FALSE,"02"}</definedName>
    <definedName name="__d2" localSheetId="19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7" hidden="1">{#N/A,#N/A,FALSE,"GENERAL";#N/A,#N/A,FALSE,"USP 1";#N/A,#N/A,FALSE,"USP 2";#N/A,#N/A,FALSE,"UTE"}</definedName>
    <definedName name="__F" localSheetId="11" hidden="1">{#N/A,#N/A,FALSE,"GENERAL";#N/A,#N/A,FALSE,"USP 1";#N/A,#N/A,FALSE,"USP 2";#N/A,#N/A,FALSE,"UTE"}</definedName>
    <definedName name="__F" localSheetId="14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8" hidden="1">{#N/A,#N/A,FALSE,"GENERAL";#N/A,#N/A,FALSE,"USP 1";#N/A,#N/A,FALSE,"USP 2";#N/A,#N/A,FALSE,"UTE"}</definedName>
    <definedName name="__F" localSheetId="19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7" hidden="1">{#N/A,#N/A,FALSE,"Global by BU";#N/A,#N/A,FALSE,"U.S. by BU";#N/A,#N/A,FALSE,"Canada by BU";#N/A,#N/A,FALSE,"Europe by BU";#N/A,#N/A,FALSE,"Asia by BU";#N/A,#N/A,FALSE,"Cala by BU"}</definedName>
    <definedName name="__new11" localSheetId="11" hidden="1">{#N/A,#N/A,FALSE,"Global by BU";#N/A,#N/A,FALSE,"U.S. by BU";#N/A,#N/A,FALSE,"Canada by BU";#N/A,#N/A,FALSE,"Europe by BU";#N/A,#N/A,FALSE,"Asia by BU";#N/A,#N/A,FALSE,"Cala by BU"}</definedName>
    <definedName name="__new11" localSheetId="14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8" hidden="1">{#N/A,#N/A,FALSE,"Global by BU";#N/A,#N/A,FALSE,"U.S. by BU";#N/A,#N/A,FALSE,"Canada by BU";#N/A,#N/A,FALSE,"Europe by BU";#N/A,#N/A,FALSE,"Asia by BU";#N/A,#N/A,FALSE,"Cala by BU"}</definedName>
    <definedName name="__new11" localSheetId="19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7" hidden="1">{#N/A,#N/A,FALSE,"Global by BU";#N/A,#N/A,FALSE,"U.S. by BU";#N/A,#N/A,FALSE,"Canada by BU";#N/A,#N/A,FALSE,"Europe by BU";#N/A,#N/A,FALSE,"Asia by BU";#N/A,#N/A,FALSE,"Cala by BU"}</definedName>
    <definedName name="__new12" localSheetId="11" hidden="1">{#N/A,#N/A,FALSE,"Global by BU";#N/A,#N/A,FALSE,"U.S. by BU";#N/A,#N/A,FALSE,"Canada by BU";#N/A,#N/A,FALSE,"Europe by BU";#N/A,#N/A,FALSE,"Asia by BU";#N/A,#N/A,FALSE,"Cala by BU"}</definedName>
    <definedName name="__new12" localSheetId="14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8" hidden="1">{#N/A,#N/A,FALSE,"Global by BU";#N/A,#N/A,FALSE,"U.S. by BU";#N/A,#N/A,FALSE,"Canada by BU";#N/A,#N/A,FALSE,"Europe by BU";#N/A,#N/A,FALSE,"Asia by BU";#N/A,#N/A,FALSE,"Cala by BU"}</definedName>
    <definedName name="__new12" localSheetId="19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7" hidden="1">{#N/A,#N/A,TRUE,"Est. de Fact.";#N/A,#N/A,TRUE,"Capitulo 19";#N/A,#N/A,TRUE,"Proyecto P855"}</definedName>
    <definedName name="__wrn1" localSheetId="11" hidden="1">{#N/A,#N/A,TRUE,"Est. de Fact.";#N/A,#N/A,TRUE,"Capitulo 19";#N/A,#N/A,TRUE,"Proyecto P855"}</definedName>
    <definedName name="__wrn1" localSheetId="14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19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4" hidden="1">#REF!</definedName>
    <definedName name="_1__123Graph_ACHART_1" hidden="1">[11]DADOS!$K$13:$K$26</definedName>
    <definedName name="_1__123Graph_APET_Y___VS_TPO" hidden="1">#REF!</definedName>
    <definedName name="_1__123Graph_BGRAFICO_1" localSheetId="14" hidden="1">#REF!</definedName>
    <definedName name="_1__123Graph_BGRAFICO_1" hidden="1">[12]KWHCEC!#REF!</definedName>
    <definedName name="_1_CARATULA">#REF!</definedName>
    <definedName name="_10__123Graph_ACHART_18" localSheetId="14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4" hidden="1">#REF!</definedName>
    <definedName name="_10__123Graph_CGRAFICO_1" hidden="1">[12]KWHCEC!#REF!</definedName>
    <definedName name="_10__123Graph_EGRAFICO_1" localSheetId="14" hidden="1">#REF!</definedName>
    <definedName name="_10__123Graph_EGRAFICO_1" hidden="1">[12]KWHCEC!#REF!</definedName>
    <definedName name="_100__123Graph_FCHART_17" localSheetId="14" hidden="1">#REF!</definedName>
    <definedName name="_100__123Graph_FCHART_17" hidden="1">'[11]Produt JUN'!$D$12:$D$44</definedName>
    <definedName name="_101__123Graph_FCHART_18" localSheetId="14" hidden="1">#REF!</definedName>
    <definedName name="_101__123Graph_FCHART_18" hidden="1">'[11]Produt JUL'!$D$12:$D$44</definedName>
    <definedName name="_102__123Graph_FCHART_19" localSheetId="14" hidden="1">#REF!</definedName>
    <definedName name="_102__123Graph_FCHART_19" hidden="1">'[11]Produt AGO'!$D$12:$D$44</definedName>
    <definedName name="_103__123Graph_FCHART_20" localSheetId="14" hidden="1">#REF!</definedName>
    <definedName name="_103__123Graph_FCHART_20" hidden="1">'[11]Produt SET'!$D$12:$D$44</definedName>
    <definedName name="_104__123Graph_FCHART_21" localSheetId="14" hidden="1">#REF!</definedName>
    <definedName name="_104__123Graph_FCHART_21" hidden="1">'[11]Produt OUT'!$D$12:$D$44</definedName>
    <definedName name="_105__123Graph_FCHART_22" localSheetId="14" hidden="1">#REF!</definedName>
    <definedName name="_105__123Graph_FCHART_22" hidden="1">'[11]Produt NOV'!$D$12:$D$44</definedName>
    <definedName name="_106__123Graph_FCHART_23" localSheetId="14" hidden="1">#REF!</definedName>
    <definedName name="_106__123Graph_FCHART_23" hidden="1">'[11]Produt DEZ'!$D$12:$D$44</definedName>
    <definedName name="_107__123Graph_FCHART_9" localSheetId="14" hidden="1">#REF!</definedName>
    <definedName name="_107__123Graph_FCHART_9" hidden="1">[11]DADOS!$E$13:$E$26</definedName>
    <definedName name="_108__123Graph_CKW_H" localSheetId="14" hidden="1">#REF!</definedName>
    <definedName name="_108__123Graph_CKW_H" hidden="1">[7]KWHCEC!#REF!</definedName>
    <definedName name="_108__123Graph_LBL_ACHART_2" localSheetId="14" hidden="1">#REF!</definedName>
    <definedName name="_108__123Graph_LBL_ACHART_2" hidden="1">[13]PARETOS!$M$4:$M$10</definedName>
    <definedName name="_109__123Graph_LBL_ACHART_3" localSheetId="14" hidden="1">#REF!</definedName>
    <definedName name="_109__123Graph_LBL_ACHART_3" hidden="1">[13]PARETOS!$N$29:$N$36</definedName>
    <definedName name="_11__123Graph_ACHART_19" localSheetId="14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4" hidden="1">#REF!</definedName>
    <definedName name="_110__123Graph_LBL_ACHART_7" hidden="1">'[13]PROP ELAB GANH'!$P$47:$P$55</definedName>
    <definedName name="_111__123Graph_LBL_ACHART_8" localSheetId="14" hidden="1">#REF!</definedName>
    <definedName name="_111__123Graph_LBL_ACHART_8" hidden="1">'[13]PROP ELAB GANH'!$P$70:$P$78</definedName>
    <definedName name="_112__123Graph_LBL_ACHART_9" localSheetId="14" hidden="1">#REF!</definedName>
    <definedName name="_112__123Graph_LBL_ACHART_9" hidden="1">[11]DADOS!$T$13:$T$14</definedName>
    <definedName name="_113__123Graph_LBL_BCHART_10" localSheetId="14" hidden="1">#REF!</definedName>
    <definedName name="_113__123Graph_LBL_BCHART_10" hidden="1">'[11]Produt JAN'!$AJ$12:$AJ$44</definedName>
    <definedName name="_114__123Graph_LBL_BCHART_13" localSheetId="14" hidden="1">#REF!</definedName>
    <definedName name="_114__123Graph_LBL_BCHART_13" hidden="1">'[11]Produt FEV'!$AJ$12:$AJ$44</definedName>
    <definedName name="_115__123Graph_LBL_BCHART_14" localSheetId="14" hidden="1">#REF!</definedName>
    <definedName name="_115__123Graph_LBL_BCHART_14" hidden="1">'[11]Produt MAR'!$AJ$12:$AJ$44</definedName>
    <definedName name="_116__123Graph_LBL_BCHART_15" localSheetId="14" hidden="1">#REF!</definedName>
    <definedName name="_116__123Graph_LBL_BCHART_15" hidden="1">'[11]Produt ABR'!$AJ$12:$AJ$44</definedName>
    <definedName name="_117__123Graph_LBL_BCHART_16" localSheetId="14" hidden="1">#REF!</definedName>
    <definedName name="_117__123Graph_LBL_BCHART_16" hidden="1">'[11]Produt MAI'!$AJ$12:$AJ$44</definedName>
    <definedName name="_118__123Graph_LBL_BCHART_17" localSheetId="14" hidden="1">#REF!</definedName>
    <definedName name="_118__123Graph_LBL_BCHART_17" hidden="1">'[11]Produt JUN'!$AJ$12:$AJ$44</definedName>
    <definedName name="_119__123Graph_LBL_BCHART_18" localSheetId="14" hidden="1">#REF!</definedName>
    <definedName name="_119__123Graph_LBL_BCHART_18" hidden="1">'[11]Produt JUL'!$AJ$12:$AJ$44</definedName>
    <definedName name="_12__123Graph_ACHART_2" localSheetId="14" hidden="1">#REF!</definedName>
    <definedName name="_12__123Graph_ACHART_2" hidden="1">[11]DADOS!$J$28:$L$28</definedName>
    <definedName name="_12__123Graph_D__200__BPF" hidden="1">#REF!</definedName>
    <definedName name="_12__123Graph_LBL_BKW_H" localSheetId="14" hidden="1">#REF!</definedName>
    <definedName name="_12__123Graph_LBL_BKW_H" hidden="1">[12]KWHCEC!#REF!</definedName>
    <definedName name="_120__123Graph_LBL_BCHART_19" localSheetId="14" hidden="1">#REF!</definedName>
    <definedName name="_120__123Graph_LBL_BCHART_19" hidden="1">'[11]Produt AGO'!$AJ$12:$AJ$44</definedName>
    <definedName name="_121__123Graph_LBL_BCHART_2" localSheetId="14" hidden="1">#REF!</definedName>
    <definedName name="_121__123Graph_LBL_BCHART_2" hidden="1">[13]PARETOS!$N$4:$N$10</definedName>
    <definedName name="_122__123Graph_LBL_BCHART_20" localSheetId="14" hidden="1">#REF!</definedName>
    <definedName name="_122__123Graph_LBL_BCHART_20" hidden="1">'[11]Produt SET'!$AJ$12:$AJ$44</definedName>
    <definedName name="_123__123Graph_LBL_BCHART_21" localSheetId="14" hidden="1">#REF!</definedName>
    <definedName name="_123__123Graph_LBL_BCHART_21" hidden="1">'[11]Produt OUT'!$AJ$12:$AJ$44</definedName>
    <definedName name="_124__123Graph_LBL_BCHART_22" localSheetId="14" hidden="1">#REF!</definedName>
    <definedName name="_124__123Graph_LBL_BCHART_22" hidden="1">'[11]Produt NOV'!$AJ$12:$AJ$44</definedName>
    <definedName name="_125__123Graph_LBL_BCHART_23" localSheetId="14" hidden="1">#REF!</definedName>
    <definedName name="_125__123Graph_LBL_BCHART_23" hidden="1">'[11]Produt DEZ'!$AJ$12:$AJ$44</definedName>
    <definedName name="_126__123Graph_LBL_BCHART_3" localSheetId="14" hidden="1">#REF!</definedName>
    <definedName name="_126__123Graph_LBL_BCHART_3" hidden="1">[13]PARETOS!$O$28:$O$35</definedName>
    <definedName name="_127__123Graph_LBL_DCHART_10" localSheetId="14" hidden="1">#REF!</definedName>
    <definedName name="_127__123Graph_LBL_DCHART_10" hidden="1">'[11]Produt JAN'!$AK$12:$AK$44</definedName>
    <definedName name="_128__123Graph_LBL_DCHART_13" localSheetId="14" hidden="1">#REF!</definedName>
    <definedName name="_128__123Graph_LBL_DCHART_13" hidden="1">'[11]Produt FEV'!$AK$12:$AK$44</definedName>
    <definedName name="_129__123Graph_LBL_DCHART_14" localSheetId="14" hidden="1">#REF!</definedName>
    <definedName name="_129__123Graph_LBL_DCHART_14" hidden="1">'[11]Produt MAR'!$AK$12:$AK$44</definedName>
    <definedName name="_13__123Graph_ACHART_20" localSheetId="14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4" hidden="1">#REF!</definedName>
    <definedName name="_130__123Graph_LBL_DCHART_15" hidden="1">'[11]Produt ABR'!$AK$12:$AK$44</definedName>
    <definedName name="_131__123Graph_LBL_DCHART_16" localSheetId="14" hidden="1">#REF!</definedName>
    <definedName name="_131__123Graph_LBL_DCHART_16" hidden="1">'[11]Produt MAI'!$AK$12:$AK$44</definedName>
    <definedName name="_132__123Graph_LBL_DCHART_17" localSheetId="14" hidden="1">#REF!</definedName>
    <definedName name="_132__123Graph_LBL_DCHART_17" hidden="1">'[11]Produt JUN'!$AK$12:$AK$44</definedName>
    <definedName name="_133__123Graph_LBL_DCHART_18" localSheetId="14" hidden="1">#REF!</definedName>
    <definedName name="_133__123Graph_LBL_DCHART_18" hidden="1">'[11]Produt JUL'!$AK$12:$AK$44</definedName>
    <definedName name="_134__123Graph_LBL_DCHART_19" localSheetId="14" hidden="1">#REF!</definedName>
    <definedName name="_134__123Graph_LBL_DCHART_19" hidden="1">'[11]Produt AGO'!$AK$12:$AK$44</definedName>
    <definedName name="_135__123Graph_DGRAFICO_1" localSheetId="14" hidden="1">#REF!</definedName>
    <definedName name="_135__123Graph_DGRAFICO_1" hidden="1">[7]KWHCEC!#REF!</definedName>
    <definedName name="_135__123Graph_LBL_DCHART_20" localSheetId="14" hidden="1">#REF!</definedName>
    <definedName name="_135__123Graph_LBL_DCHART_20" hidden="1">'[11]Produt SET'!$AK$12:$AK$44</definedName>
    <definedName name="_136__123Graph_LBL_DCHART_21" localSheetId="14" hidden="1">#REF!</definedName>
    <definedName name="_136__123Graph_LBL_DCHART_21" hidden="1">'[11]Produt OUT'!$AK$12:$AK$44</definedName>
    <definedName name="_137__123Graph_LBL_DCHART_22" localSheetId="14" hidden="1">#REF!</definedName>
    <definedName name="_137__123Graph_LBL_DCHART_22" hidden="1">'[11]Produt NOV'!$AK$12:$AK$44</definedName>
    <definedName name="_138__123Graph_LBL_DCHART_23" localSheetId="14" hidden="1">#REF!</definedName>
    <definedName name="_138__123Graph_LBL_DCHART_23" hidden="1">'[11]Produt DEZ'!$AK$12:$AK$44</definedName>
    <definedName name="_139__123Graph_XCHART_1" localSheetId="14" hidden="1">#REF!</definedName>
    <definedName name="_139__123Graph_XCHART_1" hidden="1">[11]DADOS!$A$13:$A$26</definedName>
    <definedName name="_14__123Graph_ACHART_21" localSheetId="14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4" hidden="1">#REF!</definedName>
    <definedName name="_140__123Graph_XCHART_3" hidden="1">[13]PARETOS!$M$29:$M$36</definedName>
    <definedName name="_141__123Graph_XCHART_6" localSheetId="14" hidden="1">#REF!</definedName>
    <definedName name="_141__123Graph_XCHART_6" hidden="1">[11]DADOS!$A$15:$A$26</definedName>
    <definedName name="_142__123Graph_XCHART_8" localSheetId="14" hidden="1">#REF!</definedName>
    <definedName name="_142__123Graph_XCHART_8" hidden="1">'[13]PROP ELAB GANH'!$L$70:$L$78</definedName>
    <definedName name="_143__123Graph_XCHART_9" localSheetId="14" hidden="1">#REF!</definedName>
    <definedName name="_143__123Graph_XCHART_9" hidden="1">[11]DADOS!$A$13:$A$26</definedName>
    <definedName name="_15__123Graph_ACHART_22" localSheetId="14" hidden="1">#REF!</definedName>
    <definedName name="_15__123Graph_ACHART_22" hidden="1">'[11]Produt NOV'!$B$12:$B$13</definedName>
    <definedName name="_15__123Graph_CKW_H" localSheetId="14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4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4" hidden="1">#REF!</definedName>
    <definedName name="_162__123Graph_EGRAFICO_1" hidden="1">[7]KWHCEC!#REF!</definedName>
    <definedName name="_17__123Graph_ACHART_25" localSheetId="14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4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4" hidden="1">#REF!</definedName>
    <definedName name="_189__123Graph_LBL_BKW_H" hidden="1">[7]KWHCEC!#REF!</definedName>
    <definedName name="_19__123Graph_ACHART_29" localSheetId="14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4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4" hidden="1">#REF!</definedName>
    <definedName name="_2__123Graph_BGRAFICO_1" hidden="1">[12]KWHCEC!#REF!</definedName>
    <definedName name="_2__123Graph_BPET_Y___VS_TPO" hidden="1">#REF!</definedName>
    <definedName name="_2__123Graph_CGRAFICO_1" localSheetId="14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4" hidden="1">#REF!</definedName>
    <definedName name="_20__123Graph_ACHART_3" hidden="1">[11]DADOS!$J$30:$L$30</definedName>
    <definedName name="_20__123Graph_DGRAFICO_1" localSheetId="14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4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4" hidden="1">#REF!</definedName>
    <definedName name="_22__123Graph_ACHART_33" hidden="1">'[11]Produt JUN'!$J$48:$L$48</definedName>
    <definedName name="_22_0_0PRINT_AREA">#REF!</definedName>
    <definedName name="_23__123Graph_ACHART_35" localSheetId="14" hidden="1">#REF!</definedName>
    <definedName name="_23__123Graph_ACHART_35" hidden="1">'[11]Produt JUL'!$J$48:$L$48</definedName>
    <definedName name="_24__123Graph_ACHART_37" localSheetId="14" hidden="1">#REF!</definedName>
    <definedName name="_24__123Graph_ACHART_37" hidden="1">'[11]Produt AGO'!$J$48:$L$48</definedName>
    <definedName name="_25__123Graph_ACHART_39" localSheetId="14" hidden="1">#REF!</definedName>
    <definedName name="_25__123Graph_ACHART_39" hidden="1">'[11]Produt SET'!$J$48:$L$48</definedName>
    <definedName name="_25__123Graph_EGRAFICO_1" localSheetId="14" hidden="1">#REF!</definedName>
    <definedName name="_25__123Graph_EGRAFICO_1" hidden="1">[12]KWHCEC!#REF!</definedName>
    <definedName name="_26__123Graph_ACHART_4" localSheetId="14" hidden="1">#REF!</definedName>
    <definedName name="_26__123Graph_ACHART_4" hidden="1">[11]DADOS!$O$28:$Q$28</definedName>
    <definedName name="_27__123Graph_ACHART_41" localSheetId="14" hidden="1">#REF!</definedName>
    <definedName name="_27__123Graph_ACHART_41" hidden="1">'[11]Produt OUT'!$J$48:$L$48</definedName>
    <definedName name="_28__123Graph_ACHART_43" localSheetId="14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4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4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4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4" hidden="1">#REF!</definedName>
    <definedName name="_30__123Graph_ACHART_5" hidden="1">[11]DADOS!$O$30:$Q$30</definedName>
    <definedName name="_30__123Graph_LBL_BKW_H" localSheetId="14" hidden="1">#REF!</definedName>
    <definedName name="_30__123Graph_LBL_BKW_H" hidden="1">[12]KWHCEC!#REF!</definedName>
    <definedName name="_31__123Graph_ACHART_6" localSheetId="14" hidden="1">#REF!</definedName>
    <definedName name="_31__123Graph_ACHART_6" hidden="1">[11]DADOS!$G$15:$G$26</definedName>
    <definedName name="_32__123Graph_ACHART_7" localSheetId="14" hidden="1">#REF!</definedName>
    <definedName name="_32__123Graph_ACHART_7" hidden="1">[11]DADOS!$S$28:$U$28</definedName>
    <definedName name="_33__123Graph_ACHART_8" localSheetId="14" hidden="1">#REF!</definedName>
    <definedName name="_33__123Graph_ACHART_8" hidden="1">[11]DADOS!$S$30:$U$30</definedName>
    <definedName name="_34__123Graph_ACHART_9" localSheetId="14" hidden="1">#REF!</definedName>
    <definedName name="_34__123Graph_ACHART_9" hidden="1">[11]DADOS!$T$13:$T$26</definedName>
    <definedName name="_35__123Graph_BCHART_1" localSheetId="14" hidden="1">#REF!</definedName>
    <definedName name="_35__123Graph_BCHART_1" hidden="1">[11]DADOS!$J$13:$J$26</definedName>
    <definedName name="_36__123Graph_BCHART_10" localSheetId="14" hidden="1">#REF!</definedName>
    <definedName name="_36__123Graph_BCHART_10" hidden="1">'[11]Produt JAN'!$AE$12:$AE$44</definedName>
    <definedName name="_37__123Graph_BCHART_13" localSheetId="14" hidden="1">#REF!</definedName>
    <definedName name="_37__123Graph_BCHART_13" hidden="1">'[11]Produt FEV'!$AE$12:$AE$44</definedName>
    <definedName name="_38__123Graph_BCHART_14" localSheetId="14" hidden="1">#REF!</definedName>
    <definedName name="_38__123Graph_BCHART_14" hidden="1">'[11]Produt MAR'!$AE$12:$AE$44</definedName>
    <definedName name="_39__123Graph_BCHART_15" localSheetId="14" hidden="1">#REF!</definedName>
    <definedName name="_39__123Graph_BCHART_15" hidden="1">'[11]Produt ABR'!$AE$12:$AE$44</definedName>
    <definedName name="_4______PRINT_AREA">#REF!</definedName>
    <definedName name="_4__123Graph_ACHART_12" localSheetId="14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4" hidden="1">#REF!</definedName>
    <definedName name="_4__123Graph_CGRAFICO_1" hidden="1">[12]KWHCEC!#REF!</definedName>
    <definedName name="_4__123Graph_CKW_H" hidden="1">#REF!</definedName>
    <definedName name="_4__123Graph_DGRAFICO_1" localSheetId="14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4" hidden="1">#REF!</definedName>
    <definedName name="_40__123Graph_BCHART_16" hidden="1">'[11]Produt MAI'!$AE$12:$AE$44</definedName>
    <definedName name="_41__123Graph_BCHART_17" localSheetId="14" hidden="1">#REF!</definedName>
    <definedName name="_41__123Graph_BCHART_17" hidden="1">'[11]Produt JUN'!$AE$12:$AE$44</definedName>
    <definedName name="_42__123Graph_BCHART_18" localSheetId="14" hidden="1">#REF!</definedName>
    <definedName name="_42__123Graph_BCHART_18" hidden="1">'[11]Produt JUL'!$AE$12:$AE$44</definedName>
    <definedName name="_43__123Graph_BCHART_19" localSheetId="14" hidden="1">#REF!</definedName>
    <definedName name="_43__123Graph_BCHART_19" hidden="1">'[11]Produt AGO'!$AE$12:$AE$44</definedName>
    <definedName name="_44__123Graph_BCHART_2" localSheetId="14" hidden="1">#REF!</definedName>
    <definedName name="_44__123Graph_BCHART_2" hidden="1">[13]PARETOS!$N$4:$N$10</definedName>
    <definedName name="_45__123Graph_BCHART_20" localSheetId="14" hidden="1">#REF!</definedName>
    <definedName name="_45__123Graph_BCHART_20" hidden="1">'[11]Produt SET'!$AE$12:$AE$44</definedName>
    <definedName name="_46__123Graph_BCHART_21" localSheetId="14" hidden="1">#REF!</definedName>
    <definedName name="_46__123Graph_BCHART_21" hidden="1">'[11]Produt OUT'!$AE$12:$AE$44</definedName>
    <definedName name="_47__123Graph_BCHART_22" localSheetId="14" hidden="1">#REF!</definedName>
    <definedName name="_47__123Graph_BCHART_22" hidden="1">'[11]Produt NOV'!$AE$12:$AE$44</definedName>
    <definedName name="_48__123Graph_BCHART_23" localSheetId="14" hidden="1">#REF!</definedName>
    <definedName name="_48__123Graph_BCHART_23" hidden="1">'[11]Produt DEZ'!$AE$12:$AE$44</definedName>
    <definedName name="_49__123Graph_BCHART_3" localSheetId="14" hidden="1">#REF!</definedName>
    <definedName name="_49__123Graph_BCHART_3" hidden="1">[13]PARETOS!$O$28:$O$35</definedName>
    <definedName name="_5__0_0FLE">#REF!</definedName>
    <definedName name="_5__123Graph_ACHART_13" localSheetId="14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4" hidden="1">#REF!</definedName>
    <definedName name="_5__123Graph_BGRAFICO_1" hidden="1">[12]KWHCEC!#REF!</definedName>
    <definedName name="_5__123Graph_DGRAFICO_1" hidden="1">#REF!</definedName>
    <definedName name="_5__123Graph_EGRAFICO_1" localSheetId="14" hidden="1">#REF!</definedName>
    <definedName name="_5__123Graph_EGRAFICO_1" hidden="1">[12]KWHCEC!#REF!</definedName>
    <definedName name="_5_SEPARADOR2">#REF!</definedName>
    <definedName name="_50__123Graph_BCHART_6" localSheetId="14" hidden="1">#REF!</definedName>
    <definedName name="_50__123Graph_BCHART_6" hidden="1">[11]DADOS!$O$15:$O$26</definedName>
    <definedName name="_51__123Graph_BCHART_9" localSheetId="14" hidden="1">#REF!</definedName>
    <definedName name="_51__123Graph_BCHART_9" hidden="1">[11]DADOS!$U$13:$U$26</definedName>
    <definedName name="_52__123Graph_CCHART_1" localSheetId="14" hidden="1">#REF!</definedName>
    <definedName name="_52__123Graph_CCHART_1" hidden="1">[11]DADOS!$L$13:$L$26</definedName>
    <definedName name="_53__123Graph_CCHART_10" localSheetId="14" hidden="1">#REF!</definedName>
    <definedName name="_53__123Graph_CCHART_10" hidden="1">'[11]Produt JAN'!$AF$12:$AF$44</definedName>
    <definedName name="_54__123Graph_BGRAFICO_1" localSheetId="14" hidden="1">#REF!</definedName>
    <definedName name="_54__123Graph_BGRAFICO_1" hidden="1">[7]KWHCEC!#REF!</definedName>
    <definedName name="_54__123Graph_CCHART_13" localSheetId="14" hidden="1">#REF!</definedName>
    <definedName name="_54__123Graph_CCHART_13" hidden="1">'[11]Produt FEV'!$AF$12:$AF$44</definedName>
    <definedName name="_55__123Graph_CCHART_14" localSheetId="14" hidden="1">#REF!</definedName>
    <definedName name="_55__123Graph_CCHART_14" hidden="1">'[11]Produt MAR'!$AF$12:$AF$44</definedName>
    <definedName name="_56__123Graph_CCHART_15" localSheetId="14" hidden="1">#REF!</definedName>
    <definedName name="_56__123Graph_CCHART_15" hidden="1">'[11]Produt ABR'!$AF$12:$AF$44</definedName>
    <definedName name="_57__123Graph_CCHART_16" localSheetId="14" hidden="1">#REF!</definedName>
    <definedName name="_57__123Graph_CCHART_16" hidden="1">'[11]Produt MAI'!$AF$12:$AF$44</definedName>
    <definedName name="_58__123Graph_CCHART_17" localSheetId="14" hidden="1">#REF!</definedName>
    <definedName name="_58__123Graph_CCHART_17" hidden="1">'[11]Produt JUN'!$AF$12:$AF$44</definedName>
    <definedName name="_59__123Graph_CCHART_18" localSheetId="14" hidden="1">#REF!</definedName>
    <definedName name="_59__123Graph_CCHART_18" hidden="1">'[11]Produt JUL'!$AF$12:$AF$44</definedName>
    <definedName name="_6__0_0PRINT_AREA">#REF!</definedName>
    <definedName name="_6__123Graph_ACHART_14" localSheetId="14" hidden="1">#REF!</definedName>
    <definedName name="_6__123Graph_ACHART_14" hidden="1">'[11]Produt MAR'!$B$12:$B$13</definedName>
    <definedName name="_6__123Graph_B__200__D50" hidden="1">#REF!</definedName>
    <definedName name="_6__123Graph_CKW_H" localSheetId="14" hidden="1">#REF!</definedName>
    <definedName name="_6__123Graph_CKW_H" hidden="1">[12]KWHCEC!#REF!</definedName>
    <definedName name="_6__123Graph_EGRAFICO_1" hidden="1">#REF!</definedName>
    <definedName name="_6__123Graph_LBL_BKW_H" localSheetId="14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4" hidden="1">#REF!</definedName>
    <definedName name="_60__123Graph_CCHART_19" hidden="1">'[11]Produt AGO'!$AF$12:$AF$44</definedName>
    <definedName name="_61__123Graph_CCHART_20" localSheetId="14" hidden="1">#REF!</definedName>
    <definedName name="_61__123Graph_CCHART_20" hidden="1">'[11]Produt SET'!$AF$12:$AF$44</definedName>
    <definedName name="_62__123Graph_CCHART_21" localSheetId="14" hidden="1">#REF!</definedName>
    <definedName name="_62__123Graph_CCHART_21" hidden="1">'[11]Produt OUT'!$AF$12:$AF$44</definedName>
    <definedName name="_63__123Graph_CCHART_22" localSheetId="14" hidden="1">#REF!</definedName>
    <definedName name="_63__123Graph_CCHART_22" hidden="1">'[11]Produt NOV'!$AF$12:$AF$44</definedName>
    <definedName name="_64__123Graph_CCHART_23" localSheetId="14" hidden="1">#REF!</definedName>
    <definedName name="_64__123Graph_CCHART_23" hidden="1">'[11]Produt DEZ'!$AF$12:$AF$44</definedName>
    <definedName name="_65__123Graph_CCHART_6" localSheetId="14" hidden="1">#REF!</definedName>
    <definedName name="_65__123Graph_CCHART_6" hidden="1">[11]DADOS!$P$15:$P$26</definedName>
    <definedName name="_66__123Graph_CCHART_9" localSheetId="14" hidden="1">#REF!</definedName>
    <definedName name="_66__123Graph_CCHART_9" hidden="1">[11]DADOS!$S$13:$S$26</definedName>
    <definedName name="_67__123Graph_DCHART_1" localSheetId="14" hidden="1">#REF!</definedName>
    <definedName name="_67__123Graph_DCHART_1" hidden="1">[11]DADOS!$M$13:$M$26</definedName>
    <definedName name="_68__123Graph_DCHART_10" localSheetId="14" hidden="1">#REF!</definedName>
    <definedName name="_68__123Graph_DCHART_10" hidden="1">'[11]Produt JAN'!$AG$12:$AG$44</definedName>
    <definedName name="_69__123Graph_DCHART_13" localSheetId="14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4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4" hidden="1">#REF!</definedName>
    <definedName name="_70__123Graph_DCHART_14" hidden="1">'[11]Produt MAR'!$AG$12:$AG$44</definedName>
    <definedName name="_71__123Graph_DCHART_15" localSheetId="14" hidden="1">#REF!</definedName>
    <definedName name="_71__123Graph_DCHART_15" hidden="1">'[11]Produt ABR'!$AG$12:$AG$44</definedName>
    <definedName name="_72__123Graph_DCHART_16" localSheetId="14" hidden="1">#REF!</definedName>
    <definedName name="_72__123Graph_DCHART_16" hidden="1">'[11]Produt MAI'!$AG$12:$AG$44</definedName>
    <definedName name="_73__123Graph_DCHART_17" localSheetId="14" hidden="1">#REF!</definedName>
    <definedName name="_73__123Graph_DCHART_17" hidden="1">'[11]Produt JUN'!$AG$12:$AG$44</definedName>
    <definedName name="_74__123Graph_DCHART_18" localSheetId="14" hidden="1">#REF!</definedName>
    <definedName name="_74__123Graph_DCHART_18" hidden="1">'[11]Produt JUL'!$AG$12:$AG$44</definedName>
    <definedName name="_75__123Graph_DCHART_19" localSheetId="14" hidden="1">#REF!</definedName>
    <definedName name="_75__123Graph_DCHART_19" hidden="1">'[11]Produt AGO'!$AG$12:$AG$44</definedName>
    <definedName name="_76__123Graph_DCHART_20" localSheetId="14" hidden="1">#REF!</definedName>
    <definedName name="_76__123Graph_DCHART_20" hidden="1">'[11]Produt SET'!$AG$12:$AG$44</definedName>
    <definedName name="_77__123Graph_DCHART_21" localSheetId="14" hidden="1">#REF!</definedName>
    <definedName name="_77__123Graph_DCHART_21" hidden="1">'[11]Produt OUT'!$AG$12:$AG$44</definedName>
    <definedName name="_78__123Graph_DCHART_22" localSheetId="14" hidden="1">#REF!</definedName>
    <definedName name="_78__123Graph_DCHART_22" hidden="1">'[11]Produt NOV'!$AG$12:$AG$44</definedName>
    <definedName name="_79__123Graph_DCHART_23" localSheetId="14" hidden="1">#REF!</definedName>
    <definedName name="_79__123Graph_DCHART_23" hidden="1">'[11]Produt DEZ'!$AG$12:$AG$44</definedName>
    <definedName name="_8_____PRINT_AREA">#REF!</definedName>
    <definedName name="_8__123Graph_ACHART_16" localSheetId="14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4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4" hidden="1">#REF!</definedName>
    <definedName name="_80__123Graph_DCHART_6" hidden="1">[11]DADOS!$Q$15:$Q$26</definedName>
    <definedName name="_81__123Graph_CGRAFICO_1" localSheetId="14" hidden="1">#REF!</definedName>
    <definedName name="_81__123Graph_CGRAFICO_1" hidden="1">[7]KWHCEC!#REF!</definedName>
    <definedName name="_81__123Graph_DCHART_9" localSheetId="14" hidden="1">#REF!</definedName>
    <definedName name="_81__123Graph_DCHART_9" hidden="1">[11]DADOS!$V$13:$V$26</definedName>
    <definedName name="_82__123Graph_ECHART_10" localSheetId="14" hidden="1">#REF!</definedName>
    <definedName name="_82__123Graph_ECHART_10" hidden="1">'[11]Produt JAN'!$AH$12:$AH$44</definedName>
    <definedName name="_83__123Graph_ECHART_13" localSheetId="14" hidden="1">#REF!</definedName>
    <definedName name="_83__123Graph_ECHART_13" hidden="1">'[11]Produt FEV'!$AH$12:$AH$44</definedName>
    <definedName name="_84__123Graph_ECHART_14" localSheetId="14" hidden="1">#REF!</definedName>
    <definedName name="_84__123Graph_ECHART_14" hidden="1">'[11]Produt MAR'!$AH$12:$AH$44</definedName>
    <definedName name="_85__123Graph_ECHART_15" localSheetId="14" hidden="1">#REF!</definedName>
    <definedName name="_85__123Graph_ECHART_15" hidden="1">'[11]Produt ABR'!$AH$12:$AH$44</definedName>
    <definedName name="_86__123Graph_ECHART_16" localSheetId="14" hidden="1">#REF!</definedName>
    <definedName name="_86__123Graph_ECHART_16" hidden="1">'[11]Produt MAI'!$AH$12:$AH$44</definedName>
    <definedName name="_87__123Graph_ECHART_17" localSheetId="14" hidden="1">#REF!</definedName>
    <definedName name="_87__123Graph_ECHART_17" hidden="1">'[11]Produt JUN'!$AH$12:$AH$44</definedName>
    <definedName name="_88__123Graph_ECHART_18" localSheetId="14" hidden="1">#REF!</definedName>
    <definedName name="_88__123Graph_ECHART_18" hidden="1">'[11]Produt JUL'!$AH$12:$AH$44</definedName>
    <definedName name="_89__123Graph_ECHART_19" localSheetId="14" hidden="1">#REF!</definedName>
    <definedName name="_89__123Graph_ECHART_19" hidden="1">'[11]Produt AGO'!$AH$12:$AH$44</definedName>
    <definedName name="_8PRINT_AREA">#REF!</definedName>
    <definedName name="_9__123Graph_ACHART_17" localSheetId="14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4" hidden="1">#REF!</definedName>
    <definedName name="_90__123Graph_ECHART_20" hidden="1">'[11]Produt SET'!$AH$12:$AH$44</definedName>
    <definedName name="_91__123Graph_ECHART_21" localSheetId="14" hidden="1">#REF!</definedName>
    <definedName name="_91__123Graph_ECHART_21" hidden="1">'[11]Produt OUT'!$AH$12:$AH$44</definedName>
    <definedName name="_91_IMPUESTOS_Y_SEGUROS">#REF!</definedName>
    <definedName name="_92__123Graph_ECHART_22" localSheetId="14" hidden="1">#REF!</definedName>
    <definedName name="_92__123Graph_ECHART_22" hidden="1">'[11]Produt NOV'!$AH$12:$AH$44</definedName>
    <definedName name="_93__123Graph_ECHART_23" localSheetId="14" hidden="1">#REF!</definedName>
    <definedName name="_93__123Graph_ECHART_23" hidden="1">'[11]Produt DEZ'!$AH$12:$AH$44</definedName>
    <definedName name="_93_RESULTADO_ECONOMICO">#REF!</definedName>
    <definedName name="_94__123Graph_ECHART_9" localSheetId="14" hidden="1">#REF!</definedName>
    <definedName name="_94__123Graph_ECHART_9" hidden="1">[11]DADOS!$W$13:$W$26</definedName>
    <definedName name="_94_SEPARADOR3">#REF!</definedName>
    <definedName name="_95__123Graph_FCHART_10" localSheetId="14" hidden="1">#REF!</definedName>
    <definedName name="_95__123Graph_FCHART_10" hidden="1">'[11]Produt JAN'!$D$12:$D$44</definedName>
    <definedName name="_95_FORM_054">#REF!</definedName>
    <definedName name="_96__123Graph_FCHART_13" localSheetId="14" hidden="1">#REF!</definedName>
    <definedName name="_96__123Graph_FCHART_13" hidden="1">'[11]Produt FEV'!$D$12:$D$44</definedName>
    <definedName name="_96_SEPARADOR4">#REF!</definedName>
    <definedName name="_97__123Graph_FCHART_14" localSheetId="14" hidden="1">#REF!</definedName>
    <definedName name="_97__123Graph_FCHART_14" hidden="1">'[11]Produt MAR'!$D$12:$D$44</definedName>
    <definedName name="_97_SENSIBILIDAD">#REF!</definedName>
    <definedName name="_98__123Graph_FCHART_15" localSheetId="14" hidden="1">#REF!</definedName>
    <definedName name="_98__123Graph_FCHART_15" hidden="1">'[11]Produt ABR'!$D$12:$D$44</definedName>
    <definedName name="_99__123Graph_FCHART_16" localSheetId="14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7" hidden="1">{"'NOTES2'!$G$9:$J$27"}</definedName>
    <definedName name="_cal00001" localSheetId="11" hidden="1">{"'NOTES2'!$G$9:$J$27"}</definedName>
    <definedName name="_cal00001" localSheetId="14" hidden="1">{"'NOTES2'!$G$9:$J$27"}</definedName>
    <definedName name="_cal00001" localSheetId="9" hidden="1">{"'NOTES2'!$G$9:$J$27"}</definedName>
    <definedName name="_cal00001" localSheetId="8" hidden="1">{"'NOTES2'!$G$9:$J$27"}</definedName>
    <definedName name="_cal00001" localSheetId="19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4">#REF!</definedName>
    <definedName name="_cec1">'[14]2'!#REF!</definedName>
    <definedName name="_cec2" localSheetId="14">#REF!</definedName>
    <definedName name="_cec2">'[14]2'!#REF!</definedName>
    <definedName name="_cec3" localSheetId="14">#REF!</definedName>
    <definedName name="_cec3">'[14]2'!#REF!</definedName>
    <definedName name="_cec4" localSheetId="14">#REF!</definedName>
    <definedName name="_cec4">'[14]2'!#REF!</definedName>
    <definedName name="_CUN1">#REF!</definedName>
    <definedName name="_d2" localSheetId="17" hidden="1">{"NORMAL",#N/A,FALSE,"02"}</definedName>
    <definedName name="_d2" localSheetId="11" hidden="1">{"NORMAL",#N/A,FALSE,"02"}</definedName>
    <definedName name="_d2" localSheetId="14" hidden="1">{"NORMAL",#N/A,FALSE,"02"}</definedName>
    <definedName name="_d2" localSheetId="9" hidden="1">{"NORMAL",#N/A,FALSE,"02"}</definedName>
    <definedName name="_d2" localSheetId="8" hidden="1">{"NORMAL",#N/A,FALSE,"02"}</definedName>
    <definedName name="_d2" localSheetId="19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6" hidden="1">'Datos P0 Suministros'!$B$1:$N$237</definedName>
    <definedName name="_xlnm._FilterDatabase" localSheetId="17" hidden="1">'Datos para distribución P0'!$A$2:$S$113</definedName>
    <definedName name="_xlnm._FilterDatabase" localSheetId="11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7" hidden="1">'La Calera II - RFSU 31.1.28'!$A$3:$CG$128</definedName>
    <definedName name="_xlnm._FilterDatabase" localSheetId="2" hidden="1">'LD Ingeniería de detalle'!$A$6:$N$1389</definedName>
    <definedName name="_xlnm._FilterDatabase" localSheetId="3" hidden="1">'OC Exterior'!$A$3:$L$56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8" hidden="1">'REM-Nuevo'!$A$2:$AB$107</definedName>
    <definedName name="_xlnm._FilterDatabase" localSheetId="19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7" hidden="1">{#N/A,#N/A,FALSE,"Total_OC015";#N/A,#N/A,FALSE,"ADMIN";#N/A,#N/A,FALSE,"PROCES";#N/A,#N/A,FALSE,"mecan";#N/A,#N/A,FALSE,"civil";#N/A,#N/A,FALSE,"CAÑER";#N/A,#N/A,FALSE,"ELEC";#N/A,#N/A,FALSE,"INSTR"}</definedName>
    <definedName name="_gl1" localSheetId="11" hidden="1">{#N/A,#N/A,FALSE,"Total_OC015";#N/A,#N/A,FALSE,"ADMIN";#N/A,#N/A,FALSE,"PROCES";#N/A,#N/A,FALSE,"mecan";#N/A,#N/A,FALSE,"civil";#N/A,#N/A,FALSE,"CAÑER";#N/A,#N/A,FALSE,"ELEC";#N/A,#N/A,FALSE,"INSTR"}</definedName>
    <definedName name="_gl1" localSheetId="14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19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4" hidden="1">#REF!</definedName>
    <definedName name="_KEY10" hidden="1">[15]INST!#REF!</definedName>
    <definedName name="_Key2" hidden="1">#REF!</definedName>
    <definedName name="_KEY3" localSheetId="14" hidden="1">#REF!</definedName>
    <definedName name="_KEY3" hidden="1">[16]INST!#REF!</definedName>
    <definedName name="_Key4" localSheetId="14" hidden="1">#REF!</definedName>
    <definedName name="_Key4" hidden="1">[17]INST!#REF!</definedName>
    <definedName name="_Key8" localSheetId="14" hidden="1">#REF!</definedName>
    <definedName name="_Key8" hidden="1">[15]INST!#REF!</definedName>
    <definedName name="_KH170">#REF!</definedName>
    <definedName name="_kk1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7" hidden="1">{"FlujoGastos",#N/A,FALSE,"Base";"FlujoGastos",#N/A,FALSE,"Buzón Tren";"FlujoGastos",#N/A,FALSE,"Buzón Camión";"FlujoGastos",#N/A,FALSE,"LHD Camión";"FlujoGastos",#N/A,FALSE,"Cámara Camión"}</definedName>
    <definedName name="_kk2" localSheetId="11" hidden="1">{"FlujoGastos",#N/A,FALSE,"Base";"FlujoGastos",#N/A,FALSE,"Buzón Tren";"FlujoGastos",#N/A,FALSE,"Buzón Camión";"FlujoGastos",#N/A,FALSE,"LHD Camión";"FlujoGastos",#N/A,FALSE,"Cámara Camión"}</definedName>
    <definedName name="_kk2" localSheetId="14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19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7" hidden="1">{"desarrollo",#N/A,FALSE,"Cámara Camión";"resumen",#N/A,FALSE,"Cámara Camión";"eqprod",#N/A,FALSE,"Cámara Camión"}</definedName>
    <definedName name="_kk4" localSheetId="11" hidden="1">{"desarrollo",#N/A,FALSE,"Cámara Camión";"resumen",#N/A,FALSE,"Cámara Camión";"eqprod",#N/A,FALSE,"Cámara Camión"}</definedName>
    <definedName name="_kk4" localSheetId="14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19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7" hidden="1">{#N/A,#N/A,FALSE,"Total_OC015";#N/A,#N/A,FALSE,"ADMIN";#N/A,#N/A,FALSE,"PROCES";#N/A,#N/A,FALSE,"mecan";#N/A,#N/A,FALSE,"civil";#N/A,#N/A,FALSE,"CAÑER";#N/A,#N/A,FALSE,"ELEC";#N/A,#N/A,FALSE,"INSTR"}</definedName>
    <definedName name="_lot1" localSheetId="11" hidden="1">{#N/A,#N/A,FALSE,"Total_OC015";#N/A,#N/A,FALSE,"ADMIN";#N/A,#N/A,FALSE,"PROCES";#N/A,#N/A,FALSE,"mecan";#N/A,#N/A,FALSE,"civil";#N/A,#N/A,FALSE,"CAÑER";#N/A,#N/A,FALSE,"ELEC";#N/A,#N/A,FALSE,"INSTR"}</definedName>
    <definedName name="_lot1" localSheetId="14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19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4" hidden="1">#REF!</definedName>
    <definedName name="_MatInverse_In" hidden="1">'[18]07'!#REF!</definedName>
    <definedName name="_model">#REF!</definedName>
    <definedName name="_new11" localSheetId="17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localSheetId="14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19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7" hidden="1">{#N/A,#N/A,FALSE,"Global by BU";#N/A,#N/A,FALSE,"U.S. by BU";#N/A,#N/A,FALSE,"Canada by BU";#N/A,#N/A,FALSE,"Europe by BU";#N/A,#N/A,FALSE,"Asia by BU";#N/A,#N/A,FALSE,"Cala by BU"}</definedName>
    <definedName name="_new12" localSheetId="11" hidden="1">{#N/A,#N/A,FALSE,"Global by BU";#N/A,#N/A,FALSE,"U.S. by BU";#N/A,#N/A,FALSE,"Canada by BU";#N/A,#N/A,FALSE,"Europe by BU";#N/A,#N/A,FALSE,"Asia by BU";#N/A,#N/A,FALSE,"Cala by BU"}</definedName>
    <definedName name="_new12" localSheetId="14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8" hidden="1">{#N/A,#N/A,FALSE,"Global by BU";#N/A,#N/A,FALSE,"U.S. by BU";#N/A,#N/A,FALSE,"Canada by BU";#N/A,#N/A,FALSE,"Europe by BU";#N/A,#N/A,FALSE,"Asia by BU";#N/A,#N/A,FALSE,"Cala by BU"}</definedName>
    <definedName name="_new12" localSheetId="19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4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4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7" hidden="1">{"'NOTES2'!$G$9:$J$27"}</definedName>
    <definedName name="_sh2" localSheetId="11" hidden="1">{"'NOTES2'!$G$9:$J$27"}</definedName>
    <definedName name="_sh2" localSheetId="14" hidden="1">{"'NOTES2'!$G$9:$J$27"}</definedName>
    <definedName name="_sh2" localSheetId="9" hidden="1">{"'NOTES2'!$G$9:$J$27"}</definedName>
    <definedName name="_sh2" localSheetId="8" hidden="1">{"'NOTES2'!$G$9:$J$27"}</definedName>
    <definedName name="_sh2" localSheetId="19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4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4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7" hidden="1">{#N/A,#N/A,TRUE,"Est. de Fact.";#N/A,#N/A,TRUE,"Capitulo 19";#N/A,#N/A,TRUE,"Proyecto P855"}</definedName>
    <definedName name="_wrn1" localSheetId="11" hidden="1">{#N/A,#N/A,TRUE,"Est. de Fact.";#N/A,#N/A,TRUE,"Capitulo 19";#N/A,#N/A,TRUE,"Proyecto P855"}</definedName>
    <definedName name="_wrn1" localSheetId="14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19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7" hidden="1">{#N/A,#N/A,TRUE,"Est. de Fact.";#N/A,#N/A,TRUE,"Capitulo 19";#N/A,#N/A,TRUE,"Proyecto P855"}</definedName>
    <definedName name="_wrn2" localSheetId="11" hidden="1">{#N/A,#N/A,TRUE,"Est. de Fact.";#N/A,#N/A,TRUE,"Capitulo 19";#N/A,#N/A,TRUE,"Proyecto P855"}</definedName>
    <definedName name="_wrn2" localSheetId="14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19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7" hidden="1">{#N/A,#N/A,FALSE,"Total_OC015";#N/A,#N/A,FALSE,"ADMIN";#N/A,#N/A,FALSE,"PROCES";#N/A,#N/A,FALSE,"mecan";#N/A,#N/A,FALSE,"civil";#N/A,#N/A,FALSE,"CAÑER";#N/A,#N/A,FALSE,"ELEC";#N/A,#N/A,FALSE,"INSTR"}</definedName>
    <definedName name="_wrn3" localSheetId="11" hidden="1">{#N/A,#N/A,FALSE,"Total_OC015";#N/A,#N/A,FALSE,"ADMIN";#N/A,#N/A,FALSE,"PROCES";#N/A,#N/A,FALSE,"mecan";#N/A,#N/A,FALSE,"civil";#N/A,#N/A,FALSE,"CAÑER";#N/A,#N/A,FALSE,"ELEC";#N/A,#N/A,FALSE,"INSTR"}</definedName>
    <definedName name="_wrn3" localSheetId="14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19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4">#REF!</definedName>
    <definedName name="A_impresión_IM">[19]ESPEPIP!#REF!</definedName>
    <definedName name="A83F">#REF!</definedName>
    <definedName name="A83M">#REF!</definedName>
    <definedName name="aa" localSheetId="17" hidden="1">{"NORMAL",#N/A,FALSE,"02"}</definedName>
    <definedName name="aa" localSheetId="11" hidden="1">{"NORMAL",#N/A,FALSE,"02"}</definedName>
    <definedName name="aa" localSheetId="14" hidden="1">{"NORMAL",#N/A,FALSE,"02"}</definedName>
    <definedName name="aa" localSheetId="9" hidden="1">{"NORMAL",#N/A,FALSE,"02"}</definedName>
    <definedName name="aa" localSheetId="8" hidden="1">{"NORMAL",#N/A,FALSE,"02"}</definedName>
    <definedName name="aa" localSheetId="19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7" hidden="1">{#N/A,#N/A,FALSE,"GENERAL";#N/A,#N/A,FALSE,"USP 1";#N/A,#N/A,FALSE,"USP 2";#N/A,#N/A,FALSE,"UTE"}</definedName>
    <definedName name="AAAA" localSheetId="11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4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8" hidden="1">{#N/A,#N/A,FALSE,"GENERAL";#N/A,#N/A,FALSE,"USP 1";#N/A,#N/A,FALSE,"USP 2";#N/A,#N/A,FALSE,"UTE"}</definedName>
    <definedName name="AAAA" localSheetId="19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7" hidden="1">{"'NOTES2'!$G$9:$J$27"}</definedName>
    <definedName name="AAAAAA" localSheetId="11" hidden="1">{"'NOTES2'!$G$9:$J$27"}</definedName>
    <definedName name="AAAAAA" localSheetId="14" hidden="1">{"'NOTES2'!$G$9:$J$27"}</definedName>
    <definedName name="AAAAAA" localSheetId="9" hidden="1">{"'NOTES2'!$G$9:$J$27"}</definedName>
    <definedName name="AAAAAA" localSheetId="8" hidden="1">{"'NOTES2'!$G$9:$J$27"}</definedName>
    <definedName name="AAAAAA" localSheetId="19" hidden="1">{"'NOTES2'!$G$9:$J$27"}</definedName>
    <definedName name="AAAAAA" localSheetId="12" hidden="1">{"'NOTES2'!$G$9:$J$27"}</definedName>
    <definedName name="AAAAAA" hidden="1">{"'NOTES2'!$G$9:$J$27"}</definedName>
    <definedName name="AAAAAAA" localSheetId="14" hidden="1">#REF!</definedName>
    <definedName name="AAAAAAA" hidden="1">[21]Jornales!#REF!</definedName>
    <definedName name="aaaaaaaa" localSheetId="17">'Datos para distribución P0'!aaaaaaaa</definedName>
    <definedName name="aaaaaaaa" localSheetId="11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4">#N/A</definedName>
    <definedName name="aaaaaaaa" localSheetId="9">'REM-Back-up'!aaaaaaaa</definedName>
    <definedName name="aaaaaaaa" localSheetId="8">'REM-Nuevo'!aaaaaaaa</definedName>
    <definedName name="aaaaaaaa" localSheetId="19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7" hidden="1">{#N/A,#N/A,FALSE,"GENERAL";#N/A,#N/A,FALSE,"USP 1";#N/A,#N/A,FALSE,"USP 2";#N/A,#N/A,FALSE,"UTE"}</definedName>
    <definedName name="aaaaaaaaaaaaaaaaaaaaaaa" localSheetId="11" hidden="1">{#N/A,#N/A,FALSE,"GENERAL";#N/A,#N/A,FALSE,"USP 1";#N/A,#N/A,FALSE,"USP 2";#N/A,#N/A,FALSE,"UTE"}</definedName>
    <definedName name="aaaaaaaaaaaaaaaaaaaaaaa" localSheetId="14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19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7">'Datos para distribución P0'!aaqqwsa</definedName>
    <definedName name="aaqqwsa" localSheetId="11">'Histograma carretones'!aaqqwsa</definedName>
    <definedName name="aaqqwsa" localSheetId="3">'OC Exterior'!aaqqwsa</definedName>
    <definedName name="aaqqwsa" localSheetId="14">#N/A</definedName>
    <definedName name="aaqqwsa" localSheetId="9">'REM-Back-up'!aaqqwsa</definedName>
    <definedName name="aaqqwsa" localSheetId="8">'REM-Nuevo'!aaqqwsa</definedName>
    <definedName name="aaqqwsa" localSheetId="19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4">#REF!</definedName>
    <definedName name="AB">[22]Verif!#REF!</definedName>
    <definedName name="ABA15A">#REF!</definedName>
    <definedName name="ABA15B">#REF!</definedName>
    <definedName name="ABC" localSheetId="17" hidden="1">{#N/A,#N/A,FALSE,"Total_OC015";#N/A,#N/A,FALSE,"ADMIN";#N/A,#N/A,FALSE,"PROCES";#N/A,#N/A,FALSE,"mecan";#N/A,#N/A,FALSE,"civil";#N/A,#N/A,FALSE,"CAÑER";#N/A,#N/A,FALSE,"ELEC";#N/A,#N/A,FALSE,"INSTR"}</definedName>
    <definedName name="ABC" localSheetId="11" hidden="1">{#N/A,#N/A,FALSE,"Total_OC015";#N/A,#N/A,FALSE,"ADMIN";#N/A,#N/A,FALSE,"PROCES";#N/A,#N/A,FALSE,"mecan";#N/A,#N/A,FALSE,"civil";#N/A,#N/A,FALSE,"CAÑER";#N/A,#N/A,FALSE,"ELEC";#N/A,#N/A,FALSE,"INSTR"}</definedName>
    <definedName name="ABC" localSheetId="14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19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7" hidden="1">{#N/A,#N/A,TRUE,"1842CWN0"}</definedName>
    <definedName name="ABCCXBCXB" localSheetId="11" hidden="1">{#N/A,#N/A,TRUE,"1842CWN0"}</definedName>
    <definedName name="ABCCXBCXB" localSheetId="14" hidden="1">{#N/A,#N/A,TRUE,"1842CWN0"}</definedName>
    <definedName name="ABCCXBCXB" localSheetId="9" hidden="1">{#N/A,#N/A,TRUE,"1842CWN0"}</definedName>
    <definedName name="ABCCXBCXB" localSheetId="8" hidden="1">{#N/A,#N/A,TRUE,"1842CWN0"}</definedName>
    <definedName name="ABCCXBCXB" localSheetId="19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4" hidden="1">#REF!</definedName>
    <definedName name="ACwvu.PLA1." hidden="1">'[23]COP FED'!#REF!</definedName>
    <definedName name="ACwvu.PLA2." localSheetId="14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7" hidden="1">{"DECIMAL",#N/A,FALSE,"02"}</definedName>
    <definedName name="advadv" localSheetId="11" hidden="1">{"DECIMAL",#N/A,FALSE,"02"}</definedName>
    <definedName name="advadv" localSheetId="14" hidden="1">{"DECIMAL",#N/A,FALSE,"02"}</definedName>
    <definedName name="advadv" localSheetId="9" hidden="1">{"DECIMAL",#N/A,FALSE,"02"}</definedName>
    <definedName name="advadv" localSheetId="8" hidden="1">{"DECIMAL",#N/A,FALSE,"02"}</definedName>
    <definedName name="advadv" localSheetId="19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4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7" hidden="1">{#N/A,#N/A,FALSE,"Work progress mensile";#N/A,#N/A,FALSE,"Work progress mensile IE1"}</definedName>
    <definedName name="antonio" localSheetId="11" hidden="1">{#N/A,#N/A,FALSE,"Work progress mensile";#N/A,#N/A,FALSE,"Work progress mensile IE1"}</definedName>
    <definedName name="antonio" localSheetId="14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8" hidden="1">{#N/A,#N/A,FALSE,"Work progress mensile";#N/A,#N/A,FALSE,"Work progress mensile IE1"}</definedName>
    <definedName name="antonio" localSheetId="19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7">'La Calera II - RFSU 31.1.28'!$A$1:$CC$128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7" hidden="1">{#N/A,#N/A,FALSE,"Hoja1";#N/A,#N/A,FALSE,"Hoja2"}</definedName>
    <definedName name="ARIEL" localSheetId="11" hidden="1">{#N/A,#N/A,FALSE,"Hoja1";#N/A,#N/A,FALSE,"Hoja2"}</definedName>
    <definedName name="ARIEL" localSheetId="14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19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7" hidden="1">{"'Igo Comercial'!$AP$215"}</definedName>
    <definedName name="asdas" localSheetId="11" hidden="1">{"'Igo Comercial'!$AP$215"}</definedName>
    <definedName name="asdas" localSheetId="14" hidden="1">{"'Igo Comercial'!$AP$215"}</definedName>
    <definedName name="asdas" localSheetId="9" hidden="1">{"'Igo Comercial'!$AP$215"}</definedName>
    <definedName name="asdas" localSheetId="8" hidden="1">{"'Igo Comercial'!$AP$215"}</definedName>
    <definedName name="asdas" localSheetId="19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7" hidden="1">{"'Igo Comercial'!$AP$215"}</definedName>
    <definedName name="asdasd" localSheetId="11" hidden="1">{"'Igo Comercial'!$AP$215"}</definedName>
    <definedName name="asdasd" localSheetId="14" hidden="1">{"'Igo Comercial'!$AP$215"}</definedName>
    <definedName name="asdasd" localSheetId="9" hidden="1">{"'Igo Comercial'!$AP$215"}</definedName>
    <definedName name="asdasd" localSheetId="8" hidden="1">{"'Igo Comercial'!$AP$215"}</definedName>
    <definedName name="asdasd" localSheetId="19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7" hidden="1">{"Avaliação de Cargos (Class Mens Todas)",#N/A,FALSE,"BANCO DE DADOS MENSALISTAS";"Avaliação de Cargos (Class Mens Todas)",#N/A,FALSE,"BANCO DE DADOS MENSALISTAS"}</definedName>
    <definedName name="asdasdfasdf" localSheetId="11" hidden="1">{"Avaliação de Cargos (Class Mens Todas)",#N/A,FALSE,"BANCO DE DADOS MENSALISTAS";"Avaliação de Cargos (Class Mens Todas)",#N/A,FALSE,"BANCO DE DADOS MENSALISTAS"}</definedName>
    <definedName name="asdasdfasdf" localSheetId="14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8" hidden="1">{"Avaliação de Cargos (Class Mens Todas)",#N/A,FALSE,"BANCO DE DADOS MENSALISTAS";"Avaliação de Cargos (Class Mens Todas)",#N/A,FALSE,"BANCO DE DADOS MENSALISTAS"}</definedName>
    <definedName name="asdasdfasdf" localSheetId="19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7" hidden="1">{#N/A,#N/A,FALSE,"model"}</definedName>
    <definedName name="asdfsd" localSheetId="11" hidden="1">{#N/A,#N/A,FALSE,"model"}</definedName>
    <definedName name="asdfsd" localSheetId="14" hidden="1">{#N/A,#N/A,FALSE,"model"}</definedName>
    <definedName name="asdfsd" localSheetId="9" hidden="1">{#N/A,#N/A,FALSE,"model"}</definedName>
    <definedName name="asdfsd" localSheetId="8" hidden="1">{#N/A,#N/A,FALSE,"model"}</definedName>
    <definedName name="asdfsd" localSheetId="19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4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7" hidden="1">{#N/A,#N/A,TRUE,"Cert.Global";#N/A,#N/A,TRUE,"Cert. M&amp;C";#N/A,#N/A,TRUE,"Cert. Engineering";#N/A,#N/A,TRUE,"Cert. Procurement ";#N/A,#N/A,TRUE,"Cert. Constr. Manag."}</definedName>
    <definedName name="avad" localSheetId="11" hidden="1">{#N/A,#N/A,TRUE,"Cert.Global";#N/A,#N/A,TRUE,"Cert. M&amp;C";#N/A,#N/A,TRUE,"Cert. Engineering";#N/A,#N/A,TRUE,"Cert. Procurement ";#N/A,#N/A,TRUE,"Cert. Constr. Manag."}</definedName>
    <definedName name="avad" localSheetId="14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8" hidden="1">{#N/A,#N/A,TRUE,"Cert.Global";#N/A,#N/A,TRUE,"Cert. M&amp;C";#N/A,#N/A,TRUE,"Cert. Engineering";#N/A,#N/A,TRUE,"Cert. Procurement ";#N/A,#N/A,TRUE,"Cert. Constr. Manag."}</definedName>
    <definedName name="avad" localSheetId="19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7" hidden="1">{"NORMAL",#N/A,FALSE,"02"}</definedName>
    <definedName name="avadfvad" localSheetId="11" hidden="1">{"NORMAL",#N/A,FALSE,"02"}</definedName>
    <definedName name="avadfvad" localSheetId="14" hidden="1">{"NORMAL",#N/A,FALSE,"02"}</definedName>
    <definedName name="avadfvad" localSheetId="9" hidden="1">{"NORMAL",#N/A,FALSE,"02"}</definedName>
    <definedName name="avadfvad" localSheetId="8" hidden="1">{"NORMAL",#N/A,FALSE,"02"}</definedName>
    <definedName name="avadfvad" localSheetId="19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7" hidden="1">{"DECIMAL",#N/A,FALSE,"02"}</definedName>
    <definedName name="avadv" localSheetId="11" hidden="1">{"DECIMAL",#N/A,FALSE,"02"}</definedName>
    <definedName name="avadv" localSheetId="14" hidden="1">{"DECIMAL",#N/A,FALSE,"02"}</definedName>
    <definedName name="avadv" localSheetId="9" hidden="1">{"DECIMAL",#N/A,FALSE,"02"}</definedName>
    <definedName name="avadv" localSheetId="8" hidden="1">{"DECIMAL",#N/A,FALSE,"02"}</definedName>
    <definedName name="avadv" localSheetId="19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7" hidden="1">{#N/A,#N/A,FALSE,"Monthly report";#N/A,#N/A,FALSE,"M.R. UEM";#N/A,#N/A,FALSE,"M.R. VCM"}</definedName>
    <definedName name="Avance" localSheetId="11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19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4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7" hidden="1">{#N/A,#N/A,FALSE,"Monthly report";#N/A,#N/A,FALSE,"M.R. UEM";#N/A,#N/A,FALSE,"M.R. VCM"}</definedName>
    <definedName name="avanceeee" localSheetId="11" hidden="1">{#N/A,#N/A,FALSE,"Monthly report";#N/A,#N/A,FALSE,"M.R. UEM";#N/A,#N/A,FALSE,"M.R. VCM"}</definedName>
    <definedName name="avanceeee" localSheetId="14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8" hidden="1">{#N/A,#N/A,FALSE,"Monthly report";#N/A,#N/A,FALSE,"M.R. UEM";#N/A,#N/A,FALSE,"M.R. VCM"}</definedName>
    <definedName name="avanceeee" localSheetId="19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4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7" hidden="1">{#N/A,#N/A,FALSE,"Total_OC015";#N/A,#N/A,FALSE,"ADMIN";#N/A,#N/A,FALSE,"PROCES";#N/A,#N/A,FALSE,"mecan";#N/A,#N/A,FALSE,"civil";#N/A,#N/A,FALSE,"CAÑER";#N/A,#N/A,FALSE,"ELEC";#N/A,#N/A,FALSE,"INSTR"}</definedName>
    <definedName name="avc" localSheetId="11" hidden="1">{#N/A,#N/A,FALSE,"Total_OC015";#N/A,#N/A,FALSE,"ADMIN";#N/A,#N/A,FALSE,"PROCES";#N/A,#N/A,FALSE,"mecan";#N/A,#N/A,FALSE,"civil";#N/A,#N/A,FALSE,"CAÑER";#N/A,#N/A,FALSE,"ELEC";#N/A,#N/A,FALSE,"INSTR"}</definedName>
    <definedName name="avc" localSheetId="14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19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7" hidden="1">{#N/A,#N/A,FALSE,"Monthly report";#N/A,#N/A,FALSE,"M.R. UEM";#N/A,#N/A,FALSE,"M.R. VCM"}</definedName>
    <definedName name="avfavavava" localSheetId="11" hidden="1">{#N/A,#N/A,FALSE,"Monthly report";#N/A,#N/A,FALSE,"M.R. UEM";#N/A,#N/A,FALSE,"M.R. VCM"}</definedName>
    <definedName name="avfavavava" localSheetId="14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8" hidden="1">{#N/A,#N/A,FALSE,"Monthly report";#N/A,#N/A,FALSE,"M.R. UEM";#N/A,#N/A,FALSE,"M.R. VCM"}</definedName>
    <definedName name="avfavavava" localSheetId="19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7" hidden="1">{#N/A,#N/A,FALSE,"GENERAL";#N/A,#N/A,FALSE,"USP 1";#N/A,#N/A,FALSE,"USP 2";#N/A,#N/A,FALSE,"UTE"}</definedName>
    <definedName name="BBBB" localSheetId="11" hidden="1">{#N/A,#N/A,FALSE,"GENERAL";#N/A,#N/A,FALSE,"USP 1";#N/A,#N/A,FALSE,"USP 2";#N/A,#N/A,FALSE,"UTE"}</definedName>
    <definedName name="BBBB" localSheetId="14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8" hidden="1">{#N/A,#N/A,FALSE,"GENERAL";#N/A,#N/A,FALSE,"USP 1";#N/A,#N/A,FALSE,"USP 2";#N/A,#N/A,FALSE,"UTE"}</definedName>
    <definedName name="BBBB" localSheetId="19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7" hidden="1">{"DECIMAL",#N/A,FALSE,"02"}</definedName>
    <definedName name="BBBBBBBB" localSheetId="11" hidden="1">{"DECIMAL",#N/A,FALSE,"02"}</definedName>
    <definedName name="BBBBBBBB" localSheetId="14" hidden="1">{"DECIMAL",#N/A,FALSE,"02"}</definedName>
    <definedName name="BBBBBBBB" localSheetId="9" hidden="1">{"DECIMAL",#N/A,FALSE,"02"}</definedName>
    <definedName name="BBBBBBBB" localSheetId="8" hidden="1">{"DECIMAL",#N/A,FALSE,"02"}</definedName>
    <definedName name="BBBBBBBB" localSheetId="19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7" hidden="1">{"'Edit'!$A$1:$V$2277"}</definedName>
    <definedName name="bbbbbbbbbbbbbbb" localSheetId="11" hidden="1">{"'Edit'!$A$1:$V$2277"}</definedName>
    <definedName name="bbbbbbbbbbbbbbb" localSheetId="14" hidden="1">{"'Edit'!$A$1:$V$2277"}</definedName>
    <definedName name="bbbbbbbbbbbbbbb" localSheetId="9" hidden="1">{"'Edit'!$A$1:$V$2277"}</definedName>
    <definedName name="bbbbbbbbbbbbbbb" localSheetId="8" hidden="1">{"'Edit'!$A$1:$V$2277"}</definedName>
    <definedName name="bbbbbbbbbbbbbbb" localSheetId="19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4">#REF!</definedName>
    <definedName name="blabla">'[29]Calculo cables'!#REF!</definedName>
    <definedName name="Blank_Formula">#REF!</definedName>
    <definedName name="BLPH1" hidden="1">#REF!</definedName>
    <definedName name="BLPH10" localSheetId="14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4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4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4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4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4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4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4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4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4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4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4" hidden="1">#REF!</definedName>
    <definedName name="BLPH21" hidden="1">'[31]Daily Forwards'!#REF!</definedName>
    <definedName name="BLPH22" localSheetId="14" hidden="1">#REF!</definedName>
    <definedName name="BLPH22" hidden="1">'[31]Daily Forwards'!#REF!</definedName>
    <definedName name="BLPH23" localSheetId="14" hidden="1">#REF!</definedName>
    <definedName name="BLPH23" hidden="1">'[31]Daily Forwards'!#REF!</definedName>
    <definedName name="BLPH24" localSheetId="14" hidden="1">#REF!</definedName>
    <definedName name="BLPH24" hidden="1">'[31]Daily Forwards'!#REF!</definedName>
    <definedName name="BLPH25" localSheetId="14" hidden="1">#REF!</definedName>
    <definedName name="BLPH25" hidden="1">'[31]Daily Forwards'!#REF!</definedName>
    <definedName name="BLPH26" localSheetId="14" hidden="1">#REF!</definedName>
    <definedName name="BLPH26" hidden="1">'[31]Daily Forwards'!#REF!</definedName>
    <definedName name="BLPH27" localSheetId="14" hidden="1">#REF!</definedName>
    <definedName name="BLPH27" hidden="1">'[31]Daily Forwards'!#REF!</definedName>
    <definedName name="BLPH28" localSheetId="14" hidden="1">#REF!</definedName>
    <definedName name="BLPH28" hidden="1">'[31]Daily Forwards'!#REF!</definedName>
    <definedName name="BLPH29" localSheetId="14" hidden="1">#REF!</definedName>
    <definedName name="BLPH29" hidden="1">'[31]Daily Forwards'!#REF!</definedName>
    <definedName name="BLPH3" hidden="1">#REF!</definedName>
    <definedName name="BLPH30" localSheetId="14" hidden="1">#REF!</definedName>
    <definedName name="BLPH30" hidden="1">'[31]Daily Forwards'!#REF!</definedName>
    <definedName name="BLPH31" localSheetId="14" hidden="1">#REF!</definedName>
    <definedName name="BLPH31" hidden="1">'[31]Daily Forwards'!#REF!</definedName>
    <definedName name="BLPH32" localSheetId="14" hidden="1">#REF!</definedName>
    <definedName name="BLPH32" hidden="1">'[31]Daily Forwards'!#REF!</definedName>
    <definedName name="BLPH33" localSheetId="14" hidden="1">#REF!</definedName>
    <definedName name="BLPH33" hidden="1">'[31]Daily Forwards'!#REF!</definedName>
    <definedName name="BLPH34" localSheetId="14" hidden="1">#REF!</definedName>
    <definedName name="BLPH34" hidden="1">'[31]Daily Forwards'!#REF!</definedName>
    <definedName name="BLPH35" localSheetId="14" hidden="1">#REF!</definedName>
    <definedName name="BLPH35" hidden="1">'[31]Daily Forwards'!#REF!</definedName>
    <definedName name="BLPH36" localSheetId="14" hidden="1">#REF!</definedName>
    <definedName name="BLPH36" hidden="1">'[31]Daily Forwards'!#REF!</definedName>
    <definedName name="BLPH4" localSheetId="14" hidden="1">#REF!</definedName>
    <definedName name="BLPH4" hidden="1">[32]TC!#REF!</definedName>
    <definedName name="BLPH5" localSheetId="14" hidden="1">#REF!</definedName>
    <definedName name="BLPH5" hidden="1">[32]TC!#REF!</definedName>
    <definedName name="BLPH6" localSheetId="14" hidden="1">#REF!</definedName>
    <definedName name="BLPH6" hidden="1">[32]TC!#REF!</definedName>
    <definedName name="BLPH67" localSheetId="14" hidden="1">#REF!</definedName>
    <definedName name="BLPH67" hidden="1">'[30]spot prices'!#REF!</definedName>
    <definedName name="BLPH68" localSheetId="14" hidden="1">#REF!</definedName>
    <definedName name="BLPH68" hidden="1">'[30]spot prices'!#REF!</definedName>
    <definedName name="BLPH69" hidden="1">#REF!</definedName>
    <definedName name="BLPH7" localSheetId="14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4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4" hidden="1">#REF!</definedName>
    <definedName name="BLPH837" hidden="1">'[33]Daily Forwards'!#REF!</definedName>
    <definedName name="BLPH838" localSheetId="14" hidden="1">#REF!</definedName>
    <definedName name="BLPH838" hidden="1">'[33]Daily Forwards'!#REF!</definedName>
    <definedName name="BLPH839" localSheetId="14" hidden="1">#REF!</definedName>
    <definedName name="BLPH839" hidden="1">'[33]Daily Forwards'!#REF!</definedName>
    <definedName name="BLPH84" hidden="1">#REF!</definedName>
    <definedName name="BLPH840" localSheetId="14" hidden="1">#REF!</definedName>
    <definedName name="BLPH840" hidden="1">'[33]Daily Forwards'!#REF!</definedName>
    <definedName name="BLPH841" localSheetId="14" hidden="1">#REF!</definedName>
    <definedName name="BLPH841" hidden="1">'[33]Daily Forwards'!#REF!</definedName>
    <definedName name="BLPH842" localSheetId="14" hidden="1">#REF!</definedName>
    <definedName name="BLPH842" hidden="1">'[33]Daily Forwards'!#REF!</definedName>
    <definedName name="BLPH843" localSheetId="14" hidden="1">#REF!</definedName>
    <definedName name="BLPH843" hidden="1">'[33]Daily Forwards'!#REF!</definedName>
    <definedName name="BLPH844" localSheetId="14" hidden="1">#REF!</definedName>
    <definedName name="BLPH844" hidden="1">'[33]Daily Forwards'!#REF!</definedName>
    <definedName name="BLPH845" localSheetId="14" hidden="1">#REF!</definedName>
    <definedName name="BLPH845" hidden="1">'[33]Daily Forwards'!#REF!</definedName>
    <definedName name="BLPH846" localSheetId="14" hidden="1">#REF!</definedName>
    <definedName name="BLPH846" hidden="1">'[33]Daily Forwards'!#REF!</definedName>
    <definedName name="BLPH847" localSheetId="14" hidden="1">#REF!</definedName>
    <definedName name="BLPH847" hidden="1">'[33]Daily Forwards'!#REF!</definedName>
    <definedName name="BLPH848" localSheetId="14" hidden="1">#REF!</definedName>
    <definedName name="BLPH848" hidden="1">'[33]Daily Forwards'!#REF!</definedName>
    <definedName name="BLPH849" localSheetId="14" hidden="1">#REF!</definedName>
    <definedName name="BLPH849" hidden="1">'[33]Daily Forwards'!#REF!</definedName>
    <definedName name="BLPH85" hidden="1">#REF!</definedName>
    <definedName name="BLPH850" localSheetId="14" hidden="1">#REF!</definedName>
    <definedName name="BLPH850" hidden="1">'[33]Daily Forwards'!#REF!</definedName>
    <definedName name="BLPH851" localSheetId="14" hidden="1">#REF!</definedName>
    <definedName name="BLPH851" hidden="1">'[33]Daily Forwards'!#REF!</definedName>
    <definedName name="BLPH852" localSheetId="14" hidden="1">#REF!</definedName>
    <definedName name="BLPH852" hidden="1">'[33]Daily Forwards'!#REF!</definedName>
    <definedName name="BLPH853" localSheetId="14" hidden="1">#REF!</definedName>
    <definedName name="BLPH853" hidden="1">'[33]Daily Forwards'!#REF!</definedName>
    <definedName name="BLPH854" localSheetId="14" hidden="1">#REF!</definedName>
    <definedName name="BLPH854" hidden="1">'[33]Daily Forwards'!#REF!</definedName>
    <definedName name="BLPH855" localSheetId="14" hidden="1">#REF!</definedName>
    <definedName name="BLPH855" hidden="1">'[33]Daily Forwards'!#REF!</definedName>
    <definedName name="BLPH856" localSheetId="14" hidden="1">#REF!</definedName>
    <definedName name="BLPH856" hidden="1">'[33]Daily Forwards'!#REF!</definedName>
    <definedName name="BLPH857" localSheetId="14" hidden="1">#REF!</definedName>
    <definedName name="BLPH857" hidden="1">'[33]Daily Forwards'!#REF!</definedName>
    <definedName name="BLPH858" localSheetId="14" hidden="1">#REF!</definedName>
    <definedName name="BLPH858" hidden="1">'[33]Daily Forwards'!#REF!</definedName>
    <definedName name="BLPH859" localSheetId="14" hidden="1">#REF!</definedName>
    <definedName name="BLPH859" hidden="1">'[33]Daily Forwards'!#REF!</definedName>
    <definedName name="BLPH86" hidden="1">#REF!</definedName>
    <definedName name="BLPH860" localSheetId="14" hidden="1">#REF!</definedName>
    <definedName name="BLPH860" hidden="1">'[33]Daily Forwards'!#REF!</definedName>
    <definedName name="BLPH861" localSheetId="14" hidden="1">#REF!</definedName>
    <definedName name="BLPH861" hidden="1">'[33]Daily Forwards'!#REF!</definedName>
    <definedName name="BLPH862" localSheetId="14" hidden="1">#REF!</definedName>
    <definedName name="BLPH862" hidden="1">'[33]Daily Forwards'!#REF!</definedName>
    <definedName name="BLPH863" localSheetId="14" hidden="1">#REF!</definedName>
    <definedName name="BLPH863" hidden="1">'[33]Daily Forwards'!#REF!</definedName>
    <definedName name="BLPH864" localSheetId="14" hidden="1">#REF!</definedName>
    <definedName name="BLPH864" hidden="1">'[33]Daily Forwards'!#REF!</definedName>
    <definedName name="BLPH865" localSheetId="14" hidden="1">#REF!</definedName>
    <definedName name="BLPH865" hidden="1">'[33]Daily Forwards'!#REF!</definedName>
    <definedName name="BLPH866" localSheetId="14" hidden="1">#REF!</definedName>
    <definedName name="BLPH866" hidden="1">'[33]Daily Forwards'!#REF!</definedName>
    <definedName name="BLPH867" localSheetId="14" hidden="1">#REF!</definedName>
    <definedName name="BLPH867" hidden="1">'[33]Daily Forwards'!#REF!</definedName>
    <definedName name="BLPH868" localSheetId="14" hidden="1">#REF!</definedName>
    <definedName name="BLPH868" hidden="1">'[33]Daily Forwards'!#REF!</definedName>
    <definedName name="BLPH869" localSheetId="14" hidden="1">#REF!</definedName>
    <definedName name="BLPH869" hidden="1">'[33]Daily Forwards'!#REF!</definedName>
    <definedName name="BLPH87" hidden="1">#REF!</definedName>
    <definedName name="BLPH870" localSheetId="14" hidden="1">#REF!</definedName>
    <definedName name="BLPH870" hidden="1">'[33]Daily Forwards'!#REF!</definedName>
    <definedName name="BLPH871" localSheetId="14" hidden="1">#REF!</definedName>
    <definedName name="BLPH871" hidden="1">'[33]Daily Forwards'!#REF!</definedName>
    <definedName name="BLPH872" localSheetId="14" hidden="1">#REF!</definedName>
    <definedName name="BLPH872" hidden="1">'[33]Daily Forwards'!#REF!</definedName>
    <definedName name="BLPH88" hidden="1">#REF!</definedName>
    <definedName name="BLPH884" localSheetId="14" hidden="1">#REF!</definedName>
    <definedName name="BLPH884" hidden="1">'[33]Daily Forwards'!#REF!</definedName>
    <definedName name="BLPH89" hidden="1">#REF!</definedName>
    <definedName name="BLPH9" localSheetId="14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4">#REF!</definedName>
    <definedName name="CAAREA1">[34]CHEDIAK!$BC$11:$BC$270</definedName>
    <definedName name="CAAREA2" localSheetId="14">#REF!</definedName>
    <definedName name="CAAREA2">[34]CHEDIAK!$BI$11:$BI$270</definedName>
    <definedName name="CAAREA3" localSheetId="14">#REF!</definedName>
    <definedName name="CAAREA3">[34]CHEDIAK!$BO$11:$BO$270</definedName>
    <definedName name="CAAREA4" localSheetId="14">#REF!</definedName>
    <definedName name="CAAREA4">[34]CHEDIAK!$BU$11:$BU$270</definedName>
    <definedName name="CAAREA5" localSheetId="14">#REF!</definedName>
    <definedName name="CAAREA5">[34]CHEDIAK!$CA$11:$CA$270</definedName>
    <definedName name="CAAREA6" localSheetId="14">#REF!</definedName>
    <definedName name="CAAREA6">[34]CHEDIAK!$CG$11:$CG$270</definedName>
    <definedName name="CAAREA7" localSheetId="14">#REF!</definedName>
    <definedName name="CAAREA7">[34]CHEDIAK!$CM$11:$CM$270</definedName>
    <definedName name="CAAREA8" localSheetId="14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4">#REF!</definedName>
    <definedName name="cables">'[29]Calculo cables'!#REF!</definedName>
    <definedName name="caca" localSheetId="17" hidden="1">{#N/A,#N/A,TRUE,"Est. de Fact.";#N/A,#N/A,TRUE,"Capitulo 19";#N/A,#N/A,TRUE,"Proyecto P855"}</definedName>
    <definedName name="caca" localSheetId="11" hidden="1">{#N/A,#N/A,TRUE,"Est. de Fact.";#N/A,#N/A,TRUE,"Capitulo 19";#N/A,#N/A,TRUE,"Proyecto P855"}</definedName>
    <definedName name="caca" localSheetId="14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19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7" hidden="1">{"FlujoGastos",#N/A,FALSE,"Base";"FlujoGastos",#N/A,FALSE,"Buzón Tren";"FlujoGastos",#N/A,FALSE,"Buzón Camión";"FlujoGastos",#N/A,FALSE,"LHD Camión";"FlujoGastos",#N/A,FALSE,"Cámara Camión"}</definedName>
    <definedName name="Camióm" localSheetId="11" hidden="1">{"FlujoGastos",#N/A,FALSE,"Base";"FlujoGastos",#N/A,FALSE,"Buzón Tren";"FlujoGastos",#N/A,FALSE,"Buzón Camión";"FlujoGastos",#N/A,FALSE,"LHD Camión";"FlujoGastos",#N/A,FALSE,"Cámara Camión"}</definedName>
    <definedName name="Camióm" localSheetId="14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19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7" hidden="1">{#N/A,#N/A,FALSE,"Costo instalación"}</definedName>
    <definedName name="Cañerias" localSheetId="11" hidden="1">{#N/A,#N/A,FALSE,"Costo instalación"}</definedName>
    <definedName name="Cañerias" localSheetId="14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19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7" hidden="1">{#N/A,#N/A,FALSE,"GENERAL";#N/A,#N/A,FALSE,"USP 1";#N/A,#N/A,FALSE,"USP 2";#N/A,#N/A,FALSE,"UTE"}</definedName>
    <definedName name="Cara" localSheetId="11" hidden="1">{#N/A,#N/A,FALSE,"GENERAL";#N/A,#N/A,FALSE,"USP 1";#N/A,#N/A,FALSE,"USP 2";#N/A,#N/A,FALSE,"UTE"}</definedName>
    <definedName name="Cara" localSheetId="14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19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7" hidden="1">{#N/A,#N/A,FALSE,"GENERAL";#N/A,#N/A,FALSE,"USP 1";#N/A,#N/A,FALSE,"USP 2";#N/A,#N/A,FALSE,"UTE"}</definedName>
    <definedName name="caratula" localSheetId="11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4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19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4" hidden="1">{"'NOTES2'!$G$9:$J$27"}</definedName>
    <definedName name="CC" hidden="1">{"'NOTES2'!$G$9:$J$27"}</definedName>
    <definedName name="CCAMP">#REF!</definedName>
    <definedName name="CCC" localSheetId="14" hidden="1">{"'NOTES2'!$G$9:$J$27"}</definedName>
    <definedName name="CCC" hidden="1">{"'NOTES2'!$G$9:$J$27"}</definedName>
    <definedName name="CCCC" localSheetId="17" hidden="1">{"NORMAL",#N/A,FALSE,"02"}</definedName>
    <definedName name="CCCC" localSheetId="11" hidden="1">{"NORMAL",#N/A,FALSE,"02"}</definedName>
    <definedName name="CCCC" localSheetId="14" hidden="1">{"NORMAL",#N/A,FALSE,"02"}</definedName>
    <definedName name="CCCC" localSheetId="9" hidden="1">{"NORMAL",#N/A,FALSE,"02"}</definedName>
    <definedName name="CCCC" localSheetId="8" hidden="1">{"NORMAL",#N/A,FALSE,"02"}</definedName>
    <definedName name="CCCC" localSheetId="19" hidden="1">{"NORMAL",#N/A,FALSE,"02"}</definedName>
    <definedName name="CCCC" localSheetId="12" hidden="1">{"NORMAL",#N/A,FALSE,"02"}</definedName>
    <definedName name="CCCC" hidden="1">{"NORMAL",#N/A,FALSE,"02"}</definedName>
    <definedName name="ccccc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7" hidden="1">{"HW",#N/A,FALSE,"1998"}</definedName>
    <definedName name="cccccccccccccccc" localSheetId="11" hidden="1">{"HW",#N/A,FALSE,"1998"}</definedName>
    <definedName name="cccccccccccccccc" localSheetId="14" hidden="1">{"HW",#N/A,FALSE,"1998"}</definedName>
    <definedName name="cccccccccccccccc" localSheetId="9" hidden="1">{"HW",#N/A,FALSE,"1998"}</definedName>
    <definedName name="cccccccccccccccc" localSheetId="8" hidden="1">{"HW",#N/A,FALSE,"1998"}</definedName>
    <definedName name="cccccccccccccccc" localSheetId="19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7" hidden="1">{"Avaliação de Cargos (Class Mens Todas)",#N/A,FALSE,"BANCO DE DADOS MENSALISTAS";"Avaliação de Cargos (Class Mens Todas)",#N/A,FALSE,"BANCO DE DADOS MENSALISTAS"}</definedName>
    <definedName name="celina" localSheetId="11" hidden="1">{"Avaliação de Cargos (Class Mens Todas)",#N/A,FALSE,"BANCO DE DADOS MENSALISTAS";"Avaliação de Cargos (Class Mens Todas)",#N/A,FALSE,"BANCO DE DADOS MENSALISTAS"}</definedName>
    <definedName name="celina" localSheetId="14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8" hidden="1">{"Avaliação de Cargos (Class Mens Todas)",#N/A,FALSE,"BANCO DE DADOS MENSALISTAS";"Avaliação de Cargos (Class Mens Todas)",#N/A,FALSE,"BANCO DE DADOS MENSALISTAS"}</definedName>
    <definedName name="celina" localSheetId="19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7" hidden="1">{#N/A,#N/A,FALSE,"Carat";"VENTA",#N/A,FALSE,"05";#N/A,#N/A,FALSE,"06";"CASHFLOW",#N/A,FALSE,"05";"TAX PLAN",#N/A,FALSE,"05"}</definedName>
    <definedName name="Chart2" localSheetId="11" hidden="1">{#N/A,#N/A,FALSE,"Carat";"VENTA",#N/A,FALSE,"05";#N/A,#N/A,FALSE,"06";"CASHFLOW",#N/A,FALSE,"05";"TAX PLAN",#N/A,FALSE,"05"}</definedName>
    <definedName name="Chart2" localSheetId="14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19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7" hidden="1">{#N/A,#N/A,FALSE,"Carat";"VENTA",#N/A,FALSE,"05";#N/A,#N/A,FALSE,"06";"CASHFLOW",#N/A,FALSE,"05";"TAX PLAN",#N/A,FALSE,"05"}</definedName>
    <definedName name="Chart3" localSheetId="11" hidden="1">{#N/A,#N/A,FALSE,"Carat";"VENTA",#N/A,FALSE,"05";#N/A,#N/A,FALSE,"06";"CASHFLOW",#N/A,FALSE,"05";"TAX PLAN",#N/A,FALSE,"05"}</definedName>
    <definedName name="Chart3" localSheetId="14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19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4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4">#REF!</definedName>
    <definedName name="CodPrinc">[40]Informe!#REF!</definedName>
    <definedName name="CodSec" localSheetId="14">#REF!</definedName>
    <definedName name="CodSec">[40]Informe!#REF!</definedName>
    <definedName name="coef" localSheetId="3">'[41]COEF. C'!$A$5:$B$104</definedName>
    <definedName name="coef" localSheetId="14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7" hidden="1">{"desarrollo",#N/A,FALSE,"Cámara Camión";"resumen",#N/A,FALSE,"Cámara Camión";"eqprod",#N/A,FALSE,"Cámara Camión"}</definedName>
    <definedName name="Correas" localSheetId="11" hidden="1">{"desarrollo",#N/A,FALSE,"Cámara Camión";"resumen",#N/A,FALSE,"Cámara Camión";"eqprod",#N/A,FALSE,"Cámara Camión"}</definedName>
    <definedName name="Correas" localSheetId="14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19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7" hidden="1">{"NORMAL",#N/A,FALSE,"02"}</definedName>
    <definedName name="Cover3" localSheetId="11" hidden="1">{"NORMAL",#N/A,FALSE,"02"}</definedName>
    <definedName name="Cover3" localSheetId="14" hidden="1">{"NORMAL",#N/A,FALSE,"02"}</definedName>
    <definedName name="Cover3" localSheetId="9" hidden="1">{"NORMAL",#N/A,FALSE,"02"}</definedName>
    <definedName name="Cover3" localSheetId="8" hidden="1">{"NORMAL",#N/A,FALSE,"02"}</definedName>
    <definedName name="Cover3" localSheetId="19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7" hidden="1">{#N/A,#N/A,FALSE,"Work progress mensile";#N/A,#N/A,FALSE,"Work progress mensile IE1"}</definedName>
    <definedName name="curve1" localSheetId="11" hidden="1">{#N/A,#N/A,FALSE,"Work progress mensile";#N/A,#N/A,FALSE,"Work progress mensile IE1"}</definedName>
    <definedName name="curve1" localSheetId="14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8" hidden="1">{#N/A,#N/A,FALSE,"Work progress mensile";#N/A,#N/A,FALSE,"Work progress mensile IE1"}</definedName>
    <definedName name="curve1" localSheetId="19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7" hidden="1">{#N/A,#N/A,TRUE,"FLEXIL"}</definedName>
    <definedName name="CV" localSheetId="11" hidden="1">{#N/A,#N/A,TRUE,"FLEXIL"}</definedName>
    <definedName name="CV" localSheetId="14" hidden="1">{#N/A,#N/A,TRUE,"FLEXIL"}</definedName>
    <definedName name="CV" localSheetId="9" hidden="1">{#N/A,#N/A,TRUE,"FLEXIL"}</definedName>
    <definedName name="CV" localSheetId="8" hidden="1">{#N/A,#N/A,TRUE,"FLEXIL"}</definedName>
    <definedName name="CV" localSheetId="19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7" hidden="1">{#N/A,#N/A,TRUE,"1842CWN0"}</definedName>
    <definedName name="CY" localSheetId="11" hidden="1">{#N/A,#N/A,TRUE,"1842CWN0"}</definedName>
    <definedName name="CY" localSheetId="14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19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4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7" hidden="1">{#N/A,#N/A,FALSE,"model"}</definedName>
    <definedName name="DASDSA" localSheetId="11" hidden="1">{#N/A,#N/A,FALSE,"model"}</definedName>
    <definedName name="DASDSA" localSheetId="14" hidden="1">{#N/A,#N/A,FALSE,"model"}</definedName>
    <definedName name="DASDSA" localSheetId="9" hidden="1">{#N/A,#N/A,FALSE,"model"}</definedName>
    <definedName name="DASDSA" localSheetId="8" hidden="1">{#N/A,#N/A,FALSE,"model"}</definedName>
    <definedName name="DASDSA" localSheetId="19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4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4" hidden="1">#REF!</definedName>
    <definedName name="ddd" hidden="1">[16]INST!#REF!</definedName>
    <definedName name="ddd_2" localSheetId="17" hidden="1">{#N/A,#N/A,FALSE,"Costo Vendido";#N/A,#N/A,FALSE,"Precio";#N/A,#N/A,FALSE,"Consumo";#N/A,#N/A,FALSE,"GDV";#N/A,#N/A,FALSE,"expestru";#N/A,#N/A,FALSE,"Graficos";#N/A,#N/A,FALSE,"Resumen "}</definedName>
    <definedName name="ddd_2" localSheetId="11" hidden="1">{#N/A,#N/A,FALSE,"Costo Vendido";#N/A,#N/A,FALSE,"Precio";#N/A,#N/A,FALSE,"Consumo";#N/A,#N/A,FALSE,"GDV";#N/A,#N/A,FALSE,"expestru";#N/A,#N/A,FALSE,"Graficos";#N/A,#N/A,FALSE,"Resumen "}</definedName>
    <definedName name="ddd_2" localSheetId="14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19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7" hidden="1">{"NORMAL",#N/A,FALSE,"02"}</definedName>
    <definedName name="DDDDD" localSheetId="11" hidden="1">{"NORMAL",#N/A,FALSE,"02"}</definedName>
    <definedName name="DDDDD" localSheetId="14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19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7" hidden="1">{"DECIMAL",#N/A,FALSE,"02"}</definedName>
    <definedName name="dec" localSheetId="11" hidden="1">{"DECIMAL",#N/A,FALSE,"02"}</definedName>
    <definedName name="dec" localSheetId="14" hidden="1">{"DECIMAL",#N/A,FALSE,"02"}</definedName>
    <definedName name="dec" localSheetId="9" hidden="1">{"DECIMAL",#N/A,FALSE,"02"}</definedName>
    <definedName name="dec" localSheetId="8" hidden="1">{"DECIMAL",#N/A,FALSE,"02"}</definedName>
    <definedName name="dec" localSheetId="19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7" hidden="1">{"DECIMAL",#N/A,FALSE,"02"}</definedName>
    <definedName name="decimal" localSheetId="11" hidden="1">{"DECIMAL",#N/A,FALSE,"02"}</definedName>
    <definedName name="decimal" localSheetId="14" hidden="1">{"DECIMAL",#N/A,FALSE,"02"}</definedName>
    <definedName name="decimal" localSheetId="9" hidden="1">{"DECIMAL",#N/A,FALSE,"02"}</definedName>
    <definedName name="decimal" localSheetId="8" hidden="1">{"DECIMAL",#N/A,FALSE,"02"}</definedName>
    <definedName name="decimal" localSheetId="19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7" hidden="1">{#N/A,#N/A,FALSE,"summary";#N/A,#N/A,FALSE,"SumGraph"}</definedName>
    <definedName name="DESARROLLOSRIODELMEDIO" localSheetId="11" hidden="1">{#N/A,#N/A,FALSE,"summary";#N/A,#N/A,FALSE,"SumGraph"}</definedName>
    <definedName name="DESARROLLOSRIODELMEDIO" localSheetId="14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19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4">#REF!</definedName>
    <definedName name="DESCRIPCIONDOC">[24]Registros!#REF!</definedName>
    <definedName name="DescripcionEmision">#REF!</definedName>
    <definedName name="Description">#REF!</definedName>
    <definedName name="Descuentos" localSheetId="14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7" hidden="1">{"NORMAL",#N/A,FALSE,"02"}</definedName>
    <definedName name="Detalle" localSheetId="11" hidden="1">{"NORMAL",#N/A,FALSE,"02"}</definedName>
    <definedName name="Detalle" localSheetId="14" hidden="1">{"NORMAL",#N/A,FALSE,"02"}</definedName>
    <definedName name="Detalle" localSheetId="9" hidden="1">{"NORMAL",#N/A,FALSE,"02"}</definedName>
    <definedName name="Detalle" localSheetId="8" hidden="1">{"NORMAL",#N/A,FALSE,"02"}</definedName>
    <definedName name="Detalle" localSheetId="19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7" hidden="1">{#N/A,#N/A,TRUE,"Est. de Fact.";#N/A,#N/A,TRUE,"Capitulo 19";#N/A,#N/A,TRUE,"Proyecto P855"}</definedName>
    <definedName name="dfg" localSheetId="11" hidden="1">{#N/A,#N/A,TRUE,"Est. de Fact.";#N/A,#N/A,TRUE,"Capitulo 19";#N/A,#N/A,TRUE,"Proyecto P855"}</definedName>
    <definedName name="dfg" localSheetId="14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19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7" hidden="1">{#N/A,#N/A,FALSE,"$170M Cash";#N/A,#N/A,FALSE,"$250M Cash";#N/A,#N/A,FALSE,"$325M Cash"}</definedName>
    <definedName name="dga" localSheetId="11" hidden="1">{#N/A,#N/A,FALSE,"$170M Cash";#N/A,#N/A,FALSE,"$250M Cash";#N/A,#N/A,FALSE,"$325M Cash"}</definedName>
    <definedName name="dga" localSheetId="14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8" hidden="1">{#N/A,#N/A,FALSE,"$170M Cash";#N/A,#N/A,FALSE,"$250M Cash";#N/A,#N/A,FALSE,"$325M Cash"}</definedName>
    <definedName name="dga" localSheetId="19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4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4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4">#REF!</definedName>
    <definedName name="DIASATRASO">[24]Registros!#REF!</definedName>
    <definedName name="DIASTOTALES" localSheetId="14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7" hidden="1">{#N/A,#N/A,FALSE,"Total_OC015";#N/A,#N/A,FALSE,"ADMIN";#N/A,#N/A,FALSE,"PROCES";#N/A,#N/A,FALSE,"mecan";#N/A,#N/A,FALSE,"civil";#N/A,#N/A,FALSE,"CAÑER";#N/A,#N/A,FALSE,"ELEC";#N/A,#N/A,FALSE,"INSTR"}</definedName>
    <definedName name="Diferencias" localSheetId="11" hidden="1">{#N/A,#N/A,FALSE,"Total_OC015";#N/A,#N/A,FALSE,"ADMIN";#N/A,#N/A,FALSE,"PROCES";#N/A,#N/A,FALSE,"mecan";#N/A,#N/A,FALSE,"civil";#N/A,#N/A,FALSE,"CAÑER";#N/A,#N/A,FALSE,"ELEC";#N/A,#N/A,FALSE,"INSTR"}</definedName>
    <definedName name="Diferencias" localSheetId="14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9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7">Dext-2*[0]!Esp</definedName>
    <definedName name="Dint" localSheetId="11">[0]!Dext-2*[0]!Esp</definedName>
    <definedName name="Dint" localSheetId="1">Dext-2*[0]!Esp</definedName>
    <definedName name="Dint" localSheetId="6">Dext-2*[0]!Esp</definedName>
    <definedName name="Dint" localSheetId="7">Dext-2*[0]!Esp</definedName>
    <definedName name="Dint" localSheetId="3">Dext-2*'OC Exterior'!Esp</definedName>
    <definedName name="Dint" localSheetId="14">Dext-2*Esp</definedName>
    <definedName name="Dint" localSheetId="9">Dext-2*[0]!Esp</definedName>
    <definedName name="Dint" localSheetId="8">Dext-2*[0]!Esp</definedName>
    <definedName name="Dint" localSheetId="19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4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7" hidden="1">{"desarrollo",#N/A,FALSE,"Cámara Camión";"resumen",#N/A,FALSE,"Cámara Camión";"eqprod",#N/A,FALSE,"Cámara Camión"}</definedName>
    <definedName name="dotch" localSheetId="11" hidden="1">{"desarrollo",#N/A,FALSE,"Cámara Camión";"resumen",#N/A,FALSE,"Cámara Camión";"eqprod",#N/A,FALSE,"Cámara Camión"}</definedName>
    <definedName name="dotch" localSheetId="14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19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7" hidden="1">{"desarrollo",#N/A,FALSE,"Cámara Camión";"resumen",#N/A,FALSE,"Cámara Camión";"eqprod",#N/A,FALSE,"Cámara Camión"}</definedName>
    <definedName name="dotch4" localSheetId="11" hidden="1">{"desarrollo",#N/A,FALSE,"Cámara Camión";"resumen",#N/A,FALSE,"Cámara Camión";"eqprod",#N/A,FALSE,"Cámara Camión"}</definedName>
    <definedName name="dotch4" localSheetId="14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19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4">#REF!</definedName>
    <definedName name="dw_uom_dn__uom_code">[43]DWTables!$J$11:$J$27</definedName>
    <definedName name="dw_uom_ln__uom_code" localSheetId="14">#REF!</definedName>
    <definedName name="dw_uom_ln__uom_code">[43]DWTables!$V$11:$V$21</definedName>
    <definedName name="dw_uom_pr__uom_code" localSheetId="14">#REF!</definedName>
    <definedName name="dw_uom_pr__uom_code">[43]DWTables!$N$11:$N$94</definedName>
    <definedName name="dw_uom_tm__uom_code" localSheetId="14">#REF!</definedName>
    <definedName name="dw_uom_tm__uom_code">[43]DWTables!$P$11:$P$15</definedName>
    <definedName name="dw_uom_vs__uom_code" localSheetId="14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7" hidden="1">{"Avaliação de Cargos (Class Mens Todas)",#N/A,FALSE,"BANCO DE DADOS MENSALISTAS";"Avaliação de Cargos (Class Mens Todas)",#N/A,FALSE,"BANCO DE DADOS MENSALISTAS"}</definedName>
    <definedName name="ECC" localSheetId="11" hidden="1">{"Avaliação de Cargos (Class Mens Todas)",#N/A,FALSE,"BANCO DE DADOS MENSALISTAS";"Avaliação de Cargos (Class Mens Todas)",#N/A,FALSE,"BANCO DE DADOS MENSALISTAS"}</definedName>
    <definedName name="ECC" localSheetId="14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8" hidden="1">{"Avaliação de Cargos (Class Mens Todas)",#N/A,FALSE,"BANCO DE DADOS MENSALISTAS";"Avaliação de Cargos (Class Mens Todas)",#N/A,FALSE,"BANCO DE DADOS MENSALISTAS"}</definedName>
    <definedName name="ECC" localSheetId="19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7" hidden="1">{"'IUM'!$Q$62"}</definedName>
    <definedName name="Educación" localSheetId="11" hidden="1">{"'IUM'!$Q$62"}</definedName>
    <definedName name="Educación" localSheetId="14" hidden="1">{"'IUM'!$Q$62"}</definedName>
    <definedName name="Educación" localSheetId="9" hidden="1">{"'IUM'!$Q$62"}</definedName>
    <definedName name="Educación" localSheetId="8" hidden="1">{"'IUM'!$Q$62"}</definedName>
    <definedName name="Educación" localSheetId="19" hidden="1">{"'IUM'!$Q$62"}</definedName>
    <definedName name="Educación" localSheetId="12" hidden="1">{"'IUM'!$Q$62"}</definedName>
    <definedName name="Educación" hidden="1">{"'IUM'!$Q$62"}</definedName>
    <definedName name="ee" localSheetId="17" hidden="1">{"NORMAL",#N/A,FALSE,"02"}</definedName>
    <definedName name="ee" localSheetId="11" hidden="1">{"NORMAL",#N/A,FALSE,"02"}</definedName>
    <definedName name="ee" localSheetId="14" hidden="1">{"NORMAL",#N/A,FALSE,"02"}</definedName>
    <definedName name="ee" localSheetId="9" hidden="1">{"NORMAL",#N/A,FALSE,"02"}</definedName>
    <definedName name="ee" localSheetId="8" hidden="1">{"NORMAL",#N/A,FALSE,"02"}</definedName>
    <definedName name="ee" localSheetId="19" hidden="1">{"NORMAL",#N/A,FALSE,"02"}</definedName>
    <definedName name="ee" localSheetId="12" hidden="1">{"NORMAL",#N/A,FALSE,"02"}</definedName>
    <definedName name="ee" hidden="1">{"NORMAL",#N/A,FALSE,"02"}</definedName>
    <definedName name="eee" localSheetId="17" hidden="1">{#N/A,#N/A,FALSE,"Work progress mensile";#N/A,#N/A,FALSE,"Work progress mensile IE1"}</definedName>
    <definedName name="eee" localSheetId="11" hidden="1">{#N/A,#N/A,FALSE,"Work progress mensile";#N/A,#N/A,FALSE,"Work progress mensile IE1"}</definedName>
    <definedName name="eee" localSheetId="14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8" hidden="1">{#N/A,#N/A,FALSE,"Work progress mensile";#N/A,#N/A,FALSE,"Work progress mensile IE1"}</definedName>
    <definedName name="eee" localSheetId="19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7">'Datos para distribución P0'!EEEE</definedName>
    <definedName name="EEEE" localSheetId="11">'Histograma carretones'!EEEE</definedName>
    <definedName name="EEEE" localSheetId="2">'LD Ingeniería de detalle'!EEEE</definedName>
    <definedName name="EEEE" localSheetId="3">'OC Exterior'!EEEE</definedName>
    <definedName name="EEEE" localSheetId="14">#REF!</definedName>
    <definedName name="EEEE" localSheetId="9">'REM-Back-up'!EEEE</definedName>
    <definedName name="EEEE" localSheetId="8">'REM-Nuevo'!EEEE</definedName>
    <definedName name="EEEE" localSheetId="19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4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4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7" hidden="1">{#N/A,#N/A,FALSE,"Resumen"}</definedName>
    <definedName name="Empaq" localSheetId="11" hidden="1">{#N/A,#N/A,FALSE,"Resumen"}</definedName>
    <definedName name="Empaq" localSheetId="14" hidden="1">{#N/A,#N/A,FALSE,"Resumen"}</definedName>
    <definedName name="Empaq" localSheetId="9" hidden="1">{#N/A,#N/A,FALSE,"Resumen"}</definedName>
    <definedName name="Empaq" localSheetId="8" hidden="1">{#N/A,#N/A,FALSE,"Resumen"}</definedName>
    <definedName name="Empaq" localSheetId="19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4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7" hidden="1">{#N/A,#N/A,TRUE,"Est. de Fact.";#N/A,#N/A,TRUE,"Capitulo 19";#N/A,#N/A,TRUE,"Proyecto P855"}</definedName>
    <definedName name="equ" localSheetId="11" hidden="1">{#N/A,#N/A,TRUE,"Est. de Fact.";#N/A,#N/A,TRUE,"Capitulo 19";#N/A,#N/A,TRUE,"Proyecto P855"}</definedName>
    <definedName name="equ" localSheetId="14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19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7" hidden="1">{#N/A,#N/A,FALSE,"Total_OC015";#N/A,#N/A,FALSE,"ADMIN";#N/A,#N/A,FALSE,"PROCES";#N/A,#N/A,FALSE,"mecan";#N/A,#N/A,FALSE,"civil";#N/A,#N/A,FALSE,"CAÑER";#N/A,#N/A,FALSE,"ELEC";#N/A,#N/A,FALSE,"INSTR"}</definedName>
    <definedName name="equi" localSheetId="11" hidden="1">{#N/A,#N/A,FALSE,"Total_OC015";#N/A,#N/A,FALSE,"ADMIN";#N/A,#N/A,FALSE,"PROCES";#N/A,#N/A,FALSE,"mecan";#N/A,#N/A,FALSE,"civil";#N/A,#N/A,FALSE,"CAÑER";#N/A,#N/A,FALSE,"ELEC";#N/A,#N/A,FALSE,"INSTR"}</definedName>
    <definedName name="equi" localSheetId="14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19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4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7" hidden="1">{#N/A,#N/A,TRUE,"1842CWN0"}</definedName>
    <definedName name="erg" localSheetId="11" hidden="1">{#N/A,#N/A,TRUE,"1842CWN0"}</definedName>
    <definedName name="erg" localSheetId="14" hidden="1">{#N/A,#N/A,TRUE,"1842CWN0"}</definedName>
    <definedName name="erg" localSheetId="9" hidden="1">{#N/A,#N/A,TRUE,"1842CWN0"}</definedName>
    <definedName name="erg" localSheetId="8" hidden="1">{#N/A,#N/A,TRUE,"1842CWN0"}</definedName>
    <definedName name="erg" localSheetId="19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4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7" hidden="1">{#N/A,#N/A,TRUE,"INGENIERIA";#N/A,#N/A,TRUE,"COMPRAS";#N/A,#N/A,TRUE,"DIRECCION";#N/A,#N/A,TRUE,"RESUMEN"}</definedName>
    <definedName name="ESTRUCTURA" localSheetId="11" hidden="1">{#N/A,#N/A,TRUE,"INGENIERIA";#N/A,#N/A,TRUE,"COMPRAS";#N/A,#N/A,TRUE,"DIRECCION";#N/A,#N/A,TRUE,"RESUMEN"}</definedName>
    <definedName name="ESTRUCTURA" localSheetId="14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19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7" hidden="1">{#N/A,#N/A,TRUE,"1842CWN0"}</definedName>
    <definedName name="EW" localSheetId="11" hidden="1">{#N/A,#N/A,TRUE,"1842CWN0"}</definedName>
    <definedName name="EW" localSheetId="14" hidden="1">{#N/A,#N/A,TRUE,"1842CWN0"}</definedName>
    <definedName name="EW" localSheetId="9" hidden="1">{#N/A,#N/A,TRUE,"1842CWN0"}</definedName>
    <definedName name="EW" localSheetId="8" hidden="1">{#N/A,#N/A,TRUE,"1842CWN0"}</definedName>
    <definedName name="EW" localSheetId="19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4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7" hidden="1">{"NORMAL",#N/A,FALSE,"02"}</definedName>
    <definedName name="fdda" localSheetId="11" hidden="1">{"NORMAL",#N/A,FALSE,"02"}</definedName>
    <definedName name="fdda" localSheetId="14" hidden="1">{"NORMAL",#N/A,FALSE,"02"}</definedName>
    <definedName name="fdda" localSheetId="9" hidden="1">{"NORMAL",#N/A,FALSE,"02"}</definedName>
    <definedName name="fdda" localSheetId="8" hidden="1">{"NORMAL",#N/A,FALSE,"02"}</definedName>
    <definedName name="fdda" localSheetId="19" hidden="1">{"NORMAL",#N/A,FALSE,"02"}</definedName>
    <definedName name="fdda" localSheetId="12" hidden="1">{"NORMAL",#N/A,FALSE,"02"}</definedName>
    <definedName name="fdda" hidden="1">{"NORMAL",#N/A,FALSE,"02"}</definedName>
    <definedName name="fdff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4">#REF!</definedName>
    <definedName name="FECHAACTUAL">[24]Registros!#REF!</definedName>
    <definedName name="FECHACOMIENZO" localSheetId="14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4" hidden="1">{#N/A,#N/A,FALSE,"CUADRILLA"}</definedName>
    <definedName name="fewfwfw" hidden="1">{#N/A,#N/A,FALSE,"CUADRILLA"}</definedName>
    <definedName name="ff" localSheetId="17" hidden="1">{#N/A,#N/A,FALSE,"GENERAL";#N/A,#N/A,FALSE,"USP 1";#N/A,#N/A,FALSE,"USP 2";#N/A,#N/A,FALSE,"UTE"}</definedName>
    <definedName name="ff" localSheetId="11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4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8" hidden="1">{#N/A,#N/A,FALSE,"GENERAL";#N/A,#N/A,FALSE,"USP 1";#N/A,#N/A,FALSE,"USP 2";#N/A,#N/A,FALSE,"UTE"}</definedName>
    <definedName name="ff" localSheetId="19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7" hidden="1">{#N/A,#N/A,FALSE,"GENERAL";#N/A,#N/A,FALSE,"USP 1";#N/A,#N/A,FALSE,"USP 2";#N/A,#N/A,FALSE,"UTE"}</definedName>
    <definedName name="fff" localSheetId="11" hidden="1">{#N/A,#N/A,FALSE,"GENERAL";#N/A,#N/A,FALSE,"USP 1";#N/A,#N/A,FALSE,"USP 2";#N/A,#N/A,FALSE,"UTE"}</definedName>
    <definedName name="fff" localSheetId="14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8" hidden="1">{#N/A,#N/A,FALSE,"GENERAL";#N/A,#N/A,FALSE,"USP 1";#N/A,#N/A,FALSE,"USP 2";#N/A,#N/A,FALSE,"UTE"}</definedName>
    <definedName name="fff" localSheetId="19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7" hidden="1">{#N/A,#N/A,FALSE,"CPV";#N/A,#N/A,FALSE,"Pareto";#N/A,#N/A,FALSE,"Gráficos"}</definedName>
    <definedName name="fggggg" localSheetId="11" hidden="1">{#N/A,#N/A,FALSE,"CPV";#N/A,#N/A,FALSE,"Pareto";#N/A,#N/A,FALSE,"Gráficos"}</definedName>
    <definedName name="fggggg" localSheetId="14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8" hidden="1">{#N/A,#N/A,FALSE,"CPV";#N/A,#N/A,FALSE,"Pareto";#N/A,#N/A,FALSE,"Gráficos"}</definedName>
    <definedName name="fggggg" localSheetId="19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7" hidden="1">{"'NOTES2'!$G$9:$J$27"}</definedName>
    <definedName name="FGJNFY" localSheetId="11" hidden="1">{"'NOTES2'!$G$9:$J$27"}</definedName>
    <definedName name="FGJNFY" localSheetId="14" hidden="1">{"'NOTES2'!$G$9:$J$27"}</definedName>
    <definedName name="FGJNFY" localSheetId="9" hidden="1">{"'NOTES2'!$G$9:$J$27"}</definedName>
    <definedName name="FGJNFY" localSheetId="8" hidden="1">{"'NOTES2'!$G$9:$J$27"}</definedName>
    <definedName name="FGJNFY" localSheetId="19" hidden="1">{"'NOTES2'!$G$9:$J$27"}</definedName>
    <definedName name="FGJNFY" localSheetId="12" hidden="1">{"'NOTES2'!$G$9:$J$27"}</definedName>
    <definedName name="FGJNFY" hidden="1">{"'NOTES2'!$G$9:$J$27"}</definedName>
    <definedName name="fhg" localSheetId="17" hidden="1">{#N/A,#N/A,TRUE,"1842CWN0"}</definedName>
    <definedName name="fhg" localSheetId="11" hidden="1">{#N/A,#N/A,TRUE,"1842CWN0"}</definedName>
    <definedName name="fhg" localSheetId="14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19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7" hidden="1">{"'NOTES2'!$G$9:$J$27"}</definedName>
    <definedName name="fhjkf" localSheetId="11" hidden="1">{"'NOTES2'!$G$9:$J$27"}</definedName>
    <definedName name="fhjkf" localSheetId="14" hidden="1">{"'NOTES2'!$G$9:$J$27"}</definedName>
    <definedName name="fhjkf" localSheetId="9" hidden="1">{"'NOTES2'!$G$9:$J$27"}</definedName>
    <definedName name="fhjkf" localSheetId="8" hidden="1">{"'NOTES2'!$G$9:$J$27"}</definedName>
    <definedName name="fhjkf" localSheetId="19" hidden="1">{"'NOTES2'!$G$9:$J$27"}</definedName>
    <definedName name="fhjkf" localSheetId="12" hidden="1">{"'NOTES2'!$G$9:$J$27"}</definedName>
    <definedName name="fhjkf" hidden="1">{"'NOTES2'!$G$9:$J$27"}</definedName>
    <definedName name="FHSFJKSG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7" hidden="1">{"Avaliação de Cargos (Class Mens Todas)",#N/A,FALSE,"BANCO DE DADOS MENSALISTAS";"Avaliação de Cargos (Class Mens Todas)",#N/A,FALSE,"BANCO DE DADOS MENSALISTAS"}</definedName>
    <definedName name="filtros" localSheetId="11" hidden="1">{"Avaliação de Cargos (Class Mens Todas)",#N/A,FALSE,"BANCO DE DADOS MENSALISTAS";"Avaliação de Cargos (Class Mens Todas)",#N/A,FALSE,"BANCO DE DADOS MENSALISTAS"}</definedName>
    <definedName name="filtros" localSheetId="14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8" hidden="1">{"Avaliação de Cargos (Class Mens Todas)",#N/A,FALSE,"BANCO DE DADOS MENSALISTAS";"Avaliação de Cargos (Class Mens Todas)",#N/A,FALSE,"BANCO DE DADOS MENSALISTAS"}</definedName>
    <definedName name="filtros" localSheetId="19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4">#REF!</definedName>
    <definedName name="formbt">'[54]CATALOGO CABLES BT'!$A$6:$A$40</definedName>
    <definedName name="formmt" localSheetId="14">#REF!</definedName>
    <definedName name="formmt">'[54]CATALOGO CABLES MT'!$A$6:$A$30</definedName>
    <definedName name="FORMOLT">#REF!</definedName>
    <definedName name="FORMTEC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7" hidden="1">{"CI+GG(BASE)",#N/A,FALSE,"CI+GG(BASE)";"GG",#N/A,FALSE,"CI+GG(BASE)";"CI",#N/A,FALSE,"CI+GG(BASE)"}</definedName>
    <definedName name="Gastón" localSheetId="11" hidden="1">{"CI+GG(BASE)",#N/A,FALSE,"CI+GG(BASE)";"GG",#N/A,FALSE,"CI+GG(BASE)";"CI",#N/A,FALSE,"CI+GG(BASE)"}</definedName>
    <definedName name="Gastón" localSheetId="14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19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7" hidden="1">{"FlujoGastos",#N/A,FALSE,"Base";"FlujoGastos",#N/A,FALSE,"Buzón Tren";"FlujoGastos",#N/A,FALSE,"Buzón Camión";"FlujoGastos",#N/A,FALSE,"LHD Camión";"FlujoGastos",#N/A,FALSE,"Cámara Camión"}</definedName>
    <definedName name="gente" localSheetId="11" hidden="1">{"FlujoGastos",#N/A,FALSE,"Base";"FlujoGastos",#N/A,FALSE,"Buzón Tren";"FlujoGastos",#N/A,FALSE,"Buzón Camión";"FlujoGastos",#N/A,FALSE,"LHD Camión";"FlujoGastos",#N/A,FALSE,"Cámara Camión"}</definedName>
    <definedName name="gente" localSheetId="14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19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7" hidden="1">{"DECIMAL",#N/A,FALSE,"02"}</definedName>
    <definedName name="Gerardo" localSheetId="11" hidden="1">{"DECIMAL",#N/A,FALSE,"02"}</definedName>
    <definedName name="Gerardo" localSheetId="14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19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7" hidden="1">{"desarrollo",#N/A,FALSE,"Cámara Camión";"resumen",#N/A,FALSE,"Cámara Camión";"eqprod",#N/A,FALSE,"Cámara Camión"}</definedName>
    <definedName name="gerente" localSheetId="11" hidden="1">{"desarrollo",#N/A,FALSE,"Cámara Camión";"resumen",#N/A,FALSE,"Cámara Camión";"eqprod",#N/A,FALSE,"Cámara Camión"}</definedName>
    <definedName name="gerente" localSheetId="14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19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4" hidden="1">{#N/A,#N/A,FALSE,"CUADRILLA"}</definedName>
    <definedName name="gfergerg" hidden="1">{#N/A,#N/A,FALSE,"CUADRILLA"}</definedName>
    <definedName name="gfgfgfg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7" hidden="1">{"DECIMAL",#N/A,FALSE,"02"}</definedName>
    <definedName name="ggg" localSheetId="11" hidden="1">{"DECIMAL",#N/A,FALSE,"02"}</definedName>
    <definedName name="ggg" localSheetId="14" hidden="1">{"DECIMAL",#N/A,FALSE,"02"}</definedName>
    <definedName name="ggg" localSheetId="9" hidden="1">{"DECIMAL",#N/A,FALSE,"02"}</definedName>
    <definedName name="ggg" localSheetId="8" hidden="1">{"DECIMAL",#N/A,FALSE,"02"}</definedName>
    <definedName name="ggg" localSheetId="19" hidden="1">{"DECIMAL",#N/A,FALSE,"02"}</definedName>
    <definedName name="ggg" localSheetId="12" hidden="1">{"DECIMAL",#N/A,FALSE,"02"}</definedName>
    <definedName name="ggg" hidden="1">{"DECIMAL",#N/A,FALSE,"02"}</definedName>
    <definedName name="ggg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7" hidden="1">{"NORMAL",#N/A,FALSE,"02"}</definedName>
    <definedName name="gggggg" localSheetId="11" hidden="1">{"NORMAL",#N/A,FALSE,"02"}</definedName>
    <definedName name="gggggg" localSheetId="14" hidden="1">{"NORMAL",#N/A,FALSE,"02"}</definedName>
    <definedName name="gggggg" localSheetId="9" hidden="1">{"NORMAL",#N/A,FALSE,"02"}</definedName>
    <definedName name="gggggg" localSheetId="8" hidden="1">{"NORMAL",#N/A,FALSE,"02"}</definedName>
    <definedName name="gggggg" localSheetId="19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4" hidden="1">#REF!</definedName>
    <definedName name="ggssjksksjsks" hidden="1">[12]KWHCEC!#REF!</definedName>
    <definedName name="GGUT">#REF!</definedName>
    <definedName name="gguu" localSheetId="17" hidden="1">{#N/A,#N/A,TRUE,"1842CWN0"}</definedName>
    <definedName name="gguu" localSheetId="11" hidden="1">{#N/A,#N/A,TRUE,"1842CWN0"}</definedName>
    <definedName name="gguu" localSheetId="14" hidden="1">{#N/A,#N/A,TRUE,"1842CWN0"}</definedName>
    <definedName name="gguu" localSheetId="9" hidden="1">{#N/A,#N/A,TRUE,"1842CWN0"}</definedName>
    <definedName name="gguu" localSheetId="8" hidden="1">{#N/A,#N/A,TRUE,"1842CWN0"}</definedName>
    <definedName name="gguu" localSheetId="19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7" hidden="1">{#N/A,#N/A,FALSE,"Monthly report";#N/A,#N/A,FALSE,"M.R. UEM";#N/A,#N/A,FALSE,"M.R. VCM"}</definedName>
    <definedName name="GHGHSEDDFRDS" localSheetId="11" hidden="1">{#N/A,#N/A,FALSE,"Monthly report";#N/A,#N/A,FALSE,"M.R. UEM";#N/A,#N/A,FALSE,"M.R. VCM"}</definedName>
    <definedName name="GHGHSEDDFRDS" localSheetId="14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19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7" hidden="1">{#N/A,#N/A,FALSE,"summary";#N/A,#N/A,FALSE,"SumGraph"}</definedName>
    <definedName name="gigi" localSheetId="11" hidden="1">{#N/A,#N/A,FALSE,"summary";#N/A,#N/A,FALSE,"SumGraph"}</definedName>
    <definedName name="gigi" localSheetId="14" hidden="1">{#N/A,#N/A,FALSE,"summary";#N/A,#N/A,FALSE,"SumGraph"}</definedName>
    <definedName name="gigi" localSheetId="9" hidden="1">{#N/A,#N/A,FALSE,"summary";#N/A,#N/A,FALSE,"SumGraph"}</definedName>
    <definedName name="gigi" localSheetId="8" hidden="1">{#N/A,#N/A,FALSE,"summary";#N/A,#N/A,FALSE,"SumGraph"}</definedName>
    <definedName name="gigi" localSheetId="19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7" hidden="1">{#N/A,#N/A,FALSE,"Matrix";#N/A,#N/A,FALSE,"Executive";#N/A,#N/A,FALSE,"Summary"}</definedName>
    <definedName name="gmd" localSheetId="11" hidden="1">{#N/A,#N/A,FALSE,"Matrix";#N/A,#N/A,FALSE,"Executive";#N/A,#N/A,FALSE,"Summary"}</definedName>
    <definedName name="gmd" localSheetId="14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19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4" hidden="1">#REF!</definedName>
    <definedName name="graf" hidden="1">'[55]LIMA-CANTA'!#REF!</definedName>
    <definedName name="graff" localSheetId="17" hidden="1">{#N/A,#N/A,TRUE,"Cert.Global";#N/A,#N/A,TRUE,"Cert. M&amp;C";#N/A,#N/A,TRUE,"Cert. Engineering";#N/A,#N/A,TRUE,"Cert. Procurement ";#N/A,#N/A,TRUE,"Cert. Constr. Manag."}</definedName>
    <definedName name="graff" localSheetId="11" hidden="1">{#N/A,#N/A,TRUE,"Cert.Global";#N/A,#N/A,TRUE,"Cert. M&amp;C";#N/A,#N/A,TRUE,"Cert. Engineering";#N/A,#N/A,TRUE,"Cert. Procurement ";#N/A,#N/A,TRUE,"Cert. Constr. Manag."}</definedName>
    <definedName name="graff" localSheetId="14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8" hidden="1">{#N/A,#N/A,TRUE,"Cert.Global";#N/A,#N/A,TRUE,"Cert. M&amp;C";#N/A,#N/A,TRUE,"Cert. Engineering";#N/A,#N/A,TRUE,"Cert. Procurement ";#N/A,#N/A,TRUE,"Cert. Constr. Manag."}</definedName>
    <definedName name="graff" localSheetId="19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4" hidden="1">#REF!</definedName>
    <definedName name="graph0" hidden="1">'[55]LIMA-CANTA'!#REF!</definedName>
    <definedName name="Graph1" localSheetId="14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7" hidden="1">{#N/A,#N/A,FALSE,"GENERAL";#N/A,#N/A,FALSE,"USP 1";#N/A,#N/A,FALSE,"USP 2";#N/A,#N/A,FALSE,"UTE"}</definedName>
    <definedName name="HADFAHSDASIJ" localSheetId="11" hidden="1">{#N/A,#N/A,FALSE,"GENERAL";#N/A,#N/A,FALSE,"USP 1";#N/A,#N/A,FALSE,"USP 2";#N/A,#N/A,FALSE,"UTE"}</definedName>
    <definedName name="HADFAHSDASIJ" localSheetId="14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8" hidden="1">{#N/A,#N/A,FALSE,"GENERAL";#N/A,#N/A,FALSE,"USP 1";#N/A,#N/A,FALSE,"USP 2";#N/A,#N/A,FALSE,"UTE"}</definedName>
    <definedName name="HADFAHSDASIJ" localSheetId="19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7" hidden="1">{"Avaliação de Cargos (Class Mens Todas)",#N/A,FALSE,"BANCO DE DADOS MENSALISTAS";"Avaliação de Cargos (Class Mens Todas)",#N/A,FALSE,"BANCO DE DADOS MENSALISTAS"}</definedName>
    <definedName name="HC" localSheetId="11" hidden="1">{"Avaliação de Cargos (Class Mens Todas)",#N/A,FALSE,"BANCO DE DADOS MENSALISTAS";"Avaliação de Cargos (Class Mens Todas)",#N/A,FALSE,"BANCO DE DADOS MENSALISTAS"}</definedName>
    <definedName name="HC" localSheetId="14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8" hidden="1">{"Avaliação de Cargos (Class Mens Todas)",#N/A,FALSE,"BANCO DE DADOS MENSALISTAS";"Avaliação de Cargos (Class Mens Todas)",#N/A,FALSE,"BANCO DE DADOS MENSALISTAS"}</definedName>
    <definedName name="HC" localSheetId="19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7" hidden="1">{"'NOTES2'!$G$9:$J$27"}</definedName>
    <definedName name="hea" localSheetId="11" hidden="1">{"'NOTES2'!$G$9:$J$27"}</definedName>
    <definedName name="hea" localSheetId="14" hidden="1">{"'NOTES2'!$G$9:$J$27"}</definedName>
    <definedName name="hea" localSheetId="9" hidden="1">{"'NOTES2'!$G$9:$J$27"}</definedName>
    <definedName name="hea" localSheetId="8" hidden="1">{"'NOTES2'!$G$9:$J$27"}</definedName>
    <definedName name="hea" localSheetId="19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7" hidden="1">{#N/A,#N/A,TRUE,"1842CWN0"}</definedName>
    <definedName name="hector" localSheetId="11" hidden="1">{#N/A,#N/A,TRUE,"1842CWN0"}</definedName>
    <definedName name="hector" localSheetId="14" hidden="1">{#N/A,#N/A,TRUE,"1842CWN0"}</definedName>
    <definedName name="hector" localSheetId="9" hidden="1">{#N/A,#N/A,TRUE,"1842CWN0"}</definedName>
    <definedName name="hector" localSheetId="8" hidden="1">{#N/A,#N/A,TRUE,"1842CWN0"}</definedName>
    <definedName name="hector" localSheetId="19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7" hidden="1">{#N/A,#N/A,FALSE,"FASE81";#N/A,#N/A,FALSE,"FASE83";#N/A,#N/A,FALSE,"FASE85"}</definedName>
    <definedName name="hfhth" localSheetId="11" hidden="1">{#N/A,#N/A,FALSE,"FASE81";#N/A,#N/A,FALSE,"FASE83";#N/A,#N/A,FALSE,"FASE85"}</definedName>
    <definedName name="hfhth" localSheetId="14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19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7" hidden="1">{#N/A,#N/A,FALSE,"summary";#N/A,#N/A,FALSE,"SumGraph"}</definedName>
    <definedName name="HGH" localSheetId="11" hidden="1">{#N/A,#N/A,FALSE,"summary";#N/A,#N/A,FALSE,"SumGraph"}</definedName>
    <definedName name="HGH" localSheetId="14" hidden="1">{#N/A,#N/A,FALSE,"summary";#N/A,#N/A,FALSE,"SumGraph"}</definedName>
    <definedName name="HGH" localSheetId="9" hidden="1">{#N/A,#N/A,FALSE,"summary";#N/A,#N/A,FALSE,"SumGraph"}</definedName>
    <definedName name="HGH" localSheetId="8" hidden="1">{#N/A,#N/A,FALSE,"summary";#N/A,#N/A,FALSE,"SumGraph"}</definedName>
    <definedName name="HGH" localSheetId="19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7" hidden="1">{#N/A,#N/A,FALSE,"GENERAL";#N/A,#N/A,FALSE,"USP 1";#N/A,#N/A,FALSE,"USP 2";#N/A,#N/A,FALSE,"UTE"}</definedName>
    <definedName name="hh" localSheetId="11" hidden="1">{#N/A,#N/A,FALSE,"GENERAL";#N/A,#N/A,FALSE,"USP 1";#N/A,#N/A,FALSE,"USP 2";#N/A,#N/A,FALSE,"UTE"}</definedName>
    <definedName name="hh" localSheetId="14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8" hidden="1">{#N/A,#N/A,FALSE,"GENERAL";#N/A,#N/A,FALSE,"USP 1";#N/A,#N/A,FALSE,"USP 2";#N/A,#N/A,FALSE,"UTE"}</definedName>
    <definedName name="hh" localSheetId="19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7" hidden="1">{"DECIMAL",#N/A,FALSE,"02"}</definedName>
    <definedName name="HHGFHFGHFG" localSheetId="11" hidden="1">{"DECIMAL",#N/A,FALSE,"02"}</definedName>
    <definedName name="HHGFHFGHFG" localSheetId="14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19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4" hidden="1">{"'NOTES2'!$G$9:$J$27"}</definedName>
    <definedName name="HHH" hidden="1">{"'NOTES2'!$G$9:$J$27"}</definedName>
    <definedName name="HHHH" localSheetId="17" hidden="1">{"'8'!$B$1:$I$46"}</definedName>
    <definedName name="HHHH" localSheetId="11" hidden="1">{"'8'!$B$1:$I$46"}</definedName>
    <definedName name="HHHH" localSheetId="14" hidden="1">{"'8'!$B$1:$I$46"}</definedName>
    <definedName name="HHHH" localSheetId="9" hidden="1">{"'8'!$B$1:$I$46"}</definedName>
    <definedName name="HHHH" localSheetId="8" hidden="1">{"'8'!$B$1:$I$46"}</definedName>
    <definedName name="HHHH" localSheetId="19" hidden="1">{"'8'!$B$1:$I$46"}</definedName>
    <definedName name="HHHH" localSheetId="12" hidden="1">{"'8'!$B$1:$I$46"}</definedName>
    <definedName name="HHHH" hidden="1">{"'8'!$B$1:$I$46"}</definedName>
    <definedName name="hhhh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7" hidden="1">{"NORMAL",#N/A,FALSE,"02"}</definedName>
    <definedName name="HHHHHHHHHHH" localSheetId="11" hidden="1">{"NORMAL",#N/A,FALSE,"02"}</definedName>
    <definedName name="HHHHHHHHHHH" localSheetId="14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19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4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7" hidden="1">{#N/A,#N/A,FALSE,"GENERAL";#N/A,#N/A,FALSE,"USP 1";#N/A,#N/A,FALSE,"USP 2";#N/A,#N/A,FALSE,"UTE"}</definedName>
    <definedName name="HOJA3" localSheetId="11" hidden="1">{#N/A,#N/A,FALSE,"GENERAL";#N/A,#N/A,FALSE,"USP 1";#N/A,#N/A,FALSE,"USP 2";#N/A,#N/A,FALSE,"UTE"}</definedName>
    <definedName name="HOJA3" localSheetId="14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19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4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7" hidden="1">{"desarrollo",#N/A,FALSE,"LHD Camión";"eqdllo",#N/A,FALSE,"LHD Camión";"eqprod",#N/A,FALSE,"LHD Camión";"Resumen",#N/A,FALSE,"LHD Camión"}</definedName>
    <definedName name="horozon" localSheetId="11" hidden="1">{"desarrollo",#N/A,FALSE,"LHD Camión";"eqdllo",#N/A,FALSE,"LHD Camión";"eqprod",#N/A,FALSE,"LHD Camión";"Resumen",#N/A,FALSE,"LHD Camión"}</definedName>
    <definedName name="horozon" localSheetId="14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19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7" hidden="1">{"Avaliação de Cargos (Class Mens Todas)",#N/A,FALSE,"BANCO DE DADOS MENSALISTAS";"Avaliação de Cargos (Class Mens Todas)",#N/A,FALSE,"BANCO DE DADOS MENSALISTAS"}</definedName>
    <definedName name="hrco" localSheetId="11" hidden="1">{"Avaliação de Cargos (Class Mens Todas)",#N/A,FALSE,"BANCO DE DADOS MENSALISTAS";"Avaliação de Cargos (Class Mens Todas)",#N/A,FALSE,"BANCO DE DADOS MENSALISTAS"}</definedName>
    <definedName name="hrco" localSheetId="14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8" hidden="1">{"Avaliação de Cargos (Class Mens Todas)",#N/A,FALSE,"BANCO DE DADOS MENSALISTAS";"Avaliação de Cargos (Class Mens Todas)",#N/A,FALSE,"BANCO DE DADOS MENSALISTAS"}</definedName>
    <definedName name="hrco" localSheetId="19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7" hidden="1">{"'8'!$B$1:$I$46"}</definedName>
    <definedName name="HTML_Control" localSheetId="11" hidden="1">{"'8'!$B$1:$I$46"}</definedName>
    <definedName name="HTML_Control" localSheetId="14" hidden="1">{"'8'!$B$1:$I$46"}</definedName>
    <definedName name="HTML_Control" localSheetId="9" hidden="1">{"'8'!$B$1:$I$46"}</definedName>
    <definedName name="HTML_Control" localSheetId="8" hidden="1">{"'8'!$B$1:$I$46"}</definedName>
    <definedName name="HTML_Control" localSheetId="19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7" hidden="1">{"'Edit'!$A$1:$V$2277"}</definedName>
    <definedName name="HTMLControl" localSheetId="11" hidden="1">{"'Edit'!$A$1:$V$2277"}</definedName>
    <definedName name="HTMLControl" localSheetId="14" hidden="1">{"'Edit'!$A$1:$V$2277"}</definedName>
    <definedName name="HTMLControl" localSheetId="9" hidden="1">{"'Edit'!$A$1:$V$2277"}</definedName>
    <definedName name="HTMLControl" localSheetId="8" hidden="1">{"'Edit'!$A$1:$V$2277"}</definedName>
    <definedName name="HTMLControl" localSheetId="19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7" hidden="1">{#N/A,#N/A,FALSE,"Resumen"}</definedName>
    <definedName name="i9j" localSheetId="11" hidden="1">{#N/A,#N/A,FALSE,"Resumen"}</definedName>
    <definedName name="i9j" localSheetId="14" hidden="1">{#N/A,#N/A,FALSE,"Resumen"}</definedName>
    <definedName name="i9j" localSheetId="9" hidden="1">{#N/A,#N/A,FALSE,"Resumen"}</definedName>
    <definedName name="i9j" localSheetId="8" hidden="1">{#N/A,#N/A,FALSE,"Resumen"}</definedName>
    <definedName name="i9j" localSheetId="19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7" hidden="1">{"Avaliação de Cargos (Class Mens Todas)",#N/A,FALSE,"BANCO DE DADOS MENSALISTAS";"Avaliação de Cargos (Class Mens Todas)",#N/A,FALSE,"BANCO DE DADOS MENSALISTAS"}</definedName>
    <definedName name="iieeeiei" localSheetId="11" hidden="1">{"Avaliação de Cargos (Class Mens Todas)",#N/A,FALSE,"BANCO DE DADOS MENSALISTAS";"Avaliação de Cargos (Class Mens Todas)",#N/A,FALSE,"BANCO DE DADOS MENSALISTAS"}</definedName>
    <definedName name="iieeeiei" localSheetId="14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8" hidden="1">{"Avaliação de Cargos (Class Mens Todas)",#N/A,FALSE,"BANCO DE DADOS MENSALISTAS";"Avaliação de Cargos (Class Mens Todas)",#N/A,FALSE,"BANCO DE DADOS MENSALISTAS"}</definedName>
    <definedName name="iieeeiei" localSheetId="19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7" hidden="1">{#N/A,#N/A,TRUE,"Cert.Global";#N/A,#N/A,TRUE,"Cert. M&amp;C";#N/A,#N/A,TRUE,"Cert. Engineering";#N/A,#N/A,TRUE,"Cert. Procurement ";#N/A,#N/A,TRUE,"Cert. Constr. Manag."}</definedName>
    <definedName name="iiiiiiiiiiiiiiiiii" localSheetId="11" hidden="1">{#N/A,#N/A,TRUE,"Cert.Global";#N/A,#N/A,TRUE,"Cert. M&amp;C";#N/A,#N/A,TRUE,"Cert. Engineering";#N/A,#N/A,TRUE,"Cert. Procurement ";#N/A,#N/A,TRUE,"Cert. Constr. Manag."}</definedName>
    <definedName name="iiiiiiiiiiiiiiiiii" localSheetId="14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19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7" hidden="1">{#N/A,#N/A,FALSE,"Work progress mensile";#N/A,#N/A,FALSE,"Work progress mensile IE1"}</definedName>
    <definedName name="incassi" localSheetId="11" hidden="1">{#N/A,#N/A,FALSE,"Work progress mensile";#N/A,#N/A,FALSE,"Work progress mensile IE1"}</definedName>
    <definedName name="incassi" localSheetId="14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8" hidden="1">{#N/A,#N/A,FALSE,"Work progress mensile";#N/A,#N/A,FALSE,"Work progress mensile IE1"}</definedName>
    <definedName name="incassi" localSheetId="19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7" hidden="1">{#N/A,#N/A,FALSE,"Work progress mensile";#N/A,#N/A,FALSE,"Work progress mensile IE1"}</definedName>
    <definedName name="incasso" localSheetId="11" hidden="1">{#N/A,#N/A,FALSE,"Work progress mensile";#N/A,#N/A,FALSE,"Work progress mensile IE1"}</definedName>
    <definedName name="incasso" localSheetId="14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8" hidden="1">{#N/A,#N/A,FALSE,"Work progress mensile";#N/A,#N/A,FALSE,"Work progress mensile IE1"}</definedName>
    <definedName name="incasso" localSheetId="19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7" hidden="1">{#N/A,#N/A,FALSE,"Costo Vendido";#N/A,#N/A,FALSE,"Precio";#N/A,#N/A,FALSE,"Consumo";#N/A,#N/A,FALSE,"GDV";#N/A,#N/A,FALSE,"expestru";#N/A,#N/A,FALSE,"Graficos";#N/A,#N/A,FALSE,"Resumen "}</definedName>
    <definedName name="INFORME2" localSheetId="11" hidden="1">{#N/A,#N/A,FALSE,"Costo Vendido";#N/A,#N/A,FALSE,"Precio";#N/A,#N/A,FALSE,"Consumo";#N/A,#N/A,FALSE,"GDV";#N/A,#N/A,FALSE,"expestru";#N/A,#N/A,FALSE,"Graficos";#N/A,#N/A,FALSE,"Resumen "}</definedName>
    <definedName name="INFORME2" localSheetId="14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19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7" hidden="1">{#N/A,#N/A,FALSE,"Total_OC015";#N/A,#N/A,FALSE,"ADMIN";#N/A,#N/A,FALSE,"PROCES";#N/A,#N/A,FALSE,"mecan";#N/A,#N/A,FALSE,"civil";#N/A,#N/A,FALSE,"CAÑER";#N/A,#N/A,FALSE,"ELEC";#N/A,#N/A,FALSE,"INSTR"}</definedName>
    <definedName name="Ing" localSheetId="11" hidden="1">{#N/A,#N/A,FALSE,"Total_OC015";#N/A,#N/A,FALSE,"ADMIN";#N/A,#N/A,FALSE,"PROCES";#N/A,#N/A,FALSE,"mecan";#N/A,#N/A,FALSE,"civil";#N/A,#N/A,FALSE,"CAÑER";#N/A,#N/A,FALSE,"ELEC";#N/A,#N/A,FALSE,"INSTR"}</definedName>
    <definedName name="Ing" localSheetId="14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19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4">#REF!</definedName>
    <definedName name="INGENIERIA">[57]!Tabla82[Ingenieria]</definedName>
    <definedName name="ingenio" localSheetId="17" hidden="1">{"DECIMAL",#N/A,FALSE,"02"}</definedName>
    <definedName name="ingenio" localSheetId="11" hidden="1">{"DECIMAL",#N/A,FALSE,"02"}</definedName>
    <definedName name="ingenio" localSheetId="14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19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7" hidden="1">{"Avaliação de Cargos (Class Mens Todas)",#N/A,FALSE,"BANCO DE DADOS MENSALISTAS";"Avaliação de Cargos (Class Mens Todas)",#N/A,FALSE,"BANCO DE DADOS MENSALISTAS"}</definedName>
    <definedName name="JAJA" localSheetId="11" hidden="1">{"Avaliação de Cargos (Class Mens Todas)",#N/A,FALSE,"BANCO DE DADOS MENSALISTAS";"Avaliação de Cargos (Class Mens Todas)",#N/A,FALSE,"BANCO DE DADOS MENSALISTAS"}</definedName>
    <definedName name="JAJA" localSheetId="14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8" hidden="1">{"Avaliação de Cargos (Class Mens Todas)",#N/A,FALSE,"BANCO DE DADOS MENSALISTAS";"Avaliação de Cargos (Class Mens Todas)",#N/A,FALSE,"BANCO DE DADOS MENSALISTAS"}</definedName>
    <definedName name="JAJA" localSheetId="19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7" hidden="1">{"Avaliação de Cargos (Class Mens Todas)",#N/A,FALSE,"BANCO DE DADOS MENSALISTAS";"Avaliação de Cargos (Class Mens Todas)",#N/A,FALSE,"BANCO DE DADOS MENSALISTAS"}</definedName>
    <definedName name="JJ" localSheetId="11" hidden="1">{"Avaliação de Cargos (Class Mens Todas)",#N/A,FALSE,"BANCO DE DADOS MENSALISTAS";"Avaliação de Cargos (Class Mens Todas)",#N/A,FALSE,"BANCO DE DADOS MENSALISTAS"}</definedName>
    <definedName name="JJ" localSheetId="14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8" hidden="1">{"Avaliação de Cargos (Class Mens Todas)",#N/A,FALSE,"BANCO DE DADOS MENSALISTAS";"Avaliação de Cargos (Class Mens Todas)",#N/A,FALSE,"BANCO DE DADOS MENSALISTAS"}</definedName>
    <definedName name="JJ" localSheetId="19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7" hidden="1">{#N/A,#N/A,FALSE,"Total_OC015";#N/A,#N/A,FALSE,"ADMIN";#N/A,#N/A,FALSE,"PROCES";#N/A,#N/A,FALSE,"mecan";#N/A,#N/A,FALSE,"civil";#N/A,#N/A,FALSE,"CAÑER";#N/A,#N/A,FALSE,"ELEC";#N/A,#N/A,FALSE,"INSTR"}</definedName>
    <definedName name="jjj" localSheetId="11" hidden="1">{#N/A,#N/A,FALSE,"Total_OC015";#N/A,#N/A,FALSE,"ADMIN";#N/A,#N/A,FALSE,"PROCES";#N/A,#N/A,FALSE,"mecan";#N/A,#N/A,FALSE,"civil";#N/A,#N/A,FALSE,"CAÑER";#N/A,#N/A,FALSE,"ELEC";#N/A,#N/A,FALSE,"INSTR"}</definedName>
    <definedName name="jjj" localSheetId="14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19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7" hidden="1">{"DECIMAL",#N/A,FALSE,"02"}</definedName>
    <definedName name="JJJJJ" localSheetId="11" hidden="1">{"DECIMAL",#N/A,FALSE,"02"}</definedName>
    <definedName name="JJJJJ" localSheetId="14" hidden="1">{"DECIMAL",#N/A,FALSE,"02"}</definedName>
    <definedName name="JJJJJ" localSheetId="9" hidden="1">{"DECIMAL",#N/A,FALSE,"02"}</definedName>
    <definedName name="JJJJJ" localSheetId="8" hidden="1">{"DECIMAL",#N/A,FALSE,"02"}</definedName>
    <definedName name="JJJJJ" localSheetId="19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7" hidden="1">{#N/A,#N/A,FALSE,"Work progress mensile";#N/A,#N/A,FALSE,"Work progress mensile IE1"}</definedName>
    <definedName name="JJJJJJJJJ" localSheetId="11" hidden="1">{#N/A,#N/A,FALSE,"Work progress mensile";#N/A,#N/A,FALSE,"Work progress mensile IE1"}</definedName>
    <definedName name="JJJJJJJJJ" localSheetId="14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8" hidden="1">{#N/A,#N/A,FALSE,"Work progress mensile";#N/A,#N/A,FALSE,"Work progress mensile IE1"}</definedName>
    <definedName name="JJJJJJJJJ" localSheetId="19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7" hidden="1">{#N/A,#N/A,FALSE,"Work progress mensile";#N/A,#N/A,FALSE,"Work progress mensile IE1"}</definedName>
    <definedName name="JJJJJJJJJJJJ" localSheetId="11" hidden="1">{#N/A,#N/A,FALSE,"Work progress mensile";#N/A,#N/A,FALSE,"Work progress mensile IE1"}</definedName>
    <definedName name="JJJJJJJJJJJJ" localSheetId="14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8" hidden="1">{#N/A,#N/A,FALSE,"Work progress mensile";#N/A,#N/A,FALSE,"Work progress mensile IE1"}</definedName>
    <definedName name="JJJJJJJJJJJJ" localSheetId="19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7" hidden="1">{"DECIMAL",#N/A,FALSE,"02"}</definedName>
    <definedName name="JJJJJJJJJJJJJJ" localSheetId="11" hidden="1">{"DECIMAL",#N/A,FALSE,"02"}</definedName>
    <definedName name="JJJJJJJJJJJJJJ" localSheetId="14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19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7" hidden="1">{"Avaliação de Cargos (Class Mens Todas)",#N/A,FALSE,"BANCO DE DADOS MENSALISTAS";"Avaliação de Cargos (Class Mens Todas)",#N/A,FALSE,"BANCO DE DADOS MENSALISTAS"}</definedName>
    <definedName name="jkaka" localSheetId="11" hidden="1">{"Avaliação de Cargos (Class Mens Todas)",#N/A,FALSE,"BANCO DE DADOS MENSALISTAS";"Avaliação de Cargos (Class Mens Todas)",#N/A,FALSE,"BANCO DE DADOS MENSALISTAS"}</definedName>
    <definedName name="jkaka" localSheetId="14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8" hidden="1">{"Avaliação de Cargos (Class Mens Todas)",#N/A,FALSE,"BANCO DE DADOS MENSALISTAS";"Avaliação de Cargos (Class Mens Todas)",#N/A,FALSE,"BANCO DE DADOS MENSALISTAS"}</definedName>
    <definedName name="jkaka" localSheetId="19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4" hidden="1">#REF!</definedName>
    <definedName name="jkj" hidden="1">[16]INST!#REF!</definedName>
    <definedName name="jkjk">#REF!</definedName>
    <definedName name="jklguiñlihg">#REF!</definedName>
    <definedName name="jnpnlk" localSheetId="14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7" hidden="1">{#N/A,#N/A,FALSE,"Monthly report";#N/A,#N/A,FALSE,"M.R. UEM";#N/A,#N/A,FALSE,"M.R. VCM"}</definedName>
    <definedName name="jokeeek" localSheetId="11" hidden="1">{#N/A,#N/A,FALSE,"Monthly report";#N/A,#N/A,FALSE,"M.R. UEM";#N/A,#N/A,FALSE,"M.R. VCM"}</definedName>
    <definedName name="jokeeek" localSheetId="14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19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4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4" hidden="1">{"'NOTES2'!$G$9:$J$27"}</definedName>
    <definedName name="KKK" hidden="1">{"'NOTES2'!$G$9:$J$27"}</definedName>
    <definedName name="kkkk" localSheetId="17" hidden="1">{"Avaliação de Cargos (Class Mens Todas)",#N/A,FALSE,"BANCO DE DADOS MENSALISTAS";"Avaliação de Cargos (Class Mens Todas)",#N/A,FALSE,"BANCO DE DADOS MENSALISTAS"}</definedName>
    <definedName name="kkkk" localSheetId="11" hidden="1">{"Avaliação de Cargos (Class Mens Todas)",#N/A,FALSE,"BANCO DE DADOS MENSALISTAS";"Avaliação de Cargos (Class Mens Todas)",#N/A,FALSE,"BANCO DE DADOS MENSALISTAS"}</definedName>
    <definedName name="kkkk" localSheetId="14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8" hidden="1">{"Avaliação de Cargos (Class Mens Todas)",#N/A,FALSE,"BANCO DE DADOS MENSALISTAS";"Avaliação de Cargos (Class Mens Todas)",#N/A,FALSE,"BANCO DE DADOS MENSALISTAS"}</definedName>
    <definedName name="kkkk" localSheetId="19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7" hidden="1">{"NORMAL",#N/A,FALSE,"02"}</definedName>
    <definedName name="kkkkkkkkkkkkk" localSheetId="11" hidden="1">{"NORMAL",#N/A,FALSE,"02"}</definedName>
    <definedName name="kkkkkkkkkkkkk" localSheetId="14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19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7" hidden="1">{"DECIMAL",#N/A,FALSE,"02"}</definedName>
    <definedName name="kkkkkkkkkkkkkkkkkkkkk" localSheetId="11" hidden="1">{"DECIMAL",#N/A,FALSE,"02"}</definedName>
    <definedName name="kkkkkkkkkkkkkkkkkkkkk" localSheetId="14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19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4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4">#REF!</definedName>
    <definedName name="lencabbt">'[54]U26-CalculoCables'!$X$5:$X$35</definedName>
    <definedName name="lencabmt" localSheetId="14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4">#REF!</definedName>
    <definedName name="listamotbt">'[54]CATALOGO  MOT BT'!$A$7:$Q$39</definedName>
    <definedName name="Listaperfiles">#REF!</definedName>
    <definedName name="listcabbt" localSheetId="14">#REF!</definedName>
    <definedName name="listcabbt">'[54]U26-CalculoCables'!$N$5:$N$35</definedName>
    <definedName name="listcabmt" localSheetId="14">#REF!</definedName>
    <definedName name="listcabmt">'[54]U26-CalculoCables'!$N$38:$N$43</definedName>
    <definedName name="lix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7" hidden="1">{#N/A,#N/A,FALSE,"Total_OC015";#N/A,#N/A,FALSE,"ADMIN";#N/A,#N/A,FALSE,"PROCES";#N/A,#N/A,FALSE,"mecan";#N/A,#N/A,FALSE,"civil";#N/A,#N/A,FALSE,"CAÑER";#N/A,#N/A,FALSE,"ELEC";#N/A,#N/A,FALSE,"INSTR"}</definedName>
    <definedName name="lk" localSheetId="11" hidden="1">{#N/A,#N/A,FALSE,"Total_OC015";#N/A,#N/A,FALSE,"ADMIN";#N/A,#N/A,FALSE,"PROCES";#N/A,#N/A,FALSE,"mecan";#N/A,#N/A,FALSE,"civil";#N/A,#N/A,FALSE,"CAÑER";#N/A,#N/A,FALSE,"ELEC";#N/A,#N/A,FALSE,"INSTR"}</definedName>
    <definedName name="lk" localSheetId="14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19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7" hidden="1">{"Avaliação de Cargos (Class Mens Todas)",#N/A,FALSE,"BANCO DE DADOS MENSALISTAS";"Avaliação de Cargos (Class Mens Todas)",#N/A,FALSE,"BANCO DE DADOS MENSALISTAS"}</definedName>
    <definedName name="LL" localSheetId="11" hidden="1">{"Avaliação de Cargos (Class Mens Todas)",#N/A,FALSE,"BANCO DE DADOS MENSALISTAS";"Avaliação de Cargos (Class Mens Todas)",#N/A,FALSE,"BANCO DE DADOS MENSALISTAS"}</definedName>
    <definedName name="LL" localSheetId="14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8" hidden="1">{"Avaliação de Cargos (Class Mens Todas)",#N/A,FALSE,"BANCO DE DADOS MENSALISTAS";"Avaliação de Cargos (Class Mens Todas)",#N/A,FALSE,"BANCO DE DADOS MENSALISTAS"}</definedName>
    <definedName name="LL" localSheetId="19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7" hidden="1">{"Avaliação de Cargos (Class Mens Todas)",#N/A,FALSE,"BANCO DE DADOS MENSALISTAS";"Avaliação de Cargos (Class Mens Todas)",#N/A,FALSE,"BANCO DE DADOS MENSALISTAS"}</definedName>
    <definedName name="lll" localSheetId="11" hidden="1">{"Avaliação de Cargos (Class Mens Todas)",#N/A,FALSE,"BANCO DE DADOS MENSALISTAS";"Avaliação de Cargos (Class Mens Todas)",#N/A,FALSE,"BANCO DE DADOS MENSALISTAS"}</definedName>
    <definedName name="lll" localSheetId="14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8" hidden="1">{"Avaliação de Cargos (Class Mens Todas)",#N/A,FALSE,"BANCO DE DADOS MENSALISTAS";"Avaliação de Cargos (Class Mens Todas)",#N/A,FALSE,"BANCO DE DADOS MENSALISTAS"}</definedName>
    <definedName name="lll" localSheetId="19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4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7" hidden="1">{#N/A,#N/A,FALSE,"Total_OC015";#N/A,#N/A,FALSE,"ADMIN";#N/A,#N/A,FALSE,"PROCES";#N/A,#N/A,FALSE,"mecan";#N/A,#N/A,FALSE,"civil";#N/A,#N/A,FALSE,"CAÑER";#N/A,#N/A,FALSE,"ELEC";#N/A,#N/A,FALSE,"INSTR"}</definedName>
    <definedName name="lots" localSheetId="11" hidden="1">{#N/A,#N/A,FALSE,"Total_OC015";#N/A,#N/A,FALSE,"ADMIN";#N/A,#N/A,FALSE,"PROCES";#N/A,#N/A,FALSE,"mecan";#N/A,#N/A,FALSE,"civil";#N/A,#N/A,FALSE,"CAÑER";#N/A,#N/A,FALSE,"ELEC";#N/A,#N/A,FALSE,"INSTR"}</definedName>
    <definedName name="lots" localSheetId="14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19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7" hidden="1">{#N/A,#N/A,TRUE,"FLEXIL"}</definedName>
    <definedName name="MANTENIMIENTO" localSheetId="11" hidden="1">{#N/A,#N/A,TRUE,"FLEXIL"}</definedName>
    <definedName name="MANTENIMIENTO" localSheetId="14" hidden="1">{#N/A,#N/A,TRUE,"FLEXIL"}</definedName>
    <definedName name="MANTENIMIENTO" localSheetId="9" hidden="1">{#N/A,#N/A,TRUE,"FLEXIL"}</definedName>
    <definedName name="MANTENIMIENTO" localSheetId="8" hidden="1">{#N/A,#N/A,TRUE,"FLEXIL"}</definedName>
    <definedName name="MANTENIMIENTO" localSheetId="19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7" hidden="1">{#N/A,#N/A,FALSE,"Work progress mensile";#N/A,#N/A,FALSE,"Work progress mensile IE1"}</definedName>
    <definedName name="marino" localSheetId="11" hidden="1">{#N/A,#N/A,FALSE,"Work progress mensile";#N/A,#N/A,FALSE,"Work progress mensile IE1"}</definedName>
    <definedName name="marino" localSheetId="14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8" hidden="1">{#N/A,#N/A,FALSE,"Work progress mensile";#N/A,#N/A,FALSE,"Work progress mensile IE1"}</definedName>
    <definedName name="marino" localSheetId="19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4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7" hidden="1">{#N/A,#N/A,TRUE,"1842CWN0"}</definedName>
    <definedName name="Met_planos_Final_parcial" localSheetId="11" hidden="1">{#N/A,#N/A,TRUE,"1842CWN0"}</definedName>
    <definedName name="Met_planos_Final_parcial" localSheetId="14" hidden="1">{#N/A,#N/A,TRUE,"1842CWN0"}</definedName>
    <definedName name="Met_planos_Final_parcial" localSheetId="9" hidden="1">{#N/A,#N/A,TRUE,"1842CWN0"}</definedName>
    <definedName name="Met_planos_Final_parcial" localSheetId="8" hidden="1">{#N/A,#N/A,TRUE,"1842CWN0"}</definedName>
    <definedName name="Met_planos_Final_parcial" localSheetId="19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7" hidden="1">{#N/A,#N/A,FALSE,"Costo Vendido";#N/A,#N/A,FALSE,"Precio";#N/A,#N/A,FALSE,"Consumo";#N/A,#N/A,FALSE,"GDV";#N/A,#N/A,FALSE,"expestru";#N/A,#N/A,FALSE,"Graficos";#N/A,#N/A,FALSE,"Resumen "}</definedName>
    <definedName name="mm" localSheetId="11" hidden="1">{#N/A,#N/A,FALSE,"Costo Vendido";#N/A,#N/A,FALSE,"Precio";#N/A,#N/A,FALSE,"Consumo";#N/A,#N/A,FALSE,"GDV";#N/A,#N/A,FALSE,"expestru";#N/A,#N/A,FALSE,"Graficos";#N/A,#N/A,FALSE,"Resumen "}</definedName>
    <definedName name="mm" localSheetId="14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8" hidden="1">{#N/A,#N/A,FALSE,"Costo Vendido";#N/A,#N/A,FALSE,"Precio";#N/A,#N/A,FALSE,"Consumo";#N/A,#N/A,FALSE,"GDV";#N/A,#N/A,FALSE,"expestru";#N/A,#N/A,FALSE,"Graficos";#N/A,#N/A,FALSE,"Resumen "}</definedName>
    <definedName name="mm" localSheetId="19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7" hidden="1">{#N/A,#N/A,FALSE,"Costo Vendido";#N/A,#N/A,FALSE,"Precio";#N/A,#N/A,FALSE,"Consumo";#N/A,#N/A,FALSE,"GDV";#N/A,#N/A,FALSE,"expestru";#N/A,#N/A,FALSE,"Graficos";#N/A,#N/A,FALSE,"Resumen "}</definedName>
    <definedName name="mm_2" localSheetId="11" hidden="1">{#N/A,#N/A,FALSE,"Costo Vendido";#N/A,#N/A,FALSE,"Precio";#N/A,#N/A,FALSE,"Consumo";#N/A,#N/A,FALSE,"GDV";#N/A,#N/A,FALSE,"expestru";#N/A,#N/A,FALSE,"Graficos";#N/A,#N/A,FALSE,"Resumen "}</definedName>
    <definedName name="mm_2" localSheetId="14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19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7" hidden="1">{"'Igo Comercial'!$AP$215"}</definedName>
    <definedName name="mmm" localSheetId="11" hidden="1">{"'Igo Comercial'!$AP$215"}</definedName>
    <definedName name="mmm" localSheetId="14" hidden="1">{"'Igo Comercial'!$AP$215"}</definedName>
    <definedName name="mmm" localSheetId="9" hidden="1">{"'Igo Comercial'!$AP$215"}</definedName>
    <definedName name="mmm" localSheetId="8" hidden="1">{"'Igo Comercial'!$AP$215"}</definedName>
    <definedName name="mmm" localSheetId="19" hidden="1">{"'Igo Comercial'!$AP$215"}</definedName>
    <definedName name="mmm" localSheetId="12" hidden="1">{"'Igo Comercial'!$AP$215"}</definedName>
    <definedName name="mmm" hidden="1">{"'Igo Comercial'!$AP$215"}</definedName>
    <definedName name="mmmm" localSheetId="17" hidden="1">{"Avaliação de Cargos (Class Mens Todas)",#N/A,FALSE,"BANCO DE DADOS MENSALISTAS";"Avaliação de Cargos (Class Mens Todas)",#N/A,FALSE,"BANCO DE DADOS MENSALISTAS"}</definedName>
    <definedName name="mmmm" localSheetId="11" hidden="1">{"Avaliação de Cargos (Class Mens Todas)",#N/A,FALSE,"BANCO DE DADOS MENSALISTAS";"Avaliação de Cargos (Class Mens Todas)",#N/A,FALSE,"BANCO DE DADOS MENSALISTAS"}</definedName>
    <definedName name="mmmm" localSheetId="14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8" hidden="1">{"Avaliação de Cargos (Class Mens Todas)",#N/A,FALSE,"BANCO DE DADOS MENSALISTAS";"Avaliação de Cargos (Class Mens Todas)",#N/A,FALSE,"BANCO DE DADOS MENSALISTAS"}</definedName>
    <definedName name="mmmm" localSheetId="19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7" hidden="1">{"'Igo Comercial'!$AP$215"}</definedName>
    <definedName name="MMMMMMM" localSheetId="11" hidden="1">{"'Igo Comercial'!$AP$215"}</definedName>
    <definedName name="MMMMMMM" localSheetId="14" hidden="1">{"'Igo Comercial'!$AP$215"}</definedName>
    <definedName name="MMMMMMM" localSheetId="9" hidden="1">{"'Igo Comercial'!$AP$215"}</definedName>
    <definedName name="MMMMMMM" localSheetId="8" hidden="1">{"'Igo Comercial'!$AP$215"}</definedName>
    <definedName name="MMMMMMM" localSheetId="19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7" hidden="1">{"NORMAL",#N/A,FALSE,"02"}</definedName>
    <definedName name="mmmmmmmmm" localSheetId="11" hidden="1">{"NORMAL",#N/A,FALSE,"02"}</definedName>
    <definedName name="mmmmmmmmm" localSheetId="14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19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7" hidden="1">{#N/A,#N/A,FALSE,"Monthly report";#N/A,#N/A,FALSE,"M.R. UEM";#N/A,#N/A,FALSE,"M.R. VCM"}</definedName>
    <definedName name="MMMMMMMMMM" localSheetId="11" hidden="1">{#N/A,#N/A,FALSE,"Monthly report";#N/A,#N/A,FALSE,"M.R. UEM";#N/A,#N/A,FALSE,"M.R. VCM"}</definedName>
    <definedName name="MMMMMMMMMM" localSheetId="14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19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7" hidden="1">{"NORMAL",#N/A,FALSE,"02"}</definedName>
    <definedName name="mmmmmmmmmmmm" localSheetId="11" hidden="1">{"NORMAL",#N/A,FALSE,"02"}</definedName>
    <definedName name="mmmmmmmmmmmm" localSheetId="14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19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4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4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4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7" hidden="1">{"HW",#N/A,FALSE,"1998"}</definedName>
    <definedName name="nnnnnnnnnnn" localSheetId="11" hidden="1">{"HW",#N/A,FALSE,"1998"}</definedName>
    <definedName name="nnnnnnnnnnn" localSheetId="14" hidden="1">{"HW",#N/A,FALSE,"1998"}</definedName>
    <definedName name="nnnnnnnnnnn" localSheetId="9" hidden="1">{"HW",#N/A,FALSE,"1998"}</definedName>
    <definedName name="nnnnnnnnnnn" localSheetId="8" hidden="1">{"HW",#N/A,FALSE,"1998"}</definedName>
    <definedName name="nnnnnnnnnnn" localSheetId="19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4">#REF!</definedName>
    <definedName name="NOMBRE">[61]Computo!#REF!</definedName>
    <definedName name="NOMBRE_DOC">#REF!</definedName>
    <definedName name="NOMBREDOC" localSheetId="14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4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7" hidden="1">{#N/A,#N/A,FALSE,"E-1";#N/A,#N/A,FALSE,"E-2";#N/A,#N/A,FALSE,"F-1";#N/A,#N/A,FALSE,"F-2";#N/A,#N/A,FALSE,"F-3";#N/A,#N/A,FALSE,"F-4";#N/A,#N/A,FALSE,"F-5";#N/A,#N/A,FALSE,"F-6";#N/A,#N/A,FALSE,"Matrix"}</definedName>
    <definedName name="nose2" localSheetId="11" hidden="1">{#N/A,#N/A,FALSE,"E-1";#N/A,#N/A,FALSE,"E-2";#N/A,#N/A,FALSE,"F-1";#N/A,#N/A,FALSE,"F-2";#N/A,#N/A,FALSE,"F-3";#N/A,#N/A,FALSE,"F-4";#N/A,#N/A,FALSE,"F-5";#N/A,#N/A,FALSE,"F-6";#N/A,#N/A,FALSE,"Matrix"}</definedName>
    <definedName name="nose2" localSheetId="14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19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7" hidden="1">{#N/A,#N/A,FALSE,"Matrix";#N/A,#N/A,FALSE,"Executive";#N/A,#N/A,FALSE,"Summary"}</definedName>
    <definedName name="nose3" localSheetId="11" hidden="1">{#N/A,#N/A,FALSE,"Matrix";#N/A,#N/A,FALSE,"Executive";#N/A,#N/A,FALSE,"Summary"}</definedName>
    <definedName name="nose3" localSheetId="14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19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7" hidden="1">{#N/A,#N/A,FALSE,"GENERAL";#N/A,#N/A,FALSE,"USP 1";#N/A,#N/A,FALSE,"USP 2";#N/A,#N/A,FALSE,"UTE"}</definedName>
    <definedName name="NOTASSS" localSheetId="11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4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8" hidden="1">{#N/A,#N/A,FALSE,"GENERAL";#N/A,#N/A,FALSE,"USP 1";#N/A,#N/A,FALSE,"USP 2";#N/A,#N/A,FALSE,"UTE"}</definedName>
    <definedName name="NOTASSS" localSheetId="19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7" hidden="1">{"'NOTES2'!$G$9:$J$27"}</definedName>
    <definedName name="Nuayyim" localSheetId="11" hidden="1">{"'NOTES2'!$G$9:$J$27"}</definedName>
    <definedName name="Nuayyim" localSheetId="14" hidden="1">{"'NOTES2'!$G$9:$J$27"}</definedName>
    <definedName name="Nuayyim" localSheetId="9" hidden="1">{"'NOTES2'!$G$9:$J$27"}</definedName>
    <definedName name="Nuayyim" localSheetId="8" hidden="1">{"'NOTES2'!$G$9:$J$27"}</definedName>
    <definedName name="Nuayyim" localSheetId="19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4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7" hidden="1">{#N/A,#N/A,FALSE,"CPV";#N/A,#N/A,FALSE,"Pareto";#N/A,#N/A,FALSE,"Gráficos"}</definedName>
    <definedName name="nyyr" localSheetId="11" hidden="1">{#N/A,#N/A,FALSE,"CPV";#N/A,#N/A,FALSE,"Pareto";#N/A,#N/A,FALSE,"Gráficos"}</definedName>
    <definedName name="nyyr" localSheetId="14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8" hidden="1">{#N/A,#N/A,FALSE,"CPV";#N/A,#N/A,FALSE,"Pareto";#N/A,#N/A,FALSE,"Gráficos"}</definedName>
    <definedName name="nyyr" localSheetId="19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7" hidden="1">{"NORMAL",#N/A,FALSE,"02"}</definedName>
    <definedName name="ÑÑÑÑÑÑÑÑÑ" localSheetId="11" hidden="1">{"NORMAL",#N/A,FALSE,"02"}</definedName>
    <definedName name="ÑÑÑÑÑÑÑÑÑ" localSheetId="14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19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7" hidden="1">{"NORMAL",#N/A,FALSE,"02"}</definedName>
    <definedName name="ññññññññññññññññ" localSheetId="11" hidden="1">{"NORMAL",#N/A,FALSE,"02"}</definedName>
    <definedName name="ññññññññññññññññ" localSheetId="14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19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7" hidden="1">{#N/A,#N/A,FALSE,"model"}</definedName>
    <definedName name="OBA" localSheetId="11" hidden="1">{#N/A,#N/A,FALSE,"model"}</definedName>
    <definedName name="OBA" localSheetId="14" hidden="1">{#N/A,#N/A,FALSE,"model"}</definedName>
    <definedName name="OBA" localSheetId="9" hidden="1">{#N/A,#N/A,FALSE,"model"}</definedName>
    <definedName name="OBA" localSheetId="8" hidden="1">{#N/A,#N/A,FALSE,"model"}</definedName>
    <definedName name="OBA" localSheetId="19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7" hidden="1">{#N/A,#N/A,TRUE,"INGENIERIA";#N/A,#N/A,TRUE,"COMPRAS";#N/A,#N/A,TRUE,"DIRECCION";#N/A,#N/A,TRUE,"RESUMEN"}</definedName>
    <definedName name="oko" localSheetId="11" hidden="1">{#N/A,#N/A,TRUE,"INGENIERIA";#N/A,#N/A,TRUE,"COMPRAS";#N/A,#N/A,TRUE,"DIRECCION";#N/A,#N/A,TRUE,"RESUMEN"}</definedName>
    <definedName name="oko" localSheetId="14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19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7" hidden="1">{"DECIMAL",#N/A,FALSE,"02"}</definedName>
    <definedName name="oooooooooooo" localSheetId="11" hidden="1">{"DECIMAL",#N/A,FALSE,"02"}</definedName>
    <definedName name="oooooooooooo" localSheetId="14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19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7" hidden="1">{#N/A,#N/A,FALSE,"Monthly report";#N/A,#N/A,FALSE,"M.R. UEM";#N/A,#N/A,FALSE,"M.R. VCM"}</definedName>
    <definedName name="oooooooooooooooo" localSheetId="11" hidden="1">{#N/A,#N/A,FALSE,"Monthly report";#N/A,#N/A,FALSE,"M.R. UEM";#N/A,#N/A,FALSE,"M.R. VCM"}</definedName>
    <definedName name="oooooooooooooooo" localSheetId="14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19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7" hidden="1">{"'NOTES2'!$G$9:$J$27"}</definedName>
    <definedName name="ORE" localSheetId="11" hidden="1">{"'NOTES2'!$G$9:$J$27"}</definedName>
    <definedName name="ORE" localSheetId="14" hidden="1">{"'NOTES2'!$G$9:$J$27"}</definedName>
    <definedName name="ORE" localSheetId="9" hidden="1">{"'NOTES2'!$G$9:$J$27"}</definedName>
    <definedName name="ORE" localSheetId="8" hidden="1">{"'NOTES2'!$G$9:$J$27"}</definedName>
    <definedName name="ORE" localSheetId="19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7" hidden="1">{#N/A,#N/A,FALSE,"CPV";#N/A,#N/A,FALSE,"Pareto";#N/A,#N/A,FALSE,"Gráficos"}</definedName>
    <definedName name="PARETOATIV" localSheetId="11" hidden="1">{#N/A,#N/A,FALSE,"CPV";#N/A,#N/A,FALSE,"Pareto";#N/A,#N/A,FALSE,"Gráficos"}</definedName>
    <definedName name="PARETOATIV" localSheetId="14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19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1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4">#REF!</definedName>
    <definedName name="PerfCyU">'[63]C y U'!$B$13:$AH$107</definedName>
    <definedName name="perfiles" localSheetId="14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4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7" hidden="1">{#N/A,#N/A,FALSE,"Work progress mensile";#N/A,#N/A,FALSE,"Work progress mensile IE1"}</definedName>
    <definedName name="PIPPO" localSheetId="11" hidden="1">{#N/A,#N/A,FALSE,"Work progress mensile";#N/A,#N/A,FALSE,"Work progress mensile IE1"}</definedName>
    <definedName name="PIPPO" localSheetId="14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8" hidden="1">{#N/A,#N/A,FALSE,"Work progress mensile";#N/A,#N/A,FALSE,"Work progress mensile IE1"}</definedName>
    <definedName name="PIPPO" localSheetId="19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7" hidden="1">{"DECIMAL",#N/A,FALSE,"02"}</definedName>
    <definedName name="PIPPO2" localSheetId="11" hidden="1">{"DECIMAL",#N/A,FALSE,"02"}</definedName>
    <definedName name="PIPPO2" localSheetId="14" hidden="1">{"DECIMAL",#N/A,FALSE,"02"}</definedName>
    <definedName name="PIPPO2" localSheetId="9" hidden="1">{"DECIMAL",#N/A,FALSE,"02"}</definedName>
    <definedName name="PIPPO2" localSheetId="8" hidden="1">{"DECIMAL",#N/A,FALSE,"02"}</definedName>
    <definedName name="PIPPO2" localSheetId="19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7" hidden="1">{#N/A,#N/A,FALSE,"Work progress mensile";#N/A,#N/A,FALSE,"Work progress mensile IE1"}</definedName>
    <definedName name="PIPPO3" localSheetId="11" hidden="1">{#N/A,#N/A,FALSE,"Work progress mensile";#N/A,#N/A,FALSE,"Work progress mensile IE1"}</definedName>
    <definedName name="PIPPO3" localSheetId="14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8" hidden="1">{#N/A,#N/A,FALSE,"Work progress mensile";#N/A,#N/A,FALSE,"Work progress mensile IE1"}</definedName>
    <definedName name="PIPPO3" localSheetId="19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7" hidden="1">{#N/A,#N/A,FALSE,"Work progress mensile";#N/A,#N/A,FALSE,"Work progress mensile IE1"}</definedName>
    <definedName name="PIPPO4" localSheetId="11" hidden="1">{#N/A,#N/A,FALSE,"Work progress mensile";#N/A,#N/A,FALSE,"Work progress mensile IE1"}</definedName>
    <definedName name="PIPPO4" localSheetId="14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8" hidden="1">{#N/A,#N/A,FALSE,"Work progress mensile";#N/A,#N/A,FALSE,"Work progress mensile IE1"}</definedName>
    <definedName name="PIPPO4" localSheetId="19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7" hidden="1">{"'8'!$B$1:$I$46"}</definedName>
    <definedName name="pp" localSheetId="11" hidden="1">{"'8'!$B$1:$I$46"}</definedName>
    <definedName name="pp" localSheetId="14" hidden="1">{"'8'!$B$1:$I$46"}</definedName>
    <definedName name="pp" localSheetId="9" hidden="1">{"'8'!$B$1:$I$46"}</definedName>
    <definedName name="pp" localSheetId="8" hidden="1">{"'8'!$B$1:$I$46"}</definedName>
    <definedName name="pp" localSheetId="19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7" hidden="1">{"NORMAL",#N/A,FALSE,"02"}</definedName>
    <definedName name="ppppppppppppp" localSheetId="11" hidden="1">{"NORMAL",#N/A,FALSE,"02"}</definedName>
    <definedName name="ppppppppppppp" localSheetId="14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19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7" hidden="1">{#N/A,#N/A,FALSE,"Monthly report";#N/A,#N/A,FALSE,"M.R. UEM";#N/A,#N/A,FALSE,"M.R. VCM"}</definedName>
    <definedName name="pppppppppppppp" localSheetId="11" hidden="1">{#N/A,#N/A,FALSE,"Monthly report";#N/A,#N/A,FALSE,"M.R. UEM";#N/A,#N/A,FALSE,"M.R. VCM"}</definedName>
    <definedName name="pppppppppppppp" localSheetId="14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19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7" hidden="1">{"'Edit'!$A$1:$V$2277"}</definedName>
    <definedName name="PPTO" localSheetId="11" hidden="1">{"'Edit'!$A$1:$V$2277"}</definedName>
    <definedName name="PPTO" localSheetId="14" hidden="1">{"'Edit'!$A$1:$V$2277"}</definedName>
    <definedName name="PPTO" localSheetId="9" hidden="1">{"'Edit'!$A$1:$V$2277"}</definedName>
    <definedName name="PPTO" localSheetId="8" hidden="1">{"'Edit'!$A$1:$V$2277"}</definedName>
    <definedName name="PPTO" localSheetId="19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7" hidden="1">{#N/A,#N/A,FALSE,"model"}</definedName>
    <definedName name="Premissas" localSheetId="11" hidden="1">{#N/A,#N/A,FALSE,"model"}</definedName>
    <definedName name="Premissas" localSheetId="14" hidden="1">{#N/A,#N/A,FALSE,"model"}</definedName>
    <definedName name="Premissas" localSheetId="9" hidden="1">{#N/A,#N/A,FALSE,"model"}</definedName>
    <definedName name="Premissas" localSheetId="8" hidden="1">{#N/A,#N/A,FALSE,"model"}</definedName>
    <definedName name="Premissas" localSheetId="19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4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7" hidden="1">{#N/A,#N/A,FALSE,"model"}</definedName>
    <definedName name="prm" localSheetId="11" hidden="1">{#N/A,#N/A,FALSE,"model"}</definedName>
    <definedName name="prm" localSheetId="14" hidden="1">{#N/A,#N/A,FALSE,"model"}</definedName>
    <definedName name="prm" localSheetId="9" hidden="1">{#N/A,#N/A,FALSE,"model"}</definedName>
    <definedName name="prm" localSheetId="8" hidden="1">{#N/A,#N/A,FALSE,"model"}</definedName>
    <definedName name="prm" localSheetId="19" hidden="1">{#N/A,#N/A,FALSE,"model"}</definedName>
    <definedName name="prm" localSheetId="12" hidden="1">{#N/A,#N/A,FALSE,"model"}</definedName>
    <definedName name="prm" hidden="1">{#N/A,#N/A,FALSE,"model"}</definedName>
    <definedName name="pro" localSheetId="17" hidden="1">{"DECIMAL",#N/A,FALSE,"02"}</definedName>
    <definedName name="pro" localSheetId="11" hidden="1">{"DECIMAL",#N/A,FALSE,"02"}</definedName>
    <definedName name="pro" localSheetId="14" hidden="1">{"DECIMAL",#N/A,FALSE,"02"}</definedName>
    <definedName name="pro" localSheetId="9" hidden="1">{"DECIMAL",#N/A,FALSE,"02"}</definedName>
    <definedName name="pro" localSheetId="8" hidden="1">{"DECIMAL",#N/A,FALSE,"02"}</definedName>
    <definedName name="pro" localSheetId="19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7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19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7" hidden="1">{"DECIMAL",#N/A,FALSE,"02"}</definedName>
    <definedName name="proo" localSheetId="11" hidden="1">{"DECIMAL",#N/A,FALSE,"02"}</definedName>
    <definedName name="proo" localSheetId="14" hidden="1">{"DECIMAL",#N/A,FALSE,"02"}</definedName>
    <definedName name="proo" localSheetId="9" hidden="1">{"DECIMAL",#N/A,FALSE,"02"}</definedName>
    <definedName name="proo" localSheetId="8" hidden="1">{"DECIMAL",#N/A,FALSE,"02"}</definedName>
    <definedName name="proo" localSheetId="19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4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7" hidden="1">{"'Edit'!$A$1:$V$2277"}</definedName>
    <definedName name="PTS" localSheetId="11" hidden="1">{"'Edit'!$A$1:$V$2277"}</definedName>
    <definedName name="PTS" localSheetId="14" hidden="1">{"'Edit'!$A$1:$V$2277"}</definedName>
    <definedName name="PTS" localSheetId="9" hidden="1">{"'Edit'!$A$1:$V$2277"}</definedName>
    <definedName name="PTS" localSheetId="8" hidden="1">{"'Edit'!$A$1:$V$2277"}</definedName>
    <definedName name="PTS" localSheetId="19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4">#REF!</definedName>
    <definedName name="PUAREA1">[34]CHEDIAK!$CY$11:$CY$270</definedName>
    <definedName name="PUAREA2" localSheetId="14">#REF!</definedName>
    <definedName name="PUAREA2">[34]CHEDIAK!$DG$11:$DG$270</definedName>
    <definedName name="PUAREA3" localSheetId="14">#REF!</definedName>
    <definedName name="PUAREA3">[34]CHEDIAK!$DO$11:$DO$270</definedName>
    <definedName name="PUAREA4" localSheetId="14">#REF!</definedName>
    <definedName name="PUAREA4">[34]CHEDIAK!$DW$11:$DW$270</definedName>
    <definedName name="PUAREA5" localSheetId="14">#REF!</definedName>
    <definedName name="PUAREA5">[34]CHEDIAK!$EE$11:$EE$270</definedName>
    <definedName name="PUAREA6" localSheetId="14">#REF!</definedName>
    <definedName name="PUAREA6">[34]CHEDIAK!$EM$11:$EM$270</definedName>
    <definedName name="PUAREA7" localSheetId="14">#REF!</definedName>
    <definedName name="PUAREA7">[34]CHEDIAK!$EU$11:$EU$270</definedName>
    <definedName name="PUAREA8" localSheetId="14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7" hidden="1">{#N/A,#N/A,FALSE,"model"}</definedName>
    <definedName name="qa" localSheetId="11" hidden="1">{#N/A,#N/A,FALSE,"model"}</definedName>
    <definedName name="qa" localSheetId="14" hidden="1">{#N/A,#N/A,FALSE,"model"}</definedName>
    <definedName name="qa" localSheetId="9" hidden="1">{#N/A,#N/A,FALSE,"model"}</definedName>
    <definedName name="qa" localSheetId="8" hidden="1">{#N/A,#N/A,FALSE,"model"}</definedName>
    <definedName name="qa" localSheetId="19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7" hidden="1">{"Avaliação de Cargos (Class Mens Todas)",#N/A,FALSE,"BANCO DE DADOS MENSALISTAS";"Avaliação de Cargos (Class Mens Todas)",#N/A,FALSE,"BANCO DE DADOS MENSALISTAS"}</definedName>
    <definedName name="QQQ" localSheetId="11" hidden="1">{"Avaliação de Cargos (Class Mens Todas)",#N/A,FALSE,"BANCO DE DADOS MENSALISTAS";"Avaliação de Cargos (Class Mens Todas)",#N/A,FALSE,"BANCO DE DADOS MENSALISTAS"}</definedName>
    <definedName name="QQQ" localSheetId="14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8" hidden="1">{"Avaliação de Cargos (Class Mens Todas)",#N/A,FALSE,"BANCO DE DADOS MENSALISTAS";"Avaliação de Cargos (Class Mens Todas)",#N/A,FALSE,"BANCO DE DADOS MENSALISTAS"}</definedName>
    <definedName name="QQQ" localSheetId="19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7" hidden="1">{#N/A,#N/A,TRUE,"INGENIERIA";#N/A,#N/A,TRUE,"COMPRAS";#N/A,#N/A,TRUE,"DIRECCION";#N/A,#N/A,TRUE,"RESUMEN"}</definedName>
    <definedName name="qqqq" localSheetId="11" hidden="1">{#N/A,#N/A,TRUE,"INGENIERIA";#N/A,#N/A,TRUE,"COMPRAS";#N/A,#N/A,TRUE,"DIRECCION";#N/A,#N/A,TRUE,"RESUMEN"}</definedName>
    <definedName name="qqqq" localSheetId="14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8" hidden="1">{#N/A,#N/A,TRUE,"INGENIERIA";#N/A,#N/A,TRUE,"COMPRAS";#N/A,#N/A,TRUE,"DIRECCION";#N/A,#N/A,TRUE,"RESUMEN"}</definedName>
    <definedName name="qqqq" localSheetId="19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7" hidden="1">{"VISTA_1",#N/A,FALSE,"GRAFO"}</definedName>
    <definedName name="qqqqqq" localSheetId="11" hidden="1">{"VISTA_1",#N/A,FALSE,"GRAFO"}</definedName>
    <definedName name="qqqqqq" localSheetId="14" hidden="1">{"VISTA_1",#N/A,FALSE,"GRAFO"}</definedName>
    <definedName name="qqqqqq" localSheetId="9" hidden="1">{"VISTA_1",#N/A,FALSE,"GRAFO"}</definedName>
    <definedName name="qqqqqq" localSheetId="8" hidden="1">{"VISTA_1",#N/A,FALSE,"GRAFO"}</definedName>
    <definedName name="qqqqqq" localSheetId="19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7" hidden="1">{#N/A,#N/A,FALSE,"Costo instalación"}</definedName>
    <definedName name="qw" localSheetId="11" hidden="1">{#N/A,#N/A,FALSE,"Costo instalación"}</definedName>
    <definedName name="qw" localSheetId="14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19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7" hidden="1">{#N/A,#N/A,FALSE,"SERIE_150";#N/A,#N/A,FALSE,"SERIE_600 "}</definedName>
    <definedName name="qwe" localSheetId="11" hidden="1">{#N/A,#N/A,FALSE,"SERIE_150";#N/A,#N/A,FALSE,"SERIE_600 "}</definedName>
    <definedName name="qwe" localSheetId="14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19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4" hidden="1">#REF!</definedName>
    <definedName name="qwerrtyu" hidden="1">[66]TABLA!#REF!</definedName>
    <definedName name="q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7" hidden="1">{"HW",#N/A,FALSE,"1998"}</definedName>
    <definedName name="RADIO" localSheetId="11" hidden="1">{"HW",#N/A,FALSE,"1998"}</definedName>
    <definedName name="RADIO" localSheetId="14" hidden="1">{"HW",#N/A,FALSE,"1998"}</definedName>
    <definedName name="RADIO" localSheetId="9" hidden="1">{"HW",#N/A,FALSE,"1998"}</definedName>
    <definedName name="RADIO" localSheetId="8" hidden="1">{"HW",#N/A,FALSE,"1998"}</definedName>
    <definedName name="RADIO" localSheetId="19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4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7" hidden="1">{#N/A,#N/A,FALSE,"Monthly report";#N/A,#N/A,FALSE,"M.R. UEM";#N/A,#N/A,FALSE,"M.R. VCM"}</definedName>
    <definedName name="re" localSheetId="11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19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7" hidden="1">{"'NOTES2'!$G$9:$J$27"}</definedName>
    <definedName name="rfq" localSheetId="11" hidden="1">{"'NOTES2'!$G$9:$J$27"}</definedName>
    <definedName name="rfq" localSheetId="14" hidden="1">{"'NOTES2'!$G$9:$J$27"}</definedName>
    <definedName name="rfq" localSheetId="9" hidden="1">{"'NOTES2'!$G$9:$J$27"}</definedName>
    <definedName name="rfq" localSheetId="8" hidden="1">{"'NOTES2'!$G$9:$J$27"}</definedName>
    <definedName name="rfq" localSheetId="19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7" hidden="1">{#N/A,#N/A,FALSE,"model"}</definedName>
    <definedName name="RUBEN" localSheetId="11" hidden="1">{#N/A,#N/A,FALSE,"model"}</definedName>
    <definedName name="RUBEN" localSheetId="14" hidden="1">{#N/A,#N/A,FALSE,"model"}</definedName>
    <definedName name="RUBEN" localSheetId="9" hidden="1">{#N/A,#N/A,FALSE,"model"}</definedName>
    <definedName name="RUBEN" localSheetId="8" hidden="1">{#N/A,#N/A,FALSE,"model"}</definedName>
    <definedName name="RUBEN" localSheetId="19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7">'Datos para distribución P0'!RUN</definedName>
    <definedName name="RUN" localSheetId="11">'Histograma carretones'!RUN</definedName>
    <definedName name="RUN" localSheetId="2">'LD Ingeniería de detalle'!RUN</definedName>
    <definedName name="RUN" localSheetId="3">'OC Exterior'!RUN</definedName>
    <definedName name="RUN" localSheetId="14">#REF!</definedName>
    <definedName name="RUN" localSheetId="9">'REM-Back-up'!RUN</definedName>
    <definedName name="RUN" localSheetId="8">'REM-Nuevo'!RUN</definedName>
    <definedName name="RUN" localSheetId="19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4" hidden="1">#REF!</definedName>
    <definedName name="Rwvu.PLA2." hidden="1">'[23]COP FED'!#REF!</definedName>
    <definedName name="s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4" hidden="1">{"'NOTES2'!$G$9:$J$27"}</definedName>
    <definedName name="SDF" hidden="1">{"'NOTES2'!$G$9:$J$27"}</definedName>
    <definedName name="SDFD" localSheetId="17" hidden="1">{"'NOTES2'!$G$9:$J$27"}</definedName>
    <definedName name="SDFD" localSheetId="11" hidden="1">{"'NOTES2'!$G$9:$J$27"}</definedName>
    <definedName name="SDFD" localSheetId="14" hidden="1">{"'NOTES2'!$G$9:$J$27"}</definedName>
    <definedName name="SDFD" localSheetId="9" hidden="1">{"'NOTES2'!$G$9:$J$27"}</definedName>
    <definedName name="SDFD" localSheetId="8" hidden="1">{"'NOTES2'!$G$9:$J$27"}</definedName>
    <definedName name="SDFD" localSheetId="19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7" hidden="1">{#N/A,#N/A,FALSE,"SERIE_150";#N/A,#N/A,FALSE,"SERIE_600 "}</definedName>
    <definedName name="sdh" localSheetId="11" hidden="1">{#N/A,#N/A,FALSE,"SERIE_150";#N/A,#N/A,FALSE,"SERIE_600 "}</definedName>
    <definedName name="sdh" localSheetId="14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19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7" hidden="1">{#N/A,#N/A,FALSE,"Total_OC015";#N/A,#N/A,FALSE,"ADMIN";#N/A,#N/A,FALSE,"PROCES";#N/A,#N/A,FALSE,"mecan";#N/A,#N/A,FALSE,"civil";#N/A,#N/A,FALSE,"CAÑER";#N/A,#N/A,FALSE,"ELEC";#N/A,#N/A,FALSE,"INSTR"}</definedName>
    <definedName name="SDKSD" localSheetId="11" hidden="1">{#N/A,#N/A,FALSE,"Total_OC015";#N/A,#N/A,FALSE,"ADMIN";#N/A,#N/A,FALSE,"PROCES";#N/A,#N/A,FALSE,"mecan";#N/A,#N/A,FALSE,"civil";#N/A,#N/A,FALSE,"CAÑER";#N/A,#N/A,FALSE,"ELEC";#N/A,#N/A,FALSE,"INSTR"}</definedName>
    <definedName name="SDKSD" localSheetId="14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19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4">#REF!</definedName>
    <definedName name="Sel_cmpnt_mfr_id_001">[43]DWTables!$U$2</definedName>
    <definedName name="Sel_cmpnt_mod_id_001" localSheetId="14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4">#REF!</definedName>
    <definedName name="Sel_spec_udf_c10_001">[43]DWTables!$I$2</definedName>
    <definedName name="Sel_spec_udf_c11_001" localSheetId="14">#REF!</definedName>
    <definedName name="Sel_spec_udf_c11_001">[43]DWTables!$T$2</definedName>
    <definedName name="Sel_spec_udf_c17_001" localSheetId="14">#REF!</definedName>
    <definedName name="Sel_spec_udf_c17_001">[43]DWTables!$G$2</definedName>
    <definedName name="Sel_spec_udf_c20_001" localSheetId="14">#REF!</definedName>
    <definedName name="Sel_spec_udf_c20_001">[43]DWTables!$N$2</definedName>
    <definedName name="Sel_spec_udf_c21_001" localSheetId="14">#REF!</definedName>
    <definedName name="Sel_spec_udf_c21_001">[43]DWTables!$H$2</definedName>
    <definedName name="Sel_spec_udf_c23_001" localSheetId="14">#REF!</definedName>
    <definedName name="Sel_spec_udf_c23_001">[43]DWTables!$O$2</definedName>
    <definedName name="Sel_spec_udf_c25_001" localSheetId="14">#REF!</definedName>
    <definedName name="Sel_spec_udf_c25_001">[43]DWTables!$M$2</definedName>
    <definedName name="Sel_spec_udf_c31_001" localSheetId="14">#REF!</definedName>
    <definedName name="Sel_spec_udf_c31_001">[43]DWTables!$J$2</definedName>
    <definedName name="Sel_spec_udf_c34_001" localSheetId="14">#REF!</definedName>
    <definedName name="Sel_spec_udf_c34_001">[43]DWTables!$P$2</definedName>
    <definedName name="Sel_spec_udf_c36_001" localSheetId="14">#REF!</definedName>
    <definedName name="Sel_spec_udf_c36_001">[43]DWTables!$S$2</definedName>
    <definedName name="Sel_spec_udf_c42_001" localSheetId="14">#REF!</definedName>
    <definedName name="Sel_spec_udf_c42_001">[43]DWTables!$K$2</definedName>
    <definedName name="Sel_spec_udf_c44_001" localSheetId="14">#REF!</definedName>
    <definedName name="Sel_spec_udf_c44_001">[43]DWTables!$E$2</definedName>
    <definedName name="Sel_spec_udf_c51_001" localSheetId="14">#REF!</definedName>
    <definedName name="Sel_spec_udf_c51_001">[43]DWTables!$Q$2</definedName>
    <definedName name="Sel_spec_udf_c52_001" localSheetId="14">#REF!</definedName>
    <definedName name="Sel_spec_udf_c52_001">[43]DWTables!$F$2</definedName>
    <definedName name="Sel_spec_udf_c61_001" localSheetId="14">#REF!</definedName>
    <definedName name="Sel_spec_udf_c61_001">[43]DWTables!$L$2</definedName>
    <definedName name="Sel_spec_udf_c66_001" localSheetId="14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7" hidden="1">{"'NOTES2'!$G$9:$J$27"}</definedName>
    <definedName name="SESE" localSheetId="11" hidden="1">{"'NOTES2'!$G$9:$J$27"}</definedName>
    <definedName name="SESE" localSheetId="14" hidden="1">{"'NOTES2'!$G$9:$J$27"}</definedName>
    <definedName name="SESE" localSheetId="9" hidden="1">{"'NOTES2'!$G$9:$J$27"}</definedName>
    <definedName name="SESE" localSheetId="8" hidden="1">{"'NOTES2'!$G$9:$J$27"}</definedName>
    <definedName name="SESE" localSheetId="19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7" hidden="1">{"'NOTES2'!$G$9:$J$27"}</definedName>
    <definedName name="SHEET3" localSheetId="11" hidden="1">{"'NOTES2'!$G$9:$J$27"}</definedName>
    <definedName name="SHEET3" localSheetId="14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19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7" hidden="1">{#N/A,#N/A,FALSE,"GENERAL";#N/A,#N/A,FALSE,"USP 1";#N/A,#N/A,FALSE,"USP 2";#N/A,#N/A,FALSE,"UTE"}</definedName>
    <definedName name="shs" localSheetId="11" hidden="1">{#N/A,#N/A,FALSE,"GENERAL";#N/A,#N/A,FALSE,"USP 1";#N/A,#N/A,FALSE,"USP 2";#N/A,#N/A,FALSE,"UTE"}</definedName>
    <definedName name="shs" localSheetId="14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19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4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7" hidden="1">{#N/A,#N/A,FALSE,"Costo Vendido";#N/A,#N/A,FALSE,"Precio";#N/A,#N/A,FALSE,"Consumo";#N/A,#N/A,FALSE,"GDV";#N/A,#N/A,FALSE,"expestru";#N/A,#N/A,FALSE,"Graficos";#N/A,#N/A,FALSE,"Resumen "}</definedName>
    <definedName name="ss_2" localSheetId="11" hidden="1">{#N/A,#N/A,FALSE,"Costo Vendido";#N/A,#N/A,FALSE,"Precio";#N/A,#N/A,FALSE,"Consumo";#N/A,#N/A,FALSE,"GDV";#N/A,#N/A,FALSE,"expestru";#N/A,#N/A,FALSE,"Graficos";#N/A,#N/A,FALSE,"Resumen "}</definedName>
    <definedName name="ss_2" localSheetId="14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19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7" hidden="1">{#N/A,#N/A,FALSE,"Costo Vendido";#N/A,#N/A,FALSE,"Precio";#N/A,#N/A,FALSE,"Consumo";#N/A,#N/A,FALSE,"GDV";#N/A,#N/A,FALSE,"expestru";#N/A,#N/A,FALSE,"Graficos";#N/A,#N/A,FALSE,"Resumen "}</definedName>
    <definedName name="sss" localSheetId="11" hidden="1">{#N/A,#N/A,FALSE,"Costo Vendido";#N/A,#N/A,FALSE,"Precio";#N/A,#N/A,FALSE,"Consumo";#N/A,#N/A,FALSE,"GDV";#N/A,#N/A,FALSE,"expestru";#N/A,#N/A,FALSE,"Graficos";#N/A,#N/A,FALSE,"Resumen "}</definedName>
    <definedName name="sss" localSheetId="14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8" hidden="1">{#N/A,#N/A,FALSE,"Costo Vendido";#N/A,#N/A,FALSE,"Precio";#N/A,#N/A,FALSE,"Consumo";#N/A,#N/A,FALSE,"GDV";#N/A,#N/A,FALSE,"expestru";#N/A,#N/A,FALSE,"Graficos";#N/A,#N/A,FALSE,"Resumen "}</definedName>
    <definedName name="sss" localSheetId="19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7" hidden="1">{#N/A,#N/A,FALSE,"Costo Vendido";#N/A,#N/A,FALSE,"Precio";#N/A,#N/A,FALSE,"Consumo";#N/A,#N/A,FALSE,"GDV";#N/A,#N/A,FALSE,"expestru";#N/A,#N/A,FALSE,"Graficos";#N/A,#N/A,FALSE,"Resumen "}</definedName>
    <definedName name="sss_2" localSheetId="11" hidden="1">{#N/A,#N/A,FALSE,"Costo Vendido";#N/A,#N/A,FALSE,"Precio";#N/A,#N/A,FALSE,"Consumo";#N/A,#N/A,FALSE,"GDV";#N/A,#N/A,FALSE,"expestru";#N/A,#N/A,FALSE,"Graficos";#N/A,#N/A,FALSE,"Resumen "}</definedName>
    <definedName name="sss_2" localSheetId="14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19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7" hidden="1">{"'NOTES2'!$G$9:$J$27"}</definedName>
    <definedName name="SSSSS" localSheetId="11" hidden="1">{"'NOTES2'!$G$9:$J$27"}</definedName>
    <definedName name="SSSSS" localSheetId="14" hidden="1">{"'NOTES2'!$G$9:$J$27"}</definedName>
    <definedName name="SSSSS" localSheetId="9" hidden="1">{"'NOTES2'!$G$9:$J$27"}</definedName>
    <definedName name="SSSSS" localSheetId="8" hidden="1">{"'NOTES2'!$G$9:$J$27"}</definedName>
    <definedName name="SSSSS" localSheetId="19" hidden="1">{"'NOTES2'!$G$9:$J$27"}</definedName>
    <definedName name="SSSSS" localSheetId="12" hidden="1">{"'NOTES2'!$G$9:$J$27"}</definedName>
    <definedName name="SSSSS" hidden="1">{"'NOTES2'!$G$9:$J$27"}</definedName>
    <definedName name="SSSSSSS" localSheetId="17" hidden="1">{"'NOTES2'!$G$9:$J$27"}</definedName>
    <definedName name="SSSSSSS" localSheetId="11" hidden="1">{"'NOTES2'!$G$9:$J$27"}</definedName>
    <definedName name="SSSSSSS" localSheetId="14" hidden="1">{"'NOTES2'!$G$9:$J$27"}</definedName>
    <definedName name="SSSSSSS" localSheetId="9" hidden="1">{"'NOTES2'!$G$9:$J$27"}</definedName>
    <definedName name="SSSSSSS" localSheetId="8" hidden="1">{"'NOTES2'!$G$9:$J$27"}</definedName>
    <definedName name="SSSSSSS" localSheetId="19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4">#REF!</definedName>
    <definedName name="SUBPROYECTO">[24]Registros!#REF!</definedName>
    <definedName name="SubT_11628" localSheetId="14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7" hidden="1">{"'8'!$B$1:$I$46"}</definedName>
    <definedName name="superv" localSheetId="11" hidden="1">{"'8'!$B$1:$I$46"}</definedName>
    <definedName name="superv" localSheetId="14" hidden="1">{"'8'!$B$1:$I$46"}</definedName>
    <definedName name="superv" localSheetId="9" hidden="1">{"'8'!$B$1:$I$46"}</definedName>
    <definedName name="superv" localSheetId="8" hidden="1">{"'8'!$B$1:$I$46"}</definedName>
    <definedName name="superv" localSheetId="19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4" hidden="1">#REF!</definedName>
    <definedName name="Swvu.PLA1." hidden="1">'[23]COP FED'!#REF!</definedName>
    <definedName name="Swvu.PLA2." localSheetId="14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7" hidden="1">{#N/A,#N/A,TRUE,"1842CWN0"}</definedName>
    <definedName name="Tanques" localSheetId="11" hidden="1">{#N/A,#N/A,TRUE,"1842CWN0"}</definedName>
    <definedName name="Tanques" localSheetId="14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19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4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7" hidden="1">{"'Edit'!$A$1:$V$2277"}</definedName>
    <definedName name="Test" localSheetId="11" hidden="1">{"'Edit'!$A$1:$V$2277"}</definedName>
    <definedName name="Test" localSheetId="14" hidden="1">{"'Edit'!$A$1:$V$2277"}</definedName>
    <definedName name="Test" localSheetId="9" hidden="1">{"'Edit'!$A$1:$V$2277"}</definedName>
    <definedName name="Test" localSheetId="8" hidden="1">{"'Edit'!$A$1:$V$2277"}</definedName>
    <definedName name="Test" localSheetId="19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7" hidden="1">{"'NOTES2'!$G$9:$J$27"}</definedName>
    <definedName name="TETE" localSheetId="11" hidden="1">{"'NOTES2'!$G$9:$J$27"}</definedName>
    <definedName name="TETE" localSheetId="14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19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4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4">#REF!</definedName>
    <definedName name="TITULO">[24]Registros!#REF!</definedName>
    <definedName name="TITULO_DOC">#REF!</definedName>
    <definedName name="TituloDocumento">#REF!</definedName>
    <definedName name="TITULOS_A_IMPRIMIR" localSheetId="14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7" hidden="1">{#N/A,#N/A,FALSE,"Matrix";#N/A,#N/A,FALSE,"Executive";#N/A,#N/A,FALSE,"Summary"}</definedName>
    <definedName name="Toquepala" localSheetId="11" hidden="1">{#N/A,#N/A,FALSE,"Matrix";#N/A,#N/A,FALSE,"Executive";#N/A,#N/A,FALSE,"Summary"}</definedName>
    <definedName name="Toquepala" localSheetId="14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19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4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1">Scheduled_Payment+Extra_Payment</definedName>
    <definedName name="Total_Payment" localSheetId="14">Scheduled_Payment+Extra_Payment</definedName>
    <definedName name="Total_Payment" localSheetId="9">Scheduled_Payment+Extra_Payment</definedName>
    <definedName name="Total_Payment" localSheetId="8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4">#REF!</definedName>
    <definedName name="tripbt">'[54]CATALOGO CABLES BT'!$A$25:$E$40</definedName>
    <definedName name="tripmt" localSheetId="14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7" hidden="1">{#N/A,#N/A,TRUE,"Cert.Global";#N/A,#N/A,TRUE,"Cert. M&amp;C";#N/A,#N/A,TRUE,"Cert. Engineering";#N/A,#N/A,TRUE,"Cert. Procurement ";#N/A,#N/A,TRUE,"Cert. Constr. Manag."}</definedName>
    <definedName name="tttttttttttttt" localSheetId="11" hidden="1">{#N/A,#N/A,TRUE,"Cert.Global";#N/A,#N/A,TRUE,"Cert. M&amp;C";#N/A,#N/A,TRUE,"Cert. Engineering";#N/A,#N/A,TRUE,"Cert. Procurement ";#N/A,#N/A,TRUE,"Cert. Constr. Manag."}</definedName>
    <definedName name="tttttttttttttt" localSheetId="14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19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7" hidden="1">{#N/A,#N/A,FALSE,"Work progress mensile";#N/A,#N/A,FALSE,"Work progress mensile IE1"}</definedName>
    <definedName name="u" localSheetId="11" hidden="1">{#N/A,#N/A,FALSE,"Work progress mensile";#N/A,#N/A,FALSE,"Work progress mensile IE1"}</definedName>
    <definedName name="U" localSheetId="14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8" hidden="1">{#N/A,#N/A,FALSE,"Work progress mensile";#N/A,#N/A,FALSE,"Work progress mensile IE1"}</definedName>
    <definedName name="u" localSheetId="19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4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4">#REF!</definedName>
    <definedName name="unipbt">'[54]CATALOGO CABLES BT'!$A$6:$E$24</definedName>
    <definedName name="unipmt" localSheetId="14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4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7" hidden="1">{#N/A,#N/A,FALSE,"Work progress mensile";#N/A,#N/A,FALSE,"Work progress mensile IE1"}</definedName>
    <definedName name="uuu" localSheetId="11" hidden="1">{#N/A,#N/A,FALSE,"Work progress mensile";#N/A,#N/A,FALSE,"Work progress mensile IE1"}</definedName>
    <definedName name="uuu" localSheetId="14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8" hidden="1">{#N/A,#N/A,FALSE,"Work progress mensile";#N/A,#N/A,FALSE,"Work progress mensile IE1"}</definedName>
    <definedName name="uuu" localSheetId="19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7" hidden="1">{"DECIMAL",#N/A,FALSE,"02"}</definedName>
    <definedName name="uuuu" localSheetId="11" hidden="1">{"DECIMAL",#N/A,FALSE,"02"}</definedName>
    <definedName name="uuuu" localSheetId="14" hidden="1">{"DECIMAL",#N/A,FALSE,"02"}</definedName>
    <definedName name="uuuu" localSheetId="9" hidden="1">{"DECIMAL",#N/A,FALSE,"02"}</definedName>
    <definedName name="uuuu" localSheetId="8" hidden="1">{"DECIMAL",#N/A,FALSE,"02"}</definedName>
    <definedName name="uuuu" localSheetId="19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7" hidden="1">{#N/A,#N/A,FALSE,"Work progress mensile";#N/A,#N/A,FALSE,"Work progress mensile IE1"}</definedName>
    <definedName name="uuuuuu" localSheetId="11" hidden="1">{#N/A,#N/A,FALSE,"Work progress mensile";#N/A,#N/A,FALSE,"Work progress mensile IE1"}</definedName>
    <definedName name="uuuuuu" localSheetId="14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8" hidden="1">{#N/A,#N/A,FALSE,"Work progress mensile";#N/A,#N/A,FALSE,"Work progress mensile IE1"}</definedName>
    <definedName name="uuuuuu" localSheetId="19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7" hidden="1">{#N/A,#N/A,FALSE,"Work progress mensile";#N/A,#N/A,FALSE,"Work progress mensile IE1"}</definedName>
    <definedName name="uuuuuuu" localSheetId="11" hidden="1">{#N/A,#N/A,FALSE,"Work progress mensile";#N/A,#N/A,FALSE,"Work progress mensile IE1"}</definedName>
    <definedName name="uuuuuuu" localSheetId="14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8" hidden="1">{#N/A,#N/A,FALSE,"Work progress mensile";#N/A,#N/A,FALSE,"Work progress mensile IE1"}</definedName>
    <definedName name="uuuuuuu" localSheetId="19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7" hidden="1">{"NORMAL",#N/A,FALSE,"02"}</definedName>
    <definedName name="uuuuuuuu" localSheetId="11" hidden="1">{"NORMAL",#N/A,FALSE,"02"}</definedName>
    <definedName name="uuuuuuuu" localSheetId="14" hidden="1">{"NORMAL",#N/A,FALSE,"02"}</definedName>
    <definedName name="uuuuuuuu" localSheetId="9" hidden="1">{"NORMAL",#N/A,FALSE,"02"}</definedName>
    <definedName name="uuuuuuuu" localSheetId="8" hidden="1">{"NORMAL",#N/A,FALSE,"02"}</definedName>
    <definedName name="uuuuuuuu" localSheetId="19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7" hidden="1">{#N/A,#N/A,TRUE,"Cert.Global";#N/A,#N/A,TRUE,"Cert. M&amp;C";#N/A,#N/A,TRUE,"Cert. Engineering";#N/A,#N/A,TRUE,"Cert. Procurement ";#N/A,#N/A,TRUE,"Cert. Constr. Manag."}</definedName>
    <definedName name="UUUUUUUUU" localSheetId="11" hidden="1">{#N/A,#N/A,TRUE,"Cert.Global";#N/A,#N/A,TRUE,"Cert. M&amp;C";#N/A,#N/A,TRUE,"Cert. Engineering";#N/A,#N/A,TRUE,"Cert. Procurement ";#N/A,#N/A,TRUE,"Cert. Constr. Manag."}</definedName>
    <definedName name="UUUUUUUUU" localSheetId="14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19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4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7" hidden="1">{"desarrollo",#N/A,FALSE,"Cámara Camión";"resumen",#N/A,FALSE,"Cámara Camión";"eqprod",#N/A,FALSE,"Cámara Camión"}</definedName>
    <definedName name="verti" localSheetId="11" hidden="1">{"desarrollo",#N/A,FALSE,"Cámara Camión";"resumen",#N/A,FALSE,"Cámara Camión";"eqprod",#N/A,FALSE,"Cámara Camión"}</definedName>
    <definedName name="verti" localSheetId="14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19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7" hidden="1">{"desarrollo",#N/A,FALSE,"LHD Camión";"eqdllo",#N/A,FALSE,"LHD Camión";"eqprod",#N/A,FALSE,"LHD Camión";"Resumen",#N/A,FALSE,"LHD Camión"}</definedName>
    <definedName name="vertical" localSheetId="11" hidden="1">{"desarrollo",#N/A,FALSE,"LHD Camión";"eqdllo",#N/A,FALSE,"LHD Camión";"eqprod",#N/A,FALSE,"LHD Camión";"Resumen",#N/A,FALSE,"LHD Camión"}</definedName>
    <definedName name="vertical" localSheetId="14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19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4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7" hidden="1">{"HW",#N/A,FALSE,"1998"}</definedName>
    <definedName name="vvvvvvvvvvvvvvvvv" localSheetId="11" hidden="1">{"HW",#N/A,FALSE,"1998"}</definedName>
    <definedName name="vvvvvvvvvvvvvvvvv" localSheetId="14" hidden="1">{"HW",#N/A,FALSE,"1998"}</definedName>
    <definedName name="vvvvvvvvvvvvvvvvv" localSheetId="9" hidden="1">{"HW",#N/A,FALSE,"1998"}</definedName>
    <definedName name="vvvvvvvvvvvvvvvvv" localSheetId="8" hidden="1">{"HW",#N/A,FALSE,"1998"}</definedName>
    <definedName name="vvvvvvvvvvvvvvvvv" localSheetId="19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7" hidden="1">{#N/A,#N/A,TRUE,"Report"}</definedName>
    <definedName name="WCC" localSheetId="11" hidden="1">{#N/A,#N/A,TRUE,"Report"}</definedName>
    <definedName name="WCC" localSheetId="14" hidden="1">{#N/A,#N/A,TRUE,"Report"}</definedName>
    <definedName name="WCC" localSheetId="9" hidden="1">{#N/A,#N/A,TRUE,"Report"}</definedName>
    <definedName name="WCC" localSheetId="8" hidden="1">{#N/A,#N/A,TRUE,"Report"}</definedName>
    <definedName name="WCC" localSheetId="19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7" hidden="1">{"'Edit'!$A$1:$V$2277"}</definedName>
    <definedName name="WHATS" localSheetId="11" hidden="1">{"'Edit'!$A$1:$V$2277"}</definedName>
    <definedName name="WHATS" localSheetId="14" hidden="1">{"'Edit'!$A$1:$V$2277"}</definedName>
    <definedName name="WHATS" localSheetId="9" hidden="1">{"'Edit'!$A$1:$V$2277"}</definedName>
    <definedName name="WHATS" localSheetId="8" hidden="1">{"'Edit'!$A$1:$V$2277"}</definedName>
    <definedName name="WHATS" localSheetId="19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4" hidden="1">#REF!</definedName>
    <definedName name="wra" hidden="1">'[55]LIMA-CANTA'!#REF!</definedName>
    <definedName name="wrn" localSheetId="17" hidden="1">{#N/A,#N/A,TRUE,"Est. de Fact.";#N/A,#N/A,TRUE,"Capitulo 19";#N/A,#N/A,TRUE,"Proyecto P855"}</definedName>
    <definedName name="wrn" localSheetId="11" hidden="1">{#N/A,#N/A,TRUE,"Est. de Fact.";#N/A,#N/A,TRUE,"Capitulo 19";#N/A,#N/A,TRUE,"Proyecto P855"}</definedName>
    <definedName name="wrn" localSheetId="14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19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7" hidden="1">{"NORMAL",#N/A,FALSE,"02"}</definedName>
    <definedName name="wrn.02INFORME." localSheetId="11" hidden="1">{"NORMAL",#N/A,FALSE,"02"}</definedName>
    <definedName name="wrn.02INFORME." localSheetId="14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19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7" hidden="1">{"NORMAL",#N/A,FALSE,"02"}</definedName>
    <definedName name="wrn.02INFORME._2" localSheetId="11" hidden="1">{"NORMAL",#N/A,FALSE,"02"}</definedName>
    <definedName name="wrn.02INFORME._2" localSheetId="14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19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7" hidden="1">{"NORMAL",#N/A,FALSE,"02"}</definedName>
    <definedName name="wrn.02informe1" localSheetId="11" hidden="1">{"NORMAL",#N/A,FALSE,"02"}</definedName>
    <definedName name="wrn.02informe1" localSheetId="14" hidden="1">{"NORMAL",#N/A,FALSE,"02"}</definedName>
    <definedName name="wrn.02informe1" localSheetId="9" hidden="1">{"NORMAL",#N/A,FALSE,"02"}</definedName>
    <definedName name="wrn.02informe1" localSheetId="8" hidden="1">{"NORMAL",#N/A,FALSE,"02"}</definedName>
    <definedName name="wrn.02informe1" localSheetId="19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7" hidden="1">{"4",#N/A,FALSE,"Flujos Caja - Mon. 1999"}</definedName>
    <definedName name="wrn.2." localSheetId="11" hidden="1">{"4",#N/A,FALSE,"Flujos Caja - Mon. 1999"}</definedName>
    <definedName name="wrn.2." localSheetId="14" hidden="1">{"4",#N/A,FALSE,"Flujos Caja - Mon. 1999"}</definedName>
    <definedName name="wrn.2." localSheetId="9" hidden="1">{"4",#N/A,FALSE,"Flujos Caja - Mon. 1999"}</definedName>
    <definedName name="wrn.2." localSheetId="8" hidden="1">{"4",#N/A,FALSE,"Flujos Caja - Mon. 1999"}</definedName>
    <definedName name="wrn.2." localSheetId="19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7" hidden="1">{"ARA1",#N/A,FALSE,"ENG-ARA";"ARAhours",#N/A,FALSE,"ENG-ARA";"ARA$",#N/A,FALSE,"ENG-ARA"}</definedName>
    <definedName name="wrn.ARA." localSheetId="11" hidden="1">{"ARA1",#N/A,FALSE,"ENG-ARA";"ARAhours",#N/A,FALSE,"ENG-ARA";"ARA$",#N/A,FALSE,"ENG-ARA"}</definedName>
    <definedName name="wrn.ARA." localSheetId="14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19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7" hidden="1">{"Avaliação de Cargos (Class Mens Todas)",#N/A,FALSE,"BANCO DE DADOS MENSALISTAS";"Avaliação de Cargos (Class Mens Todas)",#N/A,FALSE,"BANCO DE DADOS MENSALISTAS"}</definedName>
    <definedName name="wrn.Avaliação._.de._.Cargos." localSheetId="11" hidden="1">{"Avaliação de Cargos (Class Mens Todas)",#N/A,FALSE,"BANCO DE DADOS MENSALISTAS";"Avaliação de Cargos (Class Mens Todas)",#N/A,FALSE,"BANCO DE DADOS MENSALISTAS"}</definedName>
    <definedName name="wrn.Avaliação._.de._.Cargos." localSheetId="14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8" hidden="1">{"Avaliação de Cargos (Class Mens Todas)",#N/A,FALSE,"BANCO DE DADOS MENSALISTAS";"Avaliação de Cargos (Class Mens Todas)",#N/A,FALSE,"BANCO DE DADOS MENSALISTAS"}</definedName>
    <definedName name="wrn.Avaliação._.de._.Cargos." localSheetId="19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7" hidden="1">{"bechtel1",#N/A,TRUE,"BECHTEL";"bechtelhours",#N/A,TRUE,"BECHTEL";"bechtel$",#N/A,TRUE,"BECHTEL"}</definedName>
    <definedName name="wrn.bechtel._.hours." localSheetId="11" hidden="1">{"bechtel1",#N/A,TRUE,"BECHTEL";"bechtelhours",#N/A,TRUE,"BECHTEL";"bechtel$",#N/A,TRUE,"BECHTEL"}</definedName>
    <definedName name="wrn.bechtel._.hours." localSheetId="14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19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7" hidden="1">{#N/A,#N/A,FALSE,"CARGAS";#N/A,#N/A,FALSE,"TABLEROS";#N/A,#N/A,FALSE,"MT";#N/A,#N/A,FALSE,"BT STX";#N/A,#N/A,FALSE,"CORTO";#N/A,#N/A,FALSE,"CAB-MT";#N/A,#N/A,FALSE,"CAB-BM"}</definedName>
    <definedName name="wrn.CALCULO." localSheetId="11" hidden="1">{#N/A,#N/A,FALSE,"CARGAS";#N/A,#N/A,FALSE,"TABLEROS";#N/A,#N/A,FALSE,"MT";#N/A,#N/A,FALSE,"BT STX";#N/A,#N/A,FALSE,"CORTO";#N/A,#N/A,FALSE,"CAB-MT";#N/A,#N/A,FALSE,"CAB-BM"}</definedName>
    <definedName name="wrn.CALCULO." localSheetId="14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19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7" hidden="1">{"desarrollo",#N/A,FALSE,"Cámara Camión";"resumen",#N/A,FALSE,"Cámara Camión";"eqprod",#N/A,FALSE,"Cámara Camión"}</definedName>
    <definedName name="wrn.Camaracamion." localSheetId="11" hidden="1">{"desarrollo",#N/A,FALSE,"Cámara Camión";"resumen",#N/A,FALSE,"Cámara Camión";"eqprod",#N/A,FALSE,"Cámara Camión"}</definedName>
    <definedName name="wrn.Camaracamion." localSheetId="14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19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7" hidden="1">{#N/A,#N/A,TRUE,"Report"}</definedName>
    <definedName name="wrn.Capacity._.Calculations._.for._.FM3." localSheetId="11" hidden="1">{#N/A,#N/A,TRUE,"Report"}</definedName>
    <definedName name="wrn.Capacity._.Calculations._.for._.FM3." localSheetId="14" hidden="1">{#N/A,#N/A,TRUE,"Report"}</definedName>
    <definedName name="wrn.Capacity._.Calculations._.for._.FM3." localSheetId="9" hidden="1">{#N/A,#N/A,TRUE,"Report"}</definedName>
    <definedName name="wrn.Capacity._.Calculations._.for._.FM3." localSheetId="8" hidden="1">{#N/A,#N/A,TRUE,"Report"}</definedName>
    <definedName name="wrn.Capacity._.Calculations._.for._.FM3." localSheetId="19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7" hidden="1">{"CI+GG(BASE)",#N/A,FALSE,"CI+GG(BASE)";"GG",#N/A,FALSE,"CI+GG(BASE)";"CI",#N/A,FALSE,"CI+GG(BASE)"}</definedName>
    <definedName name="wrn.CIGG." localSheetId="11" hidden="1">{"CI+GG(BASE)",#N/A,FALSE,"CI+GG(BASE)";"GG",#N/A,FALSE,"CI+GG(BASE)";"CI",#N/A,FALSE,"CI+GG(BASE)"}</definedName>
    <definedName name="wrn.CIGG." localSheetId="14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19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7" hidden="1">{#N/A,#N/A,TRUE,"1842CWN0"}</definedName>
    <definedName name="wrn.civil._.works." localSheetId="11" hidden="1">{#N/A,#N/A,TRUE,"1842CWN0"}</definedName>
    <definedName name="wrn.civil._.works." localSheetId="14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19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7" hidden="1">{#N/A,#N/A,FALSE,"SERIE_150";#N/A,#N/A,FALSE,"SERIE_600 "}</definedName>
    <definedName name="wrn.COMPUMAT." localSheetId="11" hidden="1">{#N/A,#N/A,FALSE,"SERIE_150";#N/A,#N/A,FALSE,"SERIE_600 "}</definedName>
    <definedName name="wrn.COMPUMAT." localSheetId="3" hidden="1">{#N/A,#N/A,FALSE,"SERIE_150";#N/A,#N/A,FALSE,"SERIE_600 "}</definedName>
    <definedName name="wrn.COMPUMAT." localSheetId="14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19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7" hidden="1">{#N/A,#N/A,FALSE,"WBS 1.06";#N/A,#N/A,FALSE,"WBS 1.14";#N/A,#N/A,FALSE,"WBS 1.17";#N/A,#N/A,FALSE,"WBS 1.18"}</definedName>
    <definedName name="wrn.COST_SHEETS." localSheetId="11" hidden="1">{#N/A,#N/A,FALSE,"WBS 1.06";#N/A,#N/A,FALSE,"WBS 1.14";#N/A,#N/A,FALSE,"WBS 1.17";#N/A,#N/A,FALSE,"WBS 1.18"}</definedName>
    <definedName name="wrn.COST_SHEETS." localSheetId="14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8" hidden="1">{#N/A,#N/A,FALSE,"WBS 1.06";#N/A,#N/A,FALSE,"WBS 1.14";#N/A,#N/A,FALSE,"WBS 1.17";#N/A,#N/A,FALSE,"WBS 1.18"}</definedName>
    <definedName name="wrn.COST_SHEETS." localSheetId="19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7" hidden="1">{#N/A,#N/A,FALSE,"Costo Vendido";#N/A,#N/A,FALSE,"Precio";#N/A,#N/A,FALSE,"Consumo";#N/A,#N/A,FALSE,"GDV";#N/A,#N/A,FALSE,"expestru";#N/A,#N/A,FALSE,"Graficos";#N/A,#N/A,FALSE,"Resumen "}</definedName>
    <definedName name="wrn.CuentaEconomica." localSheetId="11" hidden="1">{#N/A,#N/A,FALSE,"Costo Vendido";#N/A,#N/A,FALSE,"Precio";#N/A,#N/A,FALSE,"Consumo";#N/A,#N/A,FALSE,"GDV";#N/A,#N/A,FALSE,"expestru";#N/A,#N/A,FALSE,"Graficos";#N/A,#N/A,FALSE,"Resumen "}</definedName>
    <definedName name="wrn.CuentaEconomica." localSheetId="14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19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7" hidden="1">{#N/A,#N/A,FALSE,"Costo Vendido";#N/A,#N/A,FALSE,"Precio";#N/A,#N/A,FALSE,"Consumo";#N/A,#N/A,FALSE,"GDV";#N/A,#N/A,FALSE,"expestru";#N/A,#N/A,FALSE,"Graficos";#N/A,#N/A,FALSE,"Resumen "}</definedName>
    <definedName name="wrn.CuentaEconomica._2" localSheetId="11" hidden="1">{#N/A,#N/A,FALSE,"Costo Vendido";#N/A,#N/A,FALSE,"Precio";#N/A,#N/A,FALSE,"Consumo";#N/A,#N/A,FALSE,"GDV";#N/A,#N/A,FALSE,"expestru";#N/A,#N/A,FALSE,"Graficos";#N/A,#N/A,FALSE,"Resumen "}</definedName>
    <definedName name="wrn.CuentaEconomica._2" localSheetId="14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19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7" hidden="1">{"DECIMAL",#N/A,FALSE,"02"}</definedName>
    <definedName name="wrn.DECIMAL." localSheetId="11" hidden="1">{"DECIMAL",#N/A,FALSE,"02"}</definedName>
    <definedName name="wrn.DECIMAL." localSheetId="14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19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7" hidden="1">{"DECIMAL",#N/A,FALSE,"02"}</definedName>
    <definedName name="wrn.DECIMAL._2" localSheetId="11" hidden="1">{"DECIMAL",#N/A,FALSE,"02"}</definedName>
    <definedName name="wrn.DECIMAL._2" localSheetId="14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19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7" hidden="1">{"DECIMAL",#N/A,FALSE,"02"}</definedName>
    <definedName name="wrn.decimal1" localSheetId="11" hidden="1">{"DECIMAL",#N/A,FALSE,"02"}</definedName>
    <definedName name="wrn.decimal1" localSheetId="14" hidden="1">{"DECIMAL",#N/A,FALSE,"02"}</definedName>
    <definedName name="wrn.decimal1" localSheetId="9" hidden="1">{"DECIMAL",#N/A,FALSE,"02"}</definedName>
    <definedName name="wrn.decimal1" localSheetId="8" hidden="1">{"DECIMAL",#N/A,FALSE,"02"}</definedName>
    <definedName name="wrn.decimal1" localSheetId="19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7" hidden="1">{#N/A,#N/A,FALSE,"CPV";#N/A,#N/A,FALSE,"Pareto";#N/A,#N/A,FALSE,"Gráficos"}</definedName>
    <definedName name="wrn.DESDOBRE." localSheetId="11" hidden="1">{#N/A,#N/A,FALSE,"CPV";#N/A,#N/A,FALSE,"Pareto";#N/A,#N/A,FALSE,"Gráficos"}</definedName>
    <definedName name="wrn.DESDOBRE." localSheetId="14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19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7" hidden="1">{#N/A,#N/A,FALSE,"summary";#N/A,#N/A,FALSE,"SumGraph"}</definedName>
    <definedName name="wrn.El._.Indio._.Production._.Summary." localSheetId="11" hidden="1">{#N/A,#N/A,FALSE,"summary";#N/A,#N/A,FALSE,"SumGraph"}</definedName>
    <definedName name="wrn.El._.Indio._.Production._.Summary." localSheetId="14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19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7" hidden="1">{"FlujoGastos",#N/A,FALSE,"Base";"FlujoGastos",#N/A,FALSE,"Buzón Tren";"FlujoGastos",#N/A,FALSE,"Buzón Camión";"FlujoGastos",#N/A,FALSE,"LHD Camión";"FlujoGastos",#N/A,FALSE,"Cámara Camión"}</definedName>
    <definedName name="wrn.flujos." localSheetId="11" hidden="1">{"FlujoGastos",#N/A,FALSE,"Base";"FlujoGastos",#N/A,FALSE,"Buzón Tren";"FlujoGastos",#N/A,FALSE,"Buzón Camión";"FlujoGastos",#N/A,FALSE,"LHD Camión";"FlujoGastos",#N/A,FALSE,"Cámara Camión"}</definedName>
    <definedName name="wrn.flujos." localSheetId="14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19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7" hidden="1">{#N/A,#N/A,FALSE,"model"}</definedName>
    <definedName name="wrn.forecast." localSheetId="11" hidden="1">{#N/A,#N/A,FALSE,"model"}</definedName>
    <definedName name="wrn.forecast." localSheetId="14" hidden="1">{#N/A,#N/A,FALSE,"model"}</definedName>
    <definedName name="wrn.forecast." localSheetId="9" hidden="1">{#N/A,#N/A,FALSE,"model"}</definedName>
    <definedName name="wrn.forecast." localSheetId="8" hidden="1">{#N/A,#N/A,FALSE,"model"}</definedName>
    <definedName name="wrn.forecast." localSheetId="19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4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7" hidden="1">{#N/A,#N/A,FALSE,"model"}</definedName>
    <definedName name="wrn.forecast2" localSheetId="11" hidden="1">{#N/A,#N/A,FALSE,"model"}</definedName>
    <definedName name="wrn.forecast2" localSheetId="14" hidden="1">{#N/A,#N/A,FALSE,"model"}</definedName>
    <definedName name="wrn.forecast2" localSheetId="9" hidden="1">{#N/A,#N/A,FALSE,"model"}</definedName>
    <definedName name="wrn.forecast2" localSheetId="8" hidden="1">{#N/A,#N/A,FALSE,"model"}</definedName>
    <definedName name="wrn.forecast2" localSheetId="19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7" hidden="1">{#N/A,#N/A,FALSE,"model"}</definedName>
    <definedName name="wrn.forecastassumptions." localSheetId="11" hidden="1">{#N/A,#N/A,FALSE,"model"}</definedName>
    <definedName name="wrn.forecastassumptions." localSheetId="14" hidden="1">{#N/A,#N/A,FALSE,"model"}</definedName>
    <definedName name="wrn.forecastassumptions." localSheetId="9" hidden="1">{#N/A,#N/A,FALSE,"model"}</definedName>
    <definedName name="wrn.forecastassumptions." localSheetId="8" hidden="1">{#N/A,#N/A,FALSE,"model"}</definedName>
    <definedName name="wrn.forecastassumptions." localSheetId="19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7" hidden="1">{#N/A,#N/A,FALSE,"model"}</definedName>
    <definedName name="wrn.forecastassumptions2" localSheetId="11" hidden="1">{#N/A,#N/A,FALSE,"model"}</definedName>
    <definedName name="wrn.forecastassumptions2" localSheetId="14" hidden="1">{#N/A,#N/A,FALSE,"model"}</definedName>
    <definedName name="wrn.forecastassumptions2" localSheetId="9" hidden="1">{#N/A,#N/A,FALSE,"model"}</definedName>
    <definedName name="wrn.forecastassumptions2" localSheetId="8" hidden="1">{#N/A,#N/A,FALSE,"model"}</definedName>
    <definedName name="wrn.forecastassumptions2" localSheetId="19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7" hidden="1">{#N/A,#N/A,FALSE,"model"}</definedName>
    <definedName name="wrn.forecastROIC." localSheetId="11" hidden="1">{#N/A,#N/A,FALSE,"model"}</definedName>
    <definedName name="wrn.forecastROIC." localSheetId="14" hidden="1">{#N/A,#N/A,FALSE,"model"}</definedName>
    <definedName name="wrn.forecastROIC." localSheetId="9" hidden="1">{#N/A,#N/A,FALSE,"model"}</definedName>
    <definedName name="wrn.forecastROIC." localSheetId="8" hidden="1">{#N/A,#N/A,FALSE,"model"}</definedName>
    <definedName name="wrn.forecastROIC." localSheetId="19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7" hidden="1">{#N/A,#N/A,FALSE,"model"}</definedName>
    <definedName name="wrn.forecastROIC2" localSheetId="11" hidden="1">{#N/A,#N/A,FALSE,"model"}</definedName>
    <definedName name="wrn.forecastROIC2" localSheetId="14" hidden="1">{#N/A,#N/A,FALSE,"model"}</definedName>
    <definedName name="wrn.forecastROIC2" localSheetId="9" hidden="1">{#N/A,#N/A,FALSE,"model"}</definedName>
    <definedName name="wrn.forecastROIC2" localSheetId="8" hidden="1">{#N/A,#N/A,FALSE,"model"}</definedName>
    <definedName name="wrn.forecastROIC2" localSheetId="19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7" hidden="1">{#N/A,#N/A,FALSE,"model"}</definedName>
    <definedName name="wrn.forecastROIC3" localSheetId="11" hidden="1">{#N/A,#N/A,FALSE,"model"}</definedName>
    <definedName name="wrn.forecastROIC3" localSheetId="14" hidden="1">{#N/A,#N/A,FALSE,"model"}</definedName>
    <definedName name="wrn.forecastROIC3" localSheetId="9" hidden="1">{#N/A,#N/A,FALSE,"model"}</definedName>
    <definedName name="wrn.forecastROIC3" localSheetId="8" hidden="1">{#N/A,#N/A,FALSE,"model"}</definedName>
    <definedName name="wrn.forecastROIC3" localSheetId="19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7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7" hidden="1">{#N/A,#N/A,TRUE,"INGENIERIA";#N/A,#N/A,TRUE,"COMPRAS";#N/A,#N/A,TRUE,"DIRECCION";#N/A,#N/A,TRUE,"RESUMEN"}</definedName>
    <definedName name="wrn.GERENCIA." localSheetId="11" hidden="1">{#N/A,#N/A,TRUE,"INGENIERIA";#N/A,#N/A,TRUE,"COMPRAS";#N/A,#N/A,TRUE,"DIRECCION";#N/A,#N/A,TRUE,"RESUMEN"}</definedName>
    <definedName name="wrn.GERENCIA." localSheetId="14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19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19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7" hidden="1">{#N/A,#N/A,TRUE,"Cert.Global";#N/A,#N/A,TRUE,"Cert. M&amp;C";#N/A,#N/A,TRUE,"Cert. Engineering";#N/A,#N/A,TRUE,"Cert. Procurement ";#N/A,#N/A,TRUE,"Cert. Constr. Manag."}</definedName>
    <definedName name="wrn.Graficos._.CG._2" localSheetId="11" hidden="1">{#N/A,#N/A,TRUE,"Cert.Global";#N/A,#N/A,TRUE,"Cert. M&amp;C";#N/A,#N/A,TRUE,"Cert. Engineering";#N/A,#N/A,TRUE,"Cert. Procurement ";#N/A,#N/A,TRUE,"Cert. Constr. Manag."}</definedName>
    <definedName name="wrn.Graficos._.CG._2" localSheetId="14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19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7" hidden="1">{#N/A,#N/A,TRUE,"Cert.Global";#N/A,#N/A,TRUE,"Cert. M&amp;C";#N/A,#N/A,TRUE,"Cert. Engineering";#N/A,#N/A,TRUE,"Cert. Procurement ";#N/A,#N/A,TRUE,"Cert. Constr. Manag."}</definedName>
    <definedName name="wrn.graficos._.cg1" localSheetId="11" hidden="1">{#N/A,#N/A,TRUE,"Cert.Global";#N/A,#N/A,TRUE,"Cert. M&amp;C";#N/A,#N/A,TRUE,"Cert. Engineering";#N/A,#N/A,TRUE,"Cert. Procurement ";#N/A,#N/A,TRUE,"Cert. Constr. Manag."}</definedName>
    <definedName name="wrn.graficos._.cg1" localSheetId="14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8" hidden="1">{#N/A,#N/A,TRUE,"Cert.Global";#N/A,#N/A,TRUE,"Cert. M&amp;C";#N/A,#N/A,TRUE,"Cert. Engineering";#N/A,#N/A,TRUE,"Cert. Procurement ";#N/A,#N/A,TRUE,"Cert. Constr. Manag."}</definedName>
    <definedName name="wrn.graficos._.cg1" localSheetId="19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7" hidden="1">{"VISTA_1",#N/A,FALSE,"GRAFO"}</definedName>
    <definedName name="wrn.GRF_1." localSheetId="11" hidden="1">{"VISTA_1",#N/A,FALSE,"GRAFO"}</definedName>
    <definedName name="wrn.GRF_1." localSheetId="14" hidden="1">{"VISTA_1",#N/A,FALSE,"GRAFO"}</definedName>
    <definedName name="wrn.GRF_1." localSheetId="9" hidden="1">{"VISTA_1",#N/A,FALSE,"GRAFO"}</definedName>
    <definedName name="wrn.GRF_1." localSheetId="8" hidden="1">{"VISTA_1",#N/A,FALSE,"GRAFO"}</definedName>
    <definedName name="wrn.GRF_1." localSheetId="19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7" hidden="1">{#N/A,#N/A,FALSE,"model"}</definedName>
    <definedName name="wrn.history." localSheetId="11" hidden="1">{#N/A,#N/A,FALSE,"model"}</definedName>
    <definedName name="wrn.history." localSheetId="14" hidden="1">{#N/A,#N/A,FALSE,"model"}</definedName>
    <definedName name="wrn.history." localSheetId="9" hidden="1">{#N/A,#N/A,FALSE,"model"}</definedName>
    <definedName name="wrn.history." localSheetId="8" hidden="1">{#N/A,#N/A,FALSE,"model"}</definedName>
    <definedName name="wrn.history." localSheetId="19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7" hidden="1">{#N/A,#N/A,FALSE,"model"}</definedName>
    <definedName name="wrn.history2" localSheetId="11" hidden="1">{#N/A,#N/A,FALSE,"model"}</definedName>
    <definedName name="wrn.history2" localSheetId="14" hidden="1">{#N/A,#N/A,FALSE,"model"}</definedName>
    <definedName name="wrn.history2" localSheetId="9" hidden="1">{#N/A,#N/A,FALSE,"model"}</definedName>
    <definedName name="wrn.history2" localSheetId="8" hidden="1">{#N/A,#N/A,FALSE,"model"}</definedName>
    <definedName name="wrn.history2" localSheetId="19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7" hidden="1">{#N/A,#N/A,FALSE,"model"}</definedName>
    <definedName name="wrn.histROIC." localSheetId="11" hidden="1">{#N/A,#N/A,FALSE,"model"}</definedName>
    <definedName name="wrn.histROIC." localSheetId="14" hidden="1">{#N/A,#N/A,FALSE,"model"}</definedName>
    <definedName name="wrn.histROIC." localSheetId="9" hidden="1">{#N/A,#N/A,FALSE,"model"}</definedName>
    <definedName name="wrn.histROIC." localSheetId="8" hidden="1">{#N/A,#N/A,FALSE,"model"}</definedName>
    <definedName name="wrn.histROIC." localSheetId="19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7" hidden="1">{#N/A,#N/A,FALSE,"model"}</definedName>
    <definedName name="wrn.histROIC2" localSheetId="11" hidden="1">{#N/A,#N/A,FALSE,"model"}</definedName>
    <definedName name="wrn.histROIC2" localSheetId="14" hidden="1">{#N/A,#N/A,FALSE,"model"}</definedName>
    <definedName name="wrn.histROIC2" localSheetId="9" hidden="1">{#N/A,#N/A,FALSE,"model"}</definedName>
    <definedName name="wrn.histROIC2" localSheetId="8" hidden="1">{#N/A,#N/A,FALSE,"model"}</definedName>
    <definedName name="wrn.histROIC2" localSheetId="19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7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1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4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7" hidden="1">{"HW",#N/A,FALSE,"1998"}</definedName>
    <definedName name="wrn.HW." localSheetId="11" hidden="1">{"HW",#N/A,FALSE,"1998"}</definedName>
    <definedName name="wrn.HW." localSheetId="14" hidden="1">{"HW",#N/A,FALSE,"1998"}</definedName>
    <definedName name="wrn.HW." localSheetId="9" hidden="1">{"HW",#N/A,FALSE,"1998"}</definedName>
    <definedName name="wrn.HW." localSheetId="8" hidden="1">{"HW",#N/A,FALSE,"1998"}</definedName>
    <definedName name="wrn.HW." localSheetId="19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7" hidden="1">{#N/A,#N/A,FALSE,"FASE81";#N/A,#N/A,FALSE,"FASE83";#N/A,#N/A,FALSE,"FASE85"}</definedName>
    <definedName name="wrn.INDIRECTOS." localSheetId="11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4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19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7" hidden="1">{#N/A,#N/A,FALSE,"CUADRILLA"}</definedName>
    <definedName name="wrn.INFO1." localSheetId="11" hidden="1">{#N/A,#N/A,FALSE,"CUADRILLA"}</definedName>
    <definedName name="wrn.INFO1." localSheetId="14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19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7" hidden="1">{#N/A,#N/A,FALSE,"CUADRILLA"}</definedName>
    <definedName name="wrn.INFO1._2" localSheetId="11" hidden="1">{#N/A,#N/A,FALSE,"CUADRILLA"}</definedName>
    <definedName name="wrn.INFO1._2" localSheetId="14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19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7" hidden="1">{#N/A,#N/A,FALSE,"DET-CAMB.";#N/A,#N/A,FALSE,"PRESUP.";#N/A,#N/A,FALSE,"RESUMEN";#N/A,#N/A,FALSE,"CT";#N/A,#N/A,FALSE,"PD";#N/A,#N/A,FALSE,"PR"}</definedName>
    <definedName name="wrn.INFORME._.No.._.30." localSheetId="11" hidden="1">{#N/A,#N/A,FALSE,"DET-CAMB.";#N/A,#N/A,FALSE,"PRESUP.";#N/A,#N/A,FALSE,"RESUMEN";#N/A,#N/A,FALSE,"CT";#N/A,#N/A,FALSE,"PD";#N/A,#N/A,FALSE,"PR"}</definedName>
    <definedName name="wrn.INFORME._.No.._.30." localSheetId="14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19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7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7" hidden="1">{"desarrollo",#N/A,FALSE,"LHD Camión";"eqdllo",#N/A,FALSE,"LHD Camión";"eqprod",#N/A,FALSE,"LHD Camión";"Resumen",#N/A,FALSE,"LHD Camión"}</definedName>
    <definedName name="wrn.LHDCAMION." localSheetId="11" hidden="1">{"desarrollo",#N/A,FALSE,"LHD Camión";"eqdllo",#N/A,FALSE,"LHD Camión";"eqprod",#N/A,FALSE,"LHD Camión";"Resumen",#N/A,FALSE,"LHD Camión"}</definedName>
    <definedName name="wrn.LHDCAMION." localSheetId="14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19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7" hidden="1">{#N/A,#N/A,FALSE,"Lista Eq.yMaq."}</definedName>
    <definedName name="wrn.Lista._.Eq.yMaq.." localSheetId="11" hidden="1">{#N/A,#N/A,FALSE,"Lista Eq.yMaq."}</definedName>
    <definedName name="wrn.Lista._.Eq.yMaq.." localSheetId="14" hidden="1">{#N/A,#N/A,FALSE,"Lista Eq.yMaq."}</definedName>
    <definedName name="wrn.Lista._.Eq.yMaq.." localSheetId="9" hidden="1">{#N/A,#N/A,FALSE,"Lista Eq.yMaq."}</definedName>
    <definedName name="wrn.Lista._.Eq.yMaq.." localSheetId="8" hidden="1">{#N/A,#N/A,FALSE,"Lista Eq.yMaq."}</definedName>
    <definedName name="wrn.Lista._.Eq.yMaq.." localSheetId="19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7" hidden="1">{#N/A,#N/A,FALSE,"GENERAL";#N/A,#N/A,FALSE,"USP 1";#N/A,#N/A,FALSE,"USP 2";#N/A,#N/A,FALSE,"UTE"}</definedName>
    <definedName name="wrn.LISTADOC." localSheetId="11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4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19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7" hidden="1">{#N/A,#N/A,TRUE,"FLEXIL"}</definedName>
    <definedName name="wrn.MCV." localSheetId="11" hidden="1">{#N/A,#N/A,TRUE,"FLEXIL"}</definedName>
    <definedName name="wrn.MCV." localSheetId="14" hidden="1">{#N/A,#N/A,TRUE,"FLEXIL"}</definedName>
    <definedName name="wrn.MCV." localSheetId="9" hidden="1">{#N/A,#N/A,TRUE,"FLEXIL"}</definedName>
    <definedName name="wrn.MCV." localSheetId="8" hidden="1">{#N/A,#N/A,TRUE,"FLEXIL"}</definedName>
    <definedName name="wrn.MCV." localSheetId="19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7" hidden="1">{"MO(BASE)",#N/A,FALSE,"MO(BASE)";"MO(BASE)1",#N/A,FALSE,"MO(BASE)";"MO(BASE)2",#N/A,FALSE,"MO(BASE)"}</definedName>
    <definedName name="wrn.MO." localSheetId="11" hidden="1">{"MO(BASE)",#N/A,FALSE,"MO(BASE)";"MO(BASE)1",#N/A,FALSE,"MO(BASE)";"MO(BASE)2",#N/A,FALSE,"MO(BASE)"}</definedName>
    <definedName name="wrn.MO." localSheetId="14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19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7" hidden="1">{"3",#N/A,FALSE,"Flujos Caja - Mon. 1999";"INGRESOS MONEDA 1999",#N/A,FALSE,"Flujos Caja - Mon. 1999"}</definedName>
    <definedName name="wrn.MONEDA._.99." localSheetId="11" hidden="1">{"3",#N/A,FALSE,"Flujos Caja - Mon. 1999";"INGRESOS MONEDA 1999",#N/A,FALSE,"Flujos Caja - Mon. 1999"}</definedName>
    <definedName name="wrn.MONEDA._.99." localSheetId="14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19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7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localSheetId="14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19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7" hidden="1">{#N/A,#N/A,FALSE,"subcontract"}</definedName>
    <definedName name="wrn.Nelson._.Summary." localSheetId="11" hidden="1">{#N/A,#N/A,FALSE,"subcontract"}</definedName>
    <definedName name="wrn.Nelson._.Summary." localSheetId="14" hidden="1">{#N/A,#N/A,FALSE,"subcontract"}</definedName>
    <definedName name="wrn.Nelson._.Summary." localSheetId="9" hidden="1">{#N/A,#N/A,FALSE,"subcontract"}</definedName>
    <definedName name="wrn.Nelson._.Summary." localSheetId="8" hidden="1">{#N/A,#N/A,FALSE,"subcontract"}</definedName>
    <definedName name="wrn.Nelson._.Summary." localSheetId="19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7" hidden="1">{#N/A,#N/A,FALSE,"Hoja1";#N/A,#N/A,FALSE,"Hoja2"}</definedName>
    <definedName name="wrn.pablo." localSheetId="11" hidden="1">{#N/A,#N/A,FALSE,"Hoja1";#N/A,#N/A,FALSE,"Hoja2"}</definedName>
    <definedName name="wrn.pablo." localSheetId="14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19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7" hidden="1">{#N/A,#N/A,FALSE,"COPERTINA"}</definedName>
    <definedName name="wrn.pag_1." localSheetId="11" hidden="1">{#N/A,#N/A,FALSE,"COPERTINA"}</definedName>
    <definedName name="wrn.pag_1." localSheetId="14" hidden="1">{#N/A,#N/A,FALSE,"COPERTINA"}</definedName>
    <definedName name="wrn.pag_1." localSheetId="9" hidden="1">{#N/A,#N/A,FALSE,"COPERTINA"}</definedName>
    <definedName name="wrn.pag_1." localSheetId="8" hidden="1">{#N/A,#N/A,FALSE,"COPERTINA"}</definedName>
    <definedName name="wrn.pag_1." localSheetId="19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4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7" hidden="1">{#N/A,#N/A,FALSE,"PEND INC";#N/A,#N/A,FALSE,"PEND MINM"}</definedName>
    <definedName name="wrn.pendientes." localSheetId="11" hidden="1">{#N/A,#N/A,FALSE,"PEND INC";#N/A,#N/A,FALSE,"PEND MINM"}</definedName>
    <definedName name="wrn.pendientes." localSheetId="14" hidden="1">{#N/A,#N/A,FALSE,"PEND INC";#N/A,#N/A,FALSE,"PEND MINM"}</definedName>
    <definedName name="wrn.pendientes." localSheetId="9" hidden="1">{#N/A,#N/A,FALSE,"PEND INC";#N/A,#N/A,FALSE,"PEND MINM"}</definedName>
    <definedName name="wrn.pendientes." localSheetId="8" hidden="1">{#N/A,#N/A,FALSE,"PEND INC";#N/A,#N/A,FALSE,"PEND MINM"}</definedName>
    <definedName name="wrn.pendientes." localSheetId="19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7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localSheetId="14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19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7" hidden="1">{#N/A,#N/A,TRUE,"Est. de Fact.";#N/A,#N/A,TRUE,"Capitulo 19";#N/A,#N/A,TRUE,"Proyecto P855"}</definedName>
    <definedName name="wrn.print1." localSheetId="11" hidden="1">{#N/A,#N/A,TRUE,"Est. de Fact.";#N/A,#N/A,TRUE,"Capitulo 19";#N/A,#N/A,TRUE,"Proyecto P855"}</definedName>
    <definedName name="wrn.print1." localSheetId="14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19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7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7" hidden="1">{#N/A,#N/A,FALSE,"MAQUINA"}</definedName>
    <definedName name="wrn.PROCART." localSheetId="11" hidden="1">{#N/A,#N/A,FALSE,"MAQUINA"}</definedName>
    <definedName name="wrn.PROCART." localSheetId="14" hidden="1">{#N/A,#N/A,FALSE,"MAQUINA"}</definedName>
    <definedName name="wrn.PROCART." localSheetId="9" hidden="1">{#N/A,#N/A,FALSE,"MAQUINA"}</definedName>
    <definedName name="wrn.PROCART." localSheetId="8" hidden="1">{#N/A,#N/A,FALSE,"MAQUINA"}</definedName>
    <definedName name="wrn.PROCART." localSheetId="19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7" hidden="1">{"V_sh1_01",#N/A,FALSE,"Sh1_ver_iso"}</definedName>
    <definedName name="wrn.R1_Sh1." localSheetId="11" hidden="1">{"V_sh1_01",#N/A,FALSE,"Sh1_ver_iso"}</definedName>
    <definedName name="wrn.R1_Sh1." localSheetId="14" hidden="1">{"V_sh1_01",#N/A,FALSE,"Sh1_ver_iso"}</definedName>
    <definedName name="wrn.R1_Sh1." localSheetId="9" hidden="1">{"V_sh1_01",#N/A,FALSE,"Sh1_ver_iso"}</definedName>
    <definedName name="wrn.R1_Sh1." localSheetId="8" hidden="1">{"V_sh1_01",#N/A,FALSE,"Sh1_ver_iso"}</definedName>
    <definedName name="wrn.R1_Sh1." localSheetId="19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7" hidden="1">{"V_sh1_01",#N/A,TRUE,"Sh1_"}</definedName>
    <definedName name="wrn.R2_Sh2." localSheetId="11" hidden="1">{"V_sh1_01",#N/A,TRUE,"Sh1_"}</definedName>
    <definedName name="wrn.R2_Sh2." localSheetId="14" hidden="1">{"V_sh1_01",#N/A,TRUE,"Sh1_"}</definedName>
    <definedName name="wrn.R2_Sh2." localSheetId="9" hidden="1">{"V_sh1_01",#N/A,TRUE,"Sh1_"}</definedName>
    <definedName name="wrn.R2_Sh2." localSheetId="8" hidden="1">{"V_sh1_01",#N/A,TRUE,"Sh1_"}</definedName>
    <definedName name="wrn.R2_Sh2." localSheetId="19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7" hidden="1">{#N/A,#N/A,FALSE,"Work progress mensile";#N/A,#N/A,FALSE,"Work progress mensile IE1"}</definedName>
    <definedName name="wrn.Report._.1." localSheetId="11" hidden="1">{#N/A,#N/A,FALSE,"Work progress mensile";#N/A,#N/A,FALSE,"Work progress mensile IE1"}</definedName>
    <definedName name="wrn.Report._.1." localSheetId="14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8" hidden="1">{#N/A,#N/A,FALSE,"Work progress mensile";#N/A,#N/A,FALSE,"Work progress mensile IE1"}</definedName>
    <definedName name="wrn.Report._.1." localSheetId="19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7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19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7" hidden="1">{#N/A,#N/A,FALSE,"Monthly report";#N/A,#N/A,FALSE,"M.R. UEM";#N/A,#N/A,FALSE,"M.R. VCM"}</definedName>
    <definedName name="wrn.Report._.Mensual._2" localSheetId="11" hidden="1">{#N/A,#N/A,FALSE,"Monthly report";#N/A,#N/A,FALSE,"M.R. UEM";#N/A,#N/A,FALSE,"M.R. VCM"}</definedName>
    <definedName name="wrn.Report._.Mensual._2" localSheetId="14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19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7" hidden="1">{#N/A,#N/A,FALSE,"Monthly report";#N/A,#N/A,FALSE,"M.R. UEM";#N/A,#N/A,FALSE,"M.R. VCM"}</definedName>
    <definedName name="wrn.report._.Mensual1" localSheetId="11" hidden="1">{#N/A,#N/A,FALSE,"Monthly report";#N/A,#N/A,FALSE,"M.R. UEM";#N/A,#N/A,FALSE,"M.R. VCM"}</definedName>
    <definedName name="wrn.report._.Mensual1" localSheetId="14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8" hidden="1">{#N/A,#N/A,FALSE,"Monthly report";#N/A,#N/A,FALSE,"M.R. UEM";#N/A,#N/A,FALSE,"M.R. VCM"}</definedName>
    <definedName name="wrn.report._.Mensual1" localSheetId="19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7" hidden="1">{#N/A,#N/A,FALSE,"Costo instalación"}</definedName>
    <definedName name="wrn.Resumen." localSheetId="11" hidden="1">{#N/A,#N/A,FALSE,"Costo instalación"}</definedName>
    <definedName name="wrn.Resumen." localSheetId="14" hidden="1">{#N/A,#N/A,FALSE,"Costo instalación"}</definedName>
    <definedName name="wrn.Resumen." localSheetId="9" hidden="1">{#N/A,#N/A,FALSE,"Costo instalación"}</definedName>
    <definedName name="wrn.Resumen." localSheetId="8" hidden="1">{#N/A,#N/A,FALSE,"Costo instalación"}</definedName>
    <definedName name="wrn.Resumen." localSheetId="19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4" hidden="1">{"Sales_Local_Q2",#N/A,FALSE,"Q1_2000"}</definedName>
    <definedName name="wrn.Sale_Local_Q2." hidden="1">{"Sales_Local_Q2",#N/A,FALSE,"Q1_2000"}</definedName>
    <definedName name="wrn.Sale_Local_Q4." localSheetId="14" hidden="1">{"Sales_Local_Q4",#N/A,FALSE,"Q4_1999"}</definedName>
    <definedName name="wrn.Sale_Local_Q4." hidden="1">{"Sales_Local_Q4",#N/A,FALSE,"Q4_1999"}</definedName>
    <definedName name="wrn.Summary." localSheetId="17" hidden="1">{#N/A,#N/A,FALSE,"Matrix";#N/A,#N/A,FALSE,"Executive";#N/A,#N/A,FALSE,"Summary"}</definedName>
    <definedName name="wrn.Summary." localSheetId="11" hidden="1">{#N/A,#N/A,FALSE,"Matrix";#N/A,#N/A,FALSE,"Executive";#N/A,#N/A,FALSE,"Summary"}</definedName>
    <definedName name="wrn.Summary." localSheetId="14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19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7" hidden="1">{#N/A,#N/A,FALSE,"Resumen"}</definedName>
    <definedName name="wrn.VOLCAN." localSheetId="11" hidden="1">{#N/A,#N/A,FALSE,"Resumen"}</definedName>
    <definedName name="wrn.VOLCAN." localSheetId="14" hidden="1">{#N/A,#N/A,FALSE,"Resumen"}</definedName>
    <definedName name="wrn.VOLCAN." localSheetId="9" hidden="1">{#N/A,#N/A,FALSE,"Resumen"}</definedName>
    <definedName name="wrn.VOLCAN." localSheetId="8" hidden="1">{#N/A,#N/A,FALSE,"Resumen"}</definedName>
    <definedName name="wrn.VOLCAN." localSheetId="19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7" hidden="1">{#N/A,#N/A,FALSE,"model"}</definedName>
    <definedName name="wrn1.history" localSheetId="11" hidden="1">{#N/A,#N/A,FALSE,"model"}</definedName>
    <definedName name="wrn1.history" localSheetId="14" hidden="1">{#N/A,#N/A,FALSE,"model"}</definedName>
    <definedName name="wrn1.history" localSheetId="9" hidden="1">{#N/A,#N/A,FALSE,"model"}</definedName>
    <definedName name="wrn1.history" localSheetId="8" hidden="1">{#N/A,#N/A,FALSE,"model"}</definedName>
    <definedName name="wrn1.history" localSheetId="19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7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localSheetId="14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19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7" hidden="1">{#N/A,#N/A,FALSE,"model"}</definedName>
    <definedName name="wrn3.histroic" localSheetId="11" hidden="1">{#N/A,#N/A,FALSE,"model"}</definedName>
    <definedName name="wrn3.histroic" localSheetId="14" hidden="1">{#N/A,#N/A,FALSE,"model"}</definedName>
    <definedName name="wrn3.histroic" localSheetId="9" hidden="1">{#N/A,#N/A,FALSE,"model"}</definedName>
    <definedName name="wrn3.histroic" localSheetId="8" hidden="1">{#N/A,#N/A,FALSE,"model"}</definedName>
    <definedName name="wrn3.histroic" localSheetId="19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7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localSheetId="14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19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7" hidden="1">{#N/A,#N/A,FALSE,"Total_OC015";#N/A,#N/A,FALSE,"ADMIN";#N/A,#N/A,FALSE,"PROCES";#N/A,#N/A,FALSE,"mecan";#N/A,#N/A,FALSE,"civil";#N/A,#N/A,FALSE,"CAÑER";#N/A,#N/A,FALSE,"ELEC";#N/A,#N/A,FALSE,"INSTR"}</definedName>
    <definedName name="wsdf" localSheetId="11" hidden="1">{#N/A,#N/A,FALSE,"Total_OC015";#N/A,#N/A,FALSE,"ADMIN";#N/A,#N/A,FALSE,"PROCES";#N/A,#N/A,FALSE,"mecan";#N/A,#N/A,FALSE,"civil";#N/A,#N/A,FALSE,"CAÑER";#N/A,#N/A,FALSE,"ELEC";#N/A,#N/A,FALSE,"INSTR"}</definedName>
    <definedName name="wsdf" localSheetId="14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19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7" hidden="1">{#N/A,#N/A,TRUE,"Report"}</definedName>
    <definedName name="ww" localSheetId="11" hidden="1">{#N/A,#N/A,TRUE,"Report"}</definedName>
    <definedName name="ww" localSheetId="14" hidden="1">{#N/A,#N/A,TRUE,"Report"}</definedName>
    <definedName name="ww" localSheetId="9" hidden="1">{#N/A,#N/A,TRUE,"Report"}</definedName>
    <definedName name="ww" localSheetId="8" hidden="1">{#N/A,#N/A,TRUE,"Report"}</definedName>
    <definedName name="ww" localSheetId="19" hidden="1">{#N/A,#N/A,TRUE,"Report"}</definedName>
    <definedName name="ww" localSheetId="12" hidden="1">{#N/A,#N/A,TRUE,"Report"}</definedName>
    <definedName name="ww" hidden="1">{#N/A,#N/A,TRUE,"Report"}</definedName>
    <definedName name="www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7" hidden="1">{#N/A,#N/A,TRUE,"Est. de Fact.";#N/A,#N/A,TRUE,"Capitulo 19";#N/A,#N/A,TRUE,"Proyecto P855"}</definedName>
    <definedName name="xd" localSheetId="11" hidden="1">{#N/A,#N/A,TRUE,"Est. de Fact.";#N/A,#N/A,TRUE,"Capitulo 19";#N/A,#N/A,TRUE,"Proyecto P855"}</definedName>
    <definedName name="xd" localSheetId="14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19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4" hidden="1">#REF!</definedName>
    <definedName name="xGraph11" hidden="1">'[55]LIMA-CANTA'!#REF!</definedName>
    <definedName name="Xifl">#REF!</definedName>
    <definedName name="xo" localSheetId="17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localSheetId="14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19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7" hidden="1">{#N/A,#N/A,FALSE,"GENERAL";#N/A,#N/A,FALSE,"USP 1";#N/A,#N/A,FALSE,"USP 2";#N/A,#N/A,FALSE,"UTE"}</definedName>
    <definedName name="XXX" localSheetId="11" hidden="1">{#N/A,#N/A,FALSE,"GENERAL";#N/A,#N/A,FALSE,"USP 1";#N/A,#N/A,FALSE,"USP 2";#N/A,#N/A,FALSE,"UTE"}</definedName>
    <definedName name="XXX" localSheetId="14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8" hidden="1">{#N/A,#N/A,FALSE,"GENERAL";#N/A,#N/A,FALSE,"USP 1";#N/A,#N/A,FALSE,"USP 2";#N/A,#N/A,FALSE,"UTE"}</definedName>
    <definedName name="XXX" localSheetId="19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7" hidden="1">{"NORMAL",#N/A,FALSE,"02"}</definedName>
    <definedName name="XXX_2" localSheetId="11" hidden="1">{"NORMAL",#N/A,FALSE,"02"}</definedName>
    <definedName name="XXX_2" localSheetId="14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19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7" hidden="1">{"NORMAL",#N/A,FALSE,"02"}</definedName>
    <definedName name="xxx1" localSheetId="11" hidden="1">{"NORMAL",#N/A,FALSE,"02"}</definedName>
    <definedName name="xxx1" localSheetId="14" hidden="1">{"NORMAL",#N/A,FALSE,"02"}</definedName>
    <definedName name="xxx1" localSheetId="9" hidden="1">{"NORMAL",#N/A,FALSE,"02"}</definedName>
    <definedName name="xxx1" localSheetId="8" hidden="1">{"NORMAL",#N/A,FALSE,"02"}</definedName>
    <definedName name="xxx1" localSheetId="19" hidden="1">{"NORMAL",#N/A,FALSE,"02"}</definedName>
    <definedName name="xxx1" localSheetId="12" hidden="1">{"NORMAL",#N/A,FALSE,"02"}</definedName>
    <definedName name="xxx1" hidden="1">{"NORMAL",#N/A,FALSE,"02"}</definedName>
    <definedName name="XXXX" localSheetId="17" hidden="1">{#N/A,#N/A,FALSE,"GENERAL";#N/A,#N/A,FALSE,"USP 1";#N/A,#N/A,FALSE,"USP 2";#N/A,#N/A,FALSE,"UTE"}</definedName>
    <definedName name="XXXX" localSheetId="11" hidden="1">{#N/A,#N/A,FALSE,"GENERAL";#N/A,#N/A,FALSE,"USP 1";#N/A,#N/A,FALSE,"USP 2";#N/A,#N/A,FALSE,"UTE"}</definedName>
    <definedName name="XXXX" localSheetId="14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8" hidden="1">{#N/A,#N/A,FALSE,"GENERAL";#N/A,#N/A,FALSE,"USP 1";#N/A,#N/A,FALSE,"USP 2";#N/A,#N/A,FALSE,"UTE"}</definedName>
    <definedName name="XXXX" localSheetId="19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7" hidden="1">{"'NOTES2'!$G$9:$J$27"}</definedName>
    <definedName name="XXXXXX" localSheetId="11" hidden="1">{"'NOTES2'!$G$9:$J$27"}</definedName>
    <definedName name="XXXXXX" localSheetId="14" hidden="1">{"'NOTES2'!$G$9:$J$27"}</definedName>
    <definedName name="XXXXXX" localSheetId="9" hidden="1">{"'NOTES2'!$G$9:$J$27"}</definedName>
    <definedName name="XXXXXX" localSheetId="8" hidden="1">{"'NOTES2'!$G$9:$J$27"}</definedName>
    <definedName name="XXXXXX" localSheetId="19" hidden="1">{"'NOTES2'!$G$9:$J$27"}</definedName>
    <definedName name="XXXXXX" localSheetId="12" hidden="1">{"'NOTES2'!$G$9:$J$27"}</definedName>
    <definedName name="XXXXXX" hidden="1">{"'NOTES2'!$G$9:$J$27"}</definedName>
    <definedName name="xxxxxxxxxx" localSheetId="17" hidden="1">{"DECIMAL",#N/A,FALSE,"02"}</definedName>
    <definedName name="xxxxxxxxxx" localSheetId="11" hidden="1">{"DECIMAL",#N/A,FALSE,"02"}</definedName>
    <definedName name="xxxxxxxxxx" localSheetId="14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19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7" hidden="1">{"'Edit'!$A$1:$V$2277"}</definedName>
    <definedName name="xxxxxxxxxxxx" localSheetId="11" hidden="1">{"'Edit'!$A$1:$V$2277"}</definedName>
    <definedName name="xxxxxxxxxxxx" localSheetId="14" hidden="1">{"'Edit'!$A$1:$V$2277"}</definedName>
    <definedName name="xxxxxxxxxxxx" localSheetId="9" hidden="1">{"'Edit'!$A$1:$V$2277"}</definedName>
    <definedName name="xxxxxxxxxxxx" localSheetId="8" hidden="1">{"'Edit'!$A$1:$V$2277"}</definedName>
    <definedName name="xxxxxxxxxxxx" localSheetId="19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7" hidden="1">{"'NOTES2'!$G$9:$J$27"}</definedName>
    <definedName name="XZ" localSheetId="11" hidden="1">{"'NOTES2'!$G$9:$J$27"}</definedName>
    <definedName name="XZ" localSheetId="14" hidden="1">{"'NOTES2'!$G$9:$J$27"}</definedName>
    <definedName name="XZ" localSheetId="9" hidden="1">{"'NOTES2'!$G$9:$J$27"}</definedName>
    <definedName name="XZ" localSheetId="8" hidden="1">{"'NOTES2'!$G$9:$J$27"}</definedName>
    <definedName name="XZ" localSheetId="19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4" hidden="1">#REF!</definedName>
    <definedName name="yo" hidden="1">[17]INST!#REF!</definedName>
    <definedName name="YPF" localSheetId="17" hidden="1">{#N/A,#N/A,TRUE,"INGENIERIA";#N/A,#N/A,TRUE,"COMPRAS";#N/A,#N/A,TRUE,"DIRECCION";#N/A,#N/A,TRUE,"RESUMEN"}</definedName>
    <definedName name="YPF" localSheetId="11" hidden="1">{#N/A,#N/A,TRUE,"INGENIERIA";#N/A,#N/A,TRUE,"COMPRAS";#N/A,#N/A,TRUE,"DIRECCION";#N/A,#N/A,TRUE,"RESUMEN"}</definedName>
    <definedName name="YPF" localSheetId="14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19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7" hidden="1">{#N/A,#N/A,FALSE,"Total_OC015";#N/A,#N/A,FALSE,"ADMIN";#N/A,#N/A,FALSE,"PROCES";#N/A,#N/A,FALSE,"mecan";#N/A,#N/A,FALSE,"civil";#N/A,#N/A,FALSE,"CAÑER";#N/A,#N/A,FALSE,"ELEC";#N/A,#N/A,FALSE,"INSTR"}</definedName>
    <definedName name="yy" localSheetId="11" hidden="1">{#N/A,#N/A,FALSE,"Total_OC015";#N/A,#N/A,FALSE,"ADMIN";#N/A,#N/A,FALSE,"PROCES";#N/A,#N/A,FALSE,"mecan";#N/A,#N/A,FALSE,"civil";#N/A,#N/A,FALSE,"CAÑER";#N/A,#N/A,FALSE,"ELEC";#N/A,#N/A,FALSE,"INSTR"}</definedName>
    <definedName name="yy" localSheetId="14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8" hidden="1">{#N/A,#N/A,FALSE,"Total_OC015";#N/A,#N/A,FALSE,"ADMIN";#N/A,#N/A,FALSE,"PROCES";#N/A,#N/A,FALSE,"mecan";#N/A,#N/A,FALSE,"civil";#N/A,#N/A,FALSE,"CAÑER";#N/A,#N/A,FALSE,"ELEC";#N/A,#N/A,FALSE,"INSTR"}</definedName>
    <definedName name="yy" localSheetId="19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7" hidden="1">{#N/A,#N/A,TRUE,"FLEXIL"}</definedName>
    <definedName name="zsfsf" localSheetId="11" hidden="1">{#N/A,#N/A,TRUE,"FLEXIL"}</definedName>
    <definedName name="zsfsf" localSheetId="14" hidden="1">{#N/A,#N/A,TRUE,"FLEXIL"}</definedName>
    <definedName name="zsfsf" localSheetId="9" hidden="1">{#N/A,#N/A,TRUE,"FLEXIL"}</definedName>
    <definedName name="zsfsf" localSheetId="8" hidden="1">{#N/A,#N/A,TRUE,"FLEXIL"}</definedName>
    <definedName name="zsfsf" localSheetId="19" hidden="1">{#N/A,#N/A,TRUE,"FLEXIL"}</definedName>
    <definedName name="zsfsf" localSheetId="12" hidden="1">{#N/A,#N/A,TRUE,"FLEXIL"}</definedName>
    <definedName name="zsfsf" hidden="1">{#N/A,#N/A,TRUE,"FLEXIL"}</definedName>
    <definedName name="ZX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4" hidden="1">#REF!</definedName>
    <definedName name="zzz" hidden="1">[16]INST!#REF!</definedName>
    <definedName name="zzzza">#REF!</definedName>
    <definedName name="zzzzzz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7" hidden="1">{"Avaliação de Cargos (Class Mens Todas)",#N/A,FALSE,"BANCO DE DADOS MENSALISTAS";"Avaliação de Cargos (Class Mens Todas)",#N/A,FALSE,"BANCO DE DADOS MENSALISTAS"}</definedName>
    <definedName name="ZZZZZZZZ" localSheetId="11" hidden="1">{"Avaliação de Cargos (Class Mens Todas)",#N/A,FALSE,"BANCO DE DADOS MENSALISTAS";"Avaliação de Cargos (Class Mens Todas)",#N/A,FALSE,"BANCO DE DADOS MENSALISTAS"}</definedName>
    <definedName name="ZZZZZZZZ" localSheetId="14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8" hidden="1">{"Avaliação de Cargos (Class Mens Todas)",#N/A,FALSE,"BANCO DE DADOS MENSALISTAS";"Avaliação de Cargos (Class Mens Todas)",#N/A,FALSE,"BANCO DE DADOS MENSALISTAS"}</definedName>
    <definedName name="ZZZZZZZZ" localSheetId="19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7" hidden="1">{"DECIMAL",#N/A,FALSE,"02"}</definedName>
    <definedName name="zzzzzzzzzzz" localSheetId="11" hidden="1">{"DECIMAL",#N/A,FALSE,"02"}</definedName>
    <definedName name="zzzzzzzzzzz" localSheetId="14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19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5" r:id="rId91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2" l="1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AA18" i="38" l="1"/>
  <c r="AB18" i="38" s="1"/>
  <c r="X18" i="38"/>
  <c r="G18" i="38"/>
  <c r="J18" i="38"/>
  <c r="N18" i="38"/>
  <c r="R18" i="38" s="1"/>
  <c r="Q18" i="38"/>
  <c r="BU127" i="28"/>
  <c r="BT127" i="28" s="1"/>
  <c r="BN127" i="28" s="1"/>
  <c r="BM127" i="28" s="1"/>
  <c r="BG127" i="28" s="1"/>
  <c r="BF127" i="28" s="1"/>
  <c r="AZ127" i="28" s="1"/>
  <c r="AY127" i="28" s="1"/>
  <c r="AN127" i="28" s="1"/>
  <c r="AM127" i="28" s="1"/>
  <c r="AF127" i="28" s="1"/>
  <c r="AE127" i="28" s="1"/>
  <c r="U127" i="28" s="1"/>
  <c r="T127" i="28" s="1"/>
  <c r="M127" i="28" s="1"/>
  <c r="L127" i="28" s="1"/>
  <c r="F127" i="28" s="1"/>
  <c r="I127" i="28" s="1"/>
  <c r="CF127" i="28"/>
  <c r="CG127" i="28" s="1"/>
  <c r="CI127" i="28"/>
  <c r="CJ127" i="28" s="1"/>
  <c r="O127" i="28"/>
  <c r="E127" i="28"/>
  <c r="AA14" i="38"/>
  <c r="AB14" i="38" s="1"/>
  <c r="X14" i="38"/>
  <c r="J14" i="38"/>
  <c r="K14" i="38"/>
  <c r="N14" i="38"/>
  <c r="R14" i="38" s="1"/>
  <c r="Q14" i="38"/>
  <c r="BU122" i="28"/>
  <c r="BT122" i="28" s="1"/>
  <c r="BN122" i="28" s="1"/>
  <c r="BM122" i="28" s="1"/>
  <c r="BG122" i="28" s="1"/>
  <c r="BF122" i="28" s="1"/>
  <c r="AZ122" i="28" s="1"/>
  <c r="AY122" i="28" s="1"/>
  <c r="AN122" i="28" s="1"/>
  <c r="AM122" i="28" s="1"/>
  <c r="AF122" i="28" s="1"/>
  <c r="AE122" i="28" s="1"/>
  <c r="U122" i="28" s="1"/>
  <c r="T122" i="28" s="1"/>
  <c r="M122" i="28" s="1"/>
  <c r="CF122" i="28"/>
  <c r="CG122" i="28" s="1"/>
  <c r="CI122" i="28"/>
  <c r="CJ122" i="28" s="1"/>
  <c r="O122" i="28"/>
  <c r="W122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79" i="38"/>
  <c r="N79" i="38"/>
  <c r="R79" i="38" s="1"/>
  <c r="K79" i="38"/>
  <c r="J79" i="38"/>
  <c r="G79" i="38"/>
  <c r="AA29" i="38"/>
  <c r="AB29" i="38" s="1"/>
  <c r="X29" i="38"/>
  <c r="Q29" i="38"/>
  <c r="N29" i="38"/>
  <c r="R29" i="38" s="1"/>
  <c r="G29" i="38"/>
  <c r="O21" i="28"/>
  <c r="W21" i="28" s="1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0" i="38"/>
  <c r="F99" i="38"/>
  <c r="F98" i="38"/>
  <c r="F95" i="38"/>
  <c r="F92" i="38"/>
  <c r="F91" i="38"/>
  <c r="F89" i="38"/>
  <c r="F88" i="38"/>
  <c r="F86" i="38"/>
  <c r="F85" i="38"/>
  <c r="F84" i="38"/>
  <c r="F80" i="38"/>
  <c r="F76" i="38"/>
  <c r="F71" i="38"/>
  <c r="F66" i="38"/>
  <c r="F65" i="38"/>
  <c r="F64" i="38"/>
  <c r="F63" i="38"/>
  <c r="F62" i="38"/>
  <c r="F61" i="38"/>
  <c r="F60" i="38"/>
  <c r="F58" i="38"/>
  <c r="F55" i="38"/>
  <c r="F53" i="38"/>
  <c r="F52" i="38"/>
  <c r="F51" i="38"/>
  <c r="F50" i="38"/>
  <c r="F48" i="38"/>
  <c r="F45" i="38"/>
  <c r="F41" i="38"/>
  <c r="F37" i="38"/>
  <c r="F36" i="38"/>
  <c r="F35" i="38"/>
  <c r="F34" i="38"/>
  <c r="F33" i="38"/>
  <c r="F32" i="38"/>
  <c r="F31" i="38"/>
  <c r="F30" i="38"/>
  <c r="F26" i="38"/>
  <c r="F24" i="38"/>
  <c r="F21" i="38"/>
  <c r="F19" i="38"/>
  <c r="F16" i="38"/>
  <c r="F10" i="38"/>
  <c r="O121" i="28"/>
  <c r="W121" i="28" s="1"/>
  <c r="AH121" i="28" s="1"/>
  <c r="AP121" i="28" s="1"/>
  <c r="BB121" i="28" s="1"/>
  <c r="BI121" i="28" s="1"/>
  <c r="BP121" i="28" s="1"/>
  <c r="CI121" i="28"/>
  <c r="CJ121" i="28" s="1"/>
  <c r="CF121" i="28"/>
  <c r="CG121" i="28" s="1"/>
  <c r="BU121" i="28"/>
  <c r="BT121" i="28" s="1"/>
  <c r="BN121" i="28" s="1"/>
  <c r="BM121" i="28" s="1"/>
  <c r="BG121" i="28" s="1"/>
  <c r="BF121" i="28" s="1"/>
  <c r="AZ121" i="28" s="1"/>
  <c r="AA12" i="38"/>
  <c r="AB12" i="38" s="1"/>
  <c r="X12" i="38"/>
  <c r="Q12" i="38"/>
  <c r="N12" i="38"/>
  <c r="R12" i="38" s="1"/>
  <c r="K12" i="38"/>
  <c r="J12" i="38"/>
  <c r="G12" i="38"/>
  <c r="AH115" i="28"/>
  <c r="BB115" i="28"/>
  <c r="BI115" i="28" s="1"/>
  <c r="BP115" i="28" s="1"/>
  <c r="BU115" i="28"/>
  <c r="BT115" i="28" s="1"/>
  <c r="BN115" i="28" s="1"/>
  <c r="BM115" i="28" s="1"/>
  <c r="BG115" i="28" s="1"/>
  <c r="CF115" i="28"/>
  <c r="CG115" i="28" s="1"/>
  <c r="CI115" i="28"/>
  <c r="CJ115" i="28" s="1"/>
  <c r="Q127" i="28" l="1"/>
  <c r="AH122" i="28"/>
  <c r="Y122" i="28"/>
  <c r="Q122" i="28"/>
  <c r="L122" i="28"/>
  <c r="F122" i="28" s="1"/>
  <c r="I122" i="28" s="1"/>
  <c r="W127" i="28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1" i="28"/>
  <c r="BR121" i="28"/>
  <c r="AY121" i="28"/>
  <c r="AN121" i="28" s="1"/>
  <c r="BD121" i="28"/>
  <c r="BK121" i="28"/>
  <c r="BR115" i="28"/>
  <c r="BW115" i="28"/>
  <c r="BF115" i="28"/>
  <c r="AZ115" i="28" s="1"/>
  <c r="BK115" i="28"/>
  <c r="AP122" i="28" l="1"/>
  <c r="AJ122" i="28"/>
  <c r="Y127" i="28"/>
  <c r="AH127" i="28"/>
  <c r="BB74" i="28"/>
  <c r="AR74" i="28"/>
  <c r="AR21" i="28"/>
  <c r="BB21" i="28"/>
  <c r="AR121" i="28"/>
  <c r="AM121" i="28"/>
  <c r="AF121" i="28" s="1"/>
  <c r="CB121" i="28"/>
  <c r="BY121" i="28"/>
  <c r="BD115" i="28"/>
  <c r="AY115" i="28"/>
  <c r="AN115" i="28" s="1"/>
  <c r="CB115" i="28"/>
  <c r="BY115" i="28"/>
  <c r="AR122" i="28" l="1"/>
  <c r="BB122" i="28"/>
  <c r="AP127" i="28"/>
  <c r="AJ127" i="28"/>
  <c r="BI74" i="28"/>
  <c r="BD74" i="28"/>
  <c r="BI21" i="28"/>
  <c r="BD21" i="28"/>
  <c r="AE121" i="28"/>
  <c r="U121" i="28" s="1"/>
  <c r="AJ121" i="28"/>
  <c r="AR115" i="28"/>
  <c r="AM115" i="28"/>
  <c r="AF115" i="28" s="1"/>
  <c r="BB127" i="28" l="1"/>
  <c r="AR127" i="28"/>
  <c r="BI122" i="28"/>
  <c r="BD122" i="28"/>
  <c r="BP74" i="28"/>
  <c r="BK74" i="28"/>
  <c r="BP21" i="28"/>
  <c r="BK21" i="28"/>
  <c r="T121" i="28"/>
  <c r="M121" i="28" s="1"/>
  <c r="Y121" i="28"/>
  <c r="AE115" i="28"/>
  <c r="U115" i="28" s="1"/>
  <c r="AJ115" i="28"/>
  <c r="BI127" i="28" l="1"/>
  <c r="BD127" i="28"/>
  <c r="BP122" i="28"/>
  <c r="BK122" i="28"/>
  <c r="BW74" i="28"/>
  <c r="BR74" i="28"/>
  <c r="BR21" i="28"/>
  <c r="BW21" i="28"/>
  <c r="Q121" i="28"/>
  <c r="L121" i="28"/>
  <c r="F121" i="28" s="1"/>
  <c r="I121" i="28" s="1"/>
  <c r="Y115" i="28"/>
  <c r="T115" i="28"/>
  <c r="M115" i="28" s="1"/>
  <c r="BR122" i="28" l="1"/>
  <c r="BW122" i="28"/>
  <c r="BP127" i="28"/>
  <c r="BK127" i="28"/>
  <c r="CB74" i="28"/>
  <c r="BY74" i="28"/>
  <c r="W29" i="38"/>
  <c r="BY21" i="28"/>
  <c r="CB21" i="28"/>
  <c r="L115" i="28"/>
  <c r="F115" i="28" s="1"/>
  <c r="I115" i="28" s="1"/>
  <c r="Q115" i="28"/>
  <c r="BW127" i="28" l="1"/>
  <c r="BR127" i="28"/>
  <c r="CB122" i="28"/>
  <c r="BY122" i="28"/>
  <c r="W14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7" i="28"/>
  <c r="CJ87" i="28" s="1"/>
  <c r="CI89" i="28"/>
  <c r="CJ89" i="28" s="1"/>
  <c r="CI90" i="28"/>
  <c r="CJ90" i="28" s="1"/>
  <c r="CI91" i="28"/>
  <c r="CI92" i="28"/>
  <c r="CJ92" i="28" s="1"/>
  <c r="CI93" i="28"/>
  <c r="CJ93" i="28" s="1"/>
  <c r="CI94" i="28"/>
  <c r="CJ94" i="28" s="1"/>
  <c r="CI95" i="28"/>
  <c r="CJ95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2" i="28"/>
  <c r="CJ112" i="28" s="1"/>
  <c r="CI113" i="28"/>
  <c r="CJ113" i="28" s="1"/>
  <c r="CI114" i="28"/>
  <c r="CJ114" i="28" s="1"/>
  <c r="CI116" i="28"/>
  <c r="CJ116" i="28" s="1"/>
  <c r="CI117" i="28"/>
  <c r="CJ117" i="28" s="1"/>
  <c r="CI118" i="28"/>
  <c r="CJ118" i="28" s="1"/>
  <c r="CI119" i="28"/>
  <c r="CJ119" i="28" s="1"/>
  <c r="CI120" i="28"/>
  <c r="CJ120" i="28" s="1"/>
  <c r="CI123" i="28"/>
  <c r="CJ123" i="28" s="1"/>
  <c r="CI124" i="28"/>
  <c r="CJ124" i="28" s="1"/>
  <c r="CI125" i="28"/>
  <c r="CJ125" i="28" s="1"/>
  <c r="CI126" i="28"/>
  <c r="CJ126" i="28" s="1"/>
  <c r="CI128" i="28"/>
  <c r="CJ128" i="28" s="1"/>
  <c r="W18" i="38" l="1"/>
  <c r="BY127" i="28"/>
  <c r="CB127" i="28"/>
  <c r="Q6" i="38"/>
  <c r="Q7" i="38"/>
  <c r="Q8" i="38"/>
  <c r="Q9" i="38"/>
  <c r="Q10" i="38"/>
  <c r="Q11" i="38"/>
  <c r="Q13" i="38"/>
  <c r="Q15" i="38"/>
  <c r="Q16" i="38"/>
  <c r="Q17" i="38"/>
  <c r="Q19" i="38"/>
  <c r="Q20" i="38"/>
  <c r="Q21" i="38"/>
  <c r="Q22" i="38"/>
  <c r="Q23" i="38"/>
  <c r="Q24" i="38"/>
  <c r="Q25" i="38"/>
  <c r="Q26" i="38"/>
  <c r="Q28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6" i="38"/>
  <c r="Q107" i="38"/>
  <c r="X19" i="38"/>
  <c r="X33" i="38"/>
  <c r="CF126" i="28"/>
  <c r="CG126" i="28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O126" i="28"/>
  <c r="W126" i="28" s="1"/>
  <c r="E126" i="28"/>
  <c r="AA19" i="38"/>
  <c r="AB19" i="38" s="1"/>
  <c r="N19" i="38"/>
  <c r="K19" i="38"/>
  <c r="J19" i="38"/>
  <c r="G19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3" i="38"/>
  <c r="AB33" i="38" s="1"/>
  <c r="N33" i="38"/>
  <c r="K33" i="38"/>
  <c r="J33" i="38"/>
  <c r="G33" i="38"/>
  <c r="N86" i="38"/>
  <c r="R86" i="38" s="1"/>
  <c r="K86" i="38"/>
  <c r="J86" i="38"/>
  <c r="G86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4" i="38"/>
  <c r="AB64" i="38" s="1"/>
  <c r="N64" i="38"/>
  <c r="R64" i="38" s="1"/>
  <c r="K64" i="38"/>
  <c r="J64" i="38"/>
  <c r="G64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28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R97" i="40" s="1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R92" i="40" s="1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R68" i="40" s="1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R62" i="40" s="1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R54" i="40" s="1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R52" i="40" s="1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R16" i="40" s="1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R6" i="40" s="1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6" i="38"/>
  <c r="R76" i="40" l="1"/>
  <c r="R73" i="40"/>
  <c r="R74" i="40"/>
  <c r="R5" i="40"/>
  <c r="R10" i="40"/>
  <c r="R9" i="40"/>
  <c r="AM126" i="28"/>
  <c r="AF126" i="28" s="1"/>
  <c r="AE126" i="28" s="1"/>
  <c r="U126" i="28" s="1"/>
  <c r="T126" i="28" s="1"/>
  <c r="M126" i="28" s="1"/>
  <c r="L126" i="28" s="1"/>
  <c r="F126" i="28" s="1"/>
  <c r="I126" i="28" s="1"/>
  <c r="I15" i="30"/>
  <c r="X64" i="38"/>
  <c r="X86" i="38"/>
  <c r="AH126" i="28"/>
  <c r="R19" i="38"/>
  <c r="AH25" i="28"/>
  <c r="Y25" i="28"/>
  <c r="L25" i="28"/>
  <c r="F25" i="28" s="1"/>
  <c r="I25" i="28" s="1"/>
  <c r="Q25" i="28"/>
  <c r="R33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26" i="28" l="1"/>
  <c r="Y126" i="28"/>
  <c r="AP126" i="28"/>
  <c r="AJ126" i="28"/>
  <c r="AP25" i="28"/>
  <c r="AJ25" i="28"/>
  <c r="AP81" i="28"/>
  <c r="AJ81" i="28"/>
  <c r="AP56" i="28"/>
  <c r="AJ56" i="28"/>
  <c r="AA9" i="38"/>
  <c r="N9" i="38"/>
  <c r="R9" i="38" s="1"/>
  <c r="K9" i="38"/>
  <c r="J9" i="38"/>
  <c r="G9" i="38"/>
  <c r="AA13" i="38"/>
  <c r="N13" i="38"/>
  <c r="R13" i="38" s="1"/>
  <c r="K13" i="38"/>
  <c r="J13" i="38"/>
  <c r="G13" i="38"/>
  <c r="W120" i="28"/>
  <c r="CF120" i="28"/>
  <c r="CG120" i="28" s="1"/>
  <c r="BU120" i="28"/>
  <c r="BT120" i="28" s="1"/>
  <c r="BN120" i="28" s="1"/>
  <c r="BM120" i="28" s="1"/>
  <c r="BG120" i="28" s="1"/>
  <c r="BF120" i="28" s="1"/>
  <c r="AZ120" i="28" s="1"/>
  <c r="AY120" i="28" s="1"/>
  <c r="AN120" i="28" s="1"/>
  <c r="BB126" i="28" l="1"/>
  <c r="AR126" i="28"/>
  <c r="BB25" i="28"/>
  <c r="AR25" i="28"/>
  <c r="BB81" i="28"/>
  <c r="AR81" i="28"/>
  <c r="BB56" i="28"/>
  <c r="AR56" i="28"/>
  <c r="M13" i="40"/>
  <c r="L13" i="40" s="1"/>
  <c r="I13" i="40"/>
  <c r="H13" i="40" s="1"/>
  <c r="AM120" i="28"/>
  <c r="AF120" i="28" s="1"/>
  <c r="AE120" i="28" s="1"/>
  <c r="U120" i="28" s="1"/>
  <c r="T120" i="28" s="1"/>
  <c r="M120" i="28" s="1"/>
  <c r="I9" i="40"/>
  <c r="H9" i="40" s="1"/>
  <c r="CF116" i="28"/>
  <c r="CG116" i="28" s="1"/>
  <c r="BU116" i="28"/>
  <c r="BT116" i="28" s="1"/>
  <c r="BN116" i="28" s="1"/>
  <c r="BM116" i="28" s="1"/>
  <c r="BG116" i="28" s="1"/>
  <c r="BF116" i="28" s="1"/>
  <c r="AZ116" i="28" s="1"/>
  <c r="BI126" i="28" l="1"/>
  <c r="BD126" i="28"/>
  <c r="BI25" i="28"/>
  <c r="BD25" i="28"/>
  <c r="BI81" i="28"/>
  <c r="BD81" i="28"/>
  <c r="BI56" i="28"/>
  <c r="BD56" i="28"/>
  <c r="X13" i="38"/>
  <c r="BB120" i="28"/>
  <c r="BI120" i="28" s="1"/>
  <c r="BK120" i="28" s="1"/>
  <c r="AR120" i="28"/>
  <c r="W13" i="40"/>
  <c r="AA13" i="40"/>
  <c r="AH116" i="28"/>
  <c r="AP116" i="28" s="1"/>
  <c r="M9" i="40" s="1"/>
  <c r="L9" i="40" s="1"/>
  <c r="AB13" i="38"/>
  <c r="AJ120" i="28"/>
  <c r="Y120" i="28"/>
  <c r="Q120" i="28"/>
  <c r="L120" i="28"/>
  <c r="F120" i="28" s="1"/>
  <c r="I120" i="28" s="1"/>
  <c r="AY116" i="28"/>
  <c r="AN116" i="28" s="1"/>
  <c r="BP126" i="28" l="1"/>
  <c r="BK126" i="28"/>
  <c r="BP25" i="28"/>
  <c r="BK25" i="28"/>
  <c r="BP81" i="28"/>
  <c r="BK81" i="28"/>
  <c r="BP56" i="28"/>
  <c r="BK56" i="28"/>
  <c r="BD120" i="28"/>
  <c r="BP120" i="28"/>
  <c r="BR120" i="28" s="1"/>
  <c r="W9" i="40"/>
  <c r="AA9" i="40"/>
  <c r="BB116" i="28"/>
  <c r="AR116" i="28"/>
  <c r="AM116" i="28"/>
  <c r="AF116" i="28" s="1"/>
  <c r="BW126" i="28" l="1"/>
  <c r="BR126" i="28"/>
  <c r="BW25" i="28"/>
  <c r="W33" i="38" s="1"/>
  <c r="BR25" i="28"/>
  <c r="BW81" i="28"/>
  <c r="W86" i="38" s="1"/>
  <c r="BR81" i="28"/>
  <c r="BW56" i="28"/>
  <c r="W64" i="38" s="1"/>
  <c r="BR56" i="28"/>
  <c r="BW120" i="28"/>
  <c r="W13" i="38"/>
  <c r="BI116" i="28"/>
  <c r="BD116" i="28"/>
  <c r="X9" i="38"/>
  <c r="AB9" i="38"/>
  <c r="AE116" i="28"/>
  <c r="U116" i="28" s="1"/>
  <c r="AJ116" i="28"/>
  <c r="CB120" i="28" l="1"/>
  <c r="W12" i="38"/>
  <c r="V13" i="40"/>
  <c r="P13" i="40" s="1"/>
  <c r="CB126" i="28"/>
  <c r="BY126" i="28"/>
  <c r="CB25" i="28"/>
  <c r="BY25" i="28"/>
  <c r="CB81" i="28"/>
  <c r="BY81" i="28"/>
  <c r="CB56" i="28"/>
  <c r="BY56" i="28"/>
  <c r="BY120" i="28"/>
  <c r="BP116" i="28"/>
  <c r="BK116" i="28"/>
  <c r="Y116" i="28"/>
  <c r="T116" i="28"/>
  <c r="M116" i="28" s="1"/>
  <c r="BW116" i="28" l="1"/>
  <c r="V9" i="40" s="1"/>
  <c r="P9" i="40" s="1"/>
  <c r="BR116" i="28"/>
  <c r="Q116" i="28"/>
  <c r="L116" i="28"/>
  <c r="F116" i="28" s="1"/>
  <c r="I116" i="28" s="1"/>
  <c r="W9" i="38" l="1"/>
  <c r="BY116" i="28"/>
  <c r="CB116" i="28"/>
  <c r="G10" i="38"/>
  <c r="J10" i="38"/>
  <c r="K10" i="38"/>
  <c r="N10" i="38"/>
  <c r="R10" i="38" s="1"/>
  <c r="X99" i="38" l="1"/>
  <c r="X88" i="38" l="1"/>
  <c r="X80" i="38"/>
  <c r="X87" i="38"/>
  <c r="X85" i="38"/>
  <c r="X84" i="38"/>
  <c r="X78" i="38"/>
  <c r="X83" i="38"/>
  <c r="X77" i="38"/>
  <c r="X82" i="38"/>
  <c r="X81" i="38"/>
  <c r="AH114" i="28"/>
  <c r="L114" i="38"/>
  <c r="N7" i="31"/>
  <c r="N8" i="31"/>
  <c r="N6" i="31"/>
  <c r="AA8" i="38"/>
  <c r="K8" i="38"/>
  <c r="J8" i="38"/>
  <c r="G8" i="38"/>
  <c r="Q114" i="38"/>
  <c r="P114" i="38"/>
  <c r="N114" i="38"/>
  <c r="M114" i="38"/>
  <c r="K114" i="38"/>
  <c r="J114" i="38"/>
  <c r="I114" i="38"/>
  <c r="G114" i="38"/>
  <c r="F114" i="38"/>
  <c r="E114" i="38"/>
  <c r="AB17" i="39"/>
  <c r="AB16" i="39"/>
  <c r="P12" i="39"/>
  <c r="P11" i="39"/>
  <c r="P10" i="39"/>
  <c r="P5" i="39"/>
  <c r="P4" i="39"/>
  <c r="P3" i="39"/>
  <c r="R114" i="38" l="1"/>
  <c r="X8" i="38"/>
  <c r="R8" i="38"/>
  <c r="AB18" i="39"/>
  <c r="O95" i="28"/>
  <c r="I85" i="40" s="1"/>
  <c r="AB8" i="38" l="1"/>
  <c r="G80" i="38"/>
  <c r="J80" i="38"/>
  <c r="K80" i="38"/>
  <c r="N80" i="38"/>
  <c r="R80" i="38" s="1"/>
  <c r="G81" i="38"/>
  <c r="J81" i="38"/>
  <c r="K81" i="38"/>
  <c r="N81" i="38"/>
  <c r="R81" i="38" s="1"/>
  <c r="G82" i="38"/>
  <c r="J82" i="38"/>
  <c r="K82" i="38"/>
  <c r="N82" i="38"/>
  <c r="R82" i="38" s="1"/>
  <c r="G83" i="38"/>
  <c r="J83" i="38"/>
  <c r="N83" i="38"/>
  <c r="R83" i="38" s="1"/>
  <c r="G84" i="38"/>
  <c r="J84" i="38"/>
  <c r="K84" i="38"/>
  <c r="N84" i="38"/>
  <c r="R84" i="38" s="1"/>
  <c r="G85" i="38"/>
  <c r="J85" i="38"/>
  <c r="K85" i="38"/>
  <c r="N85" i="38"/>
  <c r="R85" i="38" s="1"/>
  <c r="G87" i="38"/>
  <c r="J87" i="38"/>
  <c r="N87" i="38"/>
  <c r="R87" i="38" s="1"/>
  <c r="G88" i="38"/>
  <c r="J88" i="38"/>
  <c r="K88" i="38"/>
  <c r="N88" i="38"/>
  <c r="R88" i="38" s="1"/>
  <c r="CF92" i="28" l="1"/>
  <c r="CG92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E92" i="28" s="1"/>
  <c r="U92" i="28" s="1"/>
  <c r="T92" i="28" s="1"/>
  <c r="M92" i="28" s="1"/>
  <c r="L92" i="28" s="1"/>
  <c r="F92" i="28" s="1"/>
  <c r="I92" i="28" s="1"/>
  <c r="O92" i="28"/>
  <c r="AH92" i="28" l="1"/>
  <c r="Y92" i="28"/>
  <c r="Q92" i="28"/>
  <c r="W8" i="38" l="1"/>
  <c r="V8" i="40"/>
  <c r="P8" i="40" s="1"/>
  <c r="R8" i="40" s="1"/>
  <c r="AJ92" i="28"/>
  <c r="BB92" i="28" l="1"/>
  <c r="AR92" i="28"/>
  <c r="BI92" i="28" l="1"/>
  <c r="BD92" i="28"/>
  <c r="BP92" i="28" l="1"/>
  <c r="BK92" i="28"/>
  <c r="BW92" i="28" l="1"/>
  <c r="BR92" i="28"/>
  <c r="CB92" i="28" l="1"/>
  <c r="BY92" i="28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O93" i="28"/>
  <c r="N99" i="38"/>
  <c r="R99" i="38" s="1"/>
  <c r="K99" i="38"/>
  <c r="J99" i="38"/>
  <c r="G99" i="38"/>
  <c r="Q93" i="28" l="1"/>
  <c r="W93" i="28"/>
  <c r="I84" i="40" s="1"/>
  <c r="AA107" i="38"/>
  <c r="N107" i="38"/>
  <c r="R107" i="38" s="1"/>
  <c r="J107" i="38"/>
  <c r="G107" i="38"/>
  <c r="D107" i="38"/>
  <c r="AA106" i="38"/>
  <c r="N106" i="38"/>
  <c r="R106" i="38" s="1"/>
  <c r="J106" i="38"/>
  <c r="G106" i="38"/>
  <c r="D106" i="38"/>
  <c r="AA105" i="38"/>
  <c r="N105" i="38"/>
  <c r="R105" i="38" s="1"/>
  <c r="K105" i="38"/>
  <c r="J105" i="38"/>
  <c r="G105" i="38"/>
  <c r="D105" i="38"/>
  <c r="AA104" i="38"/>
  <c r="N104" i="38"/>
  <c r="R104" i="38" s="1"/>
  <c r="K104" i="38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J101" i="38"/>
  <c r="G101" i="38"/>
  <c r="D101" i="38"/>
  <c r="AA100" i="38"/>
  <c r="N100" i="38"/>
  <c r="R100" i="38" s="1"/>
  <c r="K100" i="38"/>
  <c r="J100" i="38"/>
  <c r="G100" i="38"/>
  <c r="AA98" i="38"/>
  <c r="N98" i="38"/>
  <c r="R98" i="38" s="1"/>
  <c r="K98" i="38"/>
  <c r="J98" i="38"/>
  <c r="G98" i="38"/>
  <c r="D98" i="38"/>
  <c r="AA97" i="38"/>
  <c r="N97" i="38"/>
  <c r="R97" i="38" s="1"/>
  <c r="J97" i="38"/>
  <c r="G97" i="38"/>
  <c r="D97" i="38"/>
  <c r="AA96" i="38"/>
  <c r="N96" i="38"/>
  <c r="R96" i="38" s="1"/>
  <c r="G96" i="38"/>
  <c r="D96" i="38"/>
  <c r="AA95" i="38"/>
  <c r="N95" i="38"/>
  <c r="R95" i="38" s="1"/>
  <c r="K95" i="38"/>
  <c r="J95" i="38"/>
  <c r="G95" i="38"/>
  <c r="AA94" i="38"/>
  <c r="N94" i="38"/>
  <c r="R94" i="38" s="1"/>
  <c r="J94" i="38"/>
  <c r="G94" i="38"/>
  <c r="D94" i="38"/>
  <c r="AA93" i="38"/>
  <c r="N93" i="38"/>
  <c r="J93" i="38"/>
  <c r="G93" i="38"/>
  <c r="AA92" i="38"/>
  <c r="N92" i="38"/>
  <c r="R92" i="38" s="1"/>
  <c r="K92" i="38"/>
  <c r="J92" i="38"/>
  <c r="G92" i="38"/>
  <c r="AA91" i="38"/>
  <c r="N91" i="38"/>
  <c r="R91" i="38" s="1"/>
  <c r="K91" i="38"/>
  <c r="J91" i="38"/>
  <c r="G91" i="38"/>
  <c r="D91" i="38"/>
  <c r="AA90" i="38"/>
  <c r="N90" i="38"/>
  <c r="R90" i="38" s="1"/>
  <c r="J90" i="38"/>
  <c r="G90" i="38"/>
  <c r="D90" i="38"/>
  <c r="AA89" i="38"/>
  <c r="N89" i="38"/>
  <c r="R89" i="38" s="1"/>
  <c r="K89" i="38"/>
  <c r="J89" i="38"/>
  <c r="G89" i="38"/>
  <c r="AA78" i="38"/>
  <c r="N78" i="38"/>
  <c r="R78" i="38" s="1"/>
  <c r="G78" i="38"/>
  <c r="AA77" i="38"/>
  <c r="N77" i="38"/>
  <c r="R77" i="38" s="1"/>
  <c r="J77" i="38"/>
  <c r="G77" i="38"/>
  <c r="AA76" i="38"/>
  <c r="N76" i="38"/>
  <c r="R76" i="38" s="1"/>
  <c r="K76" i="38"/>
  <c r="J76" i="38"/>
  <c r="G76" i="38"/>
  <c r="AA75" i="38"/>
  <c r="N75" i="38"/>
  <c r="R75" i="38" s="1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K71" i="38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K67" i="38"/>
  <c r="J67" i="38"/>
  <c r="G67" i="38"/>
  <c r="AA66" i="38"/>
  <c r="N66" i="38"/>
  <c r="R66" i="38" s="1"/>
  <c r="K66" i="38"/>
  <c r="J66" i="38"/>
  <c r="G66" i="38"/>
  <c r="AA65" i="38"/>
  <c r="N65" i="38"/>
  <c r="R65" i="38" s="1"/>
  <c r="K65" i="38"/>
  <c r="J65" i="38"/>
  <c r="G65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K60" i="38"/>
  <c r="J60" i="38"/>
  <c r="G60" i="38"/>
  <c r="AA59" i="38"/>
  <c r="N59" i="38"/>
  <c r="R59" i="38" s="1"/>
  <c r="J59" i="38"/>
  <c r="G59" i="38"/>
  <c r="AA58" i="38"/>
  <c r="N58" i="38"/>
  <c r="R58" i="38" s="1"/>
  <c r="K58" i="38"/>
  <c r="J58" i="38"/>
  <c r="G58" i="38"/>
  <c r="AA57" i="38"/>
  <c r="N57" i="38"/>
  <c r="R57" i="38" s="1"/>
  <c r="J57" i="38"/>
  <c r="G57" i="38"/>
  <c r="AA56" i="38"/>
  <c r="N56" i="38"/>
  <c r="R56" i="38" s="1"/>
  <c r="K56" i="38"/>
  <c r="J56" i="38"/>
  <c r="G56" i="38"/>
  <c r="AA55" i="38"/>
  <c r="N55" i="38"/>
  <c r="R55" i="38" s="1"/>
  <c r="K55" i="38"/>
  <c r="J55" i="38"/>
  <c r="G55" i="38"/>
  <c r="AA54" i="38"/>
  <c r="N54" i="38"/>
  <c r="R54" i="38" s="1"/>
  <c r="K54" i="38"/>
  <c r="J54" i="38"/>
  <c r="G54" i="38"/>
  <c r="AA53" i="38"/>
  <c r="N53" i="38"/>
  <c r="R53" i="38" s="1"/>
  <c r="K53" i="38"/>
  <c r="J53" i="38"/>
  <c r="G53" i="38"/>
  <c r="AA52" i="38"/>
  <c r="N52" i="38"/>
  <c r="R52" i="38" s="1"/>
  <c r="K52" i="38"/>
  <c r="J52" i="38"/>
  <c r="G52" i="38"/>
  <c r="AA51" i="38"/>
  <c r="N51" i="38"/>
  <c r="R51" i="38" s="1"/>
  <c r="K51" i="38"/>
  <c r="J51" i="38"/>
  <c r="G51" i="38"/>
  <c r="AA50" i="38"/>
  <c r="N50" i="38"/>
  <c r="R50" i="38" s="1"/>
  <c r="K50" i="38"/>
  <c r="J50" i="38"/>
  <c r="G50" i="38"/>
  <c r="AA49" i="38"/>
  <c r="N49" i="38"/>
  <c r="R49" i="38" s="1"/>
  <c r="K49" i="38"/>
  <c r="J49" i="38"/>
  <c r="G49" i="38"/>
  <c r="AA48" i="38"/>
  <c r="N48" i="38"/>
  <c r="R48" i="38" s="1"/>
  <c r="K48" i="38"/>
  <c r="J48" i="38"/>
  <c r="G48" i="38"/>
  <c r="AA47" i="38"/>
  <c r="N47" i="38"/>
  <c r="R47" i="38" s="1"/>
  <c r="K47" i="38"/>
  <c r="J47" i="38"/>
  <c r="G47" i="38"/>
  <c r="AA46" i="38"/>
  <c r="N46" i="38"/>
  <c r="R46" i="38" s="1"/>
  <c r="K46" i="38"/>
  <c r="J46" i="38"/>
  <c r="G46" i="38"/>
  <c r="AA45" i="38"/>
  <c r="N45" i="38"/>
  <c r="R45" i="38" s="1"/>
  <c r="K45" i="38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K41" i="38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4" i="38"/>
  <c r="N34" i="38"/>
  <c r="R34" i="38" s="1"/>
  <c r="K34" i="38"/>
  <c r="J34" i="38"/>
  <c r="G34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30" i="38"/>
  <c r="N30" i="38"/>
  <c r="R30" i="38" s="1"/>
  <c r="K30" i="38"/>
  <c r="J30" i="38"/>
  <c r="G30" i="38"/>
  <c r="AA28" i="38"/>
  <c r="N28" i="38"/>
  <c r="R28" i="38" s="1"/>
  <c r="G28" i="38"/>
  <c r="AA27" i="38"/>
  <c r="R27" i="38"/>
  <c r="J27" i="38"/>
  <c r="G27" i="38"/>
  <c r="AA26" i="38"/>
  <c r="N26" i="38"/>
  <c r="R26" i="38" s="1"/>
  <c r="K26" i="38"/>
  <c r="J26" i="38"/>
  <c r="G26" i="38"/>
  <c r="AA25" i="38"/>
  <c r="R25" i="38"/>
  <c r="J25" i="38"/>
  <c r="G25" i="38"/>
  <c r="AA24" i="38"/>
  <c r="N24" i="38"/>
  <c r="R24" i="38" s="1"/>
  <c r="K24" i="38"/>
  <c r="J24" i="38"/>
  <c r="G24" i="38"/>
  <c r="AA23" i="38"/>
  <c r="N23" i="38"/>
  <c r="G23" i="38"/>
  <c r="AA22" i="38"/>
  <c r="N22" i="38"/>
  <c r="R22" i="38" s="1"/>
  <c r="G22" i="38"/>
  <c r="AA21" i="38"/>
  <c r="N21" i="38"/>
  <c r="R21" i="38" s="1"/>
  <c r="K21" i="38"/>
  <c r="J21" i="38"/>
  <c r="G21" i="38"/>
  <c r="AA20" i="38"/>
  <c r="N20" i="38"/>
  <c r="R20" i="38" s="1"/>
  <c r="J20" i="38"/>
  <c r="G20" i="38"/>
  <c r="AA17" i="38"/>
  <c r="N17" i="38"/>
  <c r="J17" i="38"/>
  <c r="G17" i="38"/>
  <c r="AA16" i="38"/>
  <c r="N16" i="38"/>
  <c r="R16" i="38" s="1"/>
  <c r="K16" i="38"/>
  <c r="J16" i="38"/>
  <c r="G16" i="38"/>
  <c r="AA15" i="38"/>
  <c r="N15" i="38"/>
  <c r="R15" i="38" s="1"/>
  <c r="K15" i="38"/>
  <c r="J15" i="38"/>
  <c r="G15" i="38"/>
  <c r="AA11" i="38"/>
  <c r="N11" i="38"/>
  <c r="K11" i="38"/>
  <c r="J11" i="38"/>
  <c r="G11" i="38"/>
  <c r="AA7" i="38"/>
  <c r="R7" i="38"/>
  <c r="K7" i="38"/>
  <c r="J7" i="38"/>
  <c r="G7" i="38"/>
  <c r="AA6" i="38"/>
  <c r="N6" i="38"/>
  <c r="R6" i="38" s="1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1" i="38"/>
  <c r="R17" i="38"/>
  <c r="Y93" i="28"/>
  <c r="AH93" i="28"/>
  <c r="R23" i="38"/>
  <c r="R93" i="38"/>
  <c r="I107" i="37"/>
  <c r="I117" i="37"/>
  <c r="I100" i="37"/>
  <c r="O8" i="28"/>
  <c r="O99" i="28"/>
  <c r="O100" i="28"/>
  <c r="O101" i="28"/>
  <c r="O102" i="28"/>
  <c r="O104" i="28"/>
  <c r="O105" i="28"/>
  <c r="O106" i="28"/>
  <c r="O108" i="28"/>
  <c r="O110" i="28"/>
  <c r="O111" i="28"/>
  <c r="O117" i="28"/>
  <c r="O118" i="28"/>
  <c r="O124" i="28"/>
  <c r="O125" i="28"/>
  <c r="O9" i="28"/>
  <c r="O10" i="28"/>
  <c r="O11" i="28"/>
  <c r="O12" i="28"/>
  <c r="O17" i="28"/>
  <c r="O33" i="28"/>
  <c r="O34" i="28"/>
  <c r="O35" i="28"/>
  <c r="O37" i="28"/>
  <c r="O38" i="28"/>
  <c r="O39" i="28"/>
  <c r="O40" i="28"/>
  <c r="O41" i="28"/>
  <c r="O42" i="28"/>
  <c r="O44" i="28"/>
  <c r="O45" i="28"/>
  <c r="O47" i="28"/>
  <c r="O48" i="28"/>
  <c r="O49" i="28"/>
  <c r="O50" i="28"/>
  <c r="O52" i="28"/>
  <c r="O53" i="28"/>
  <c r="O54" i="28"/>
  <c r="O55" i="28"/>
  <c r="O57" i="28"/>
  <c r="O58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75" i="28"/>
  <c r="O79" i="28"/>
  <c r="O80" i="28"/>
  <c r="O82" i="28"/>
  <c r="O83" i="28"/>
  <c r="O86" i="28"/>
  <c r="O88" i="28"/>
  <c r="O89" i="28"/>
  <c r="O90" i="28"/>
  <c r="O96" i="28"/>
  <c r="O97" i="28"/>
  <c r="O98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3" i="28" l="1"/>
  <c r="AP93" i="28"/>
  <c r="M84" i="40" s="1"/>
  <c r="I18" i="37"/>
  <c r="X89" i="38" l="1"/>
  <c r="AB89" i="38"/>
  <c r="BB93" i="28"/>
  <c r="AR93" i="28"/>
  <c r="S14" i="30"/>
  <c r="S13" i="30"/>
  <c r="S10" i="30"/>
  <c r="S11" i="30"/>
  <c r="K10" i="30"/>
  <c r="E14" i="30"/>
  <c r="BD93" i="28" l="1"/>
  <c r="BI93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19" i="28"/>
  <c r="I12" i="40" s="1"/>
  <c r="W114" i="28"/>
  <c r="I7" i="40" s="1"/>
  <c r="CF119" i="28"/>
  <c r="CG119" i="28" s="1"/>
  <c r="BU119" i="28"/>
  <c r="BT119" i="28" s="1"/>
  <c r="BN119" i="28" s="1"/>
  <c r="BM119" i="28" s="1"/>
  <c r="BG119" i="28" s="1"/>
  <c r="BF119" i="28" s="1"/>
  <c r="AZ119" i="28" s="1"/>
  <c r="AY119" i="28" s="1"/>
  <c r="AN119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19" i="28" l="1"/>
  <c r="BK93" i="28"/>
  <c r="BP93" i="28"/>
  <c r="AM119" i="28"/>
  <c r="AF119" i="28" s="1"/>
  <c r="AE119" i="28" s="1"/>
  <c r="U119" i="28" s="1"/>
  <c r="Y119" i="28" s="1"/>
  <c r="I14" i="30"/>
  <c r="K14" i="30" s="1"/>
  <c r="Q73" i="28"/>
  <c r="W73" i="28"/>
  <c r="AR119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7" i="28"/>
  <c r="CG87" i="28" s="1"/>
  <c r="CF88" i="28"/>
  <c r="CG88" i="28" s="1"/>
  <c r="CF89" i="28"/>
  <c r="CG89" i="28" s="1"/>
  <c r="CF90" i="28"/>
  <c r="CG90" i="28" s="1"/>
  <c r="CF91" i="28"/>
  <c r="CG91" i="28" s="1"/>
  <c r="CF94" i="28"/>
  <c r="CG94" i="28" s="1"/>
  <c r="CF95" i="28"/>
  <c r="CG95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2" i="28"/>
  <c r="CG112" i="28" s="1"/>
  <c r="CF113" i="28"/>
  <c r="CG113" i="28" s="1"/>
  <c r="CF114" i="28"/>
  <c r="CG114" i="28" s="1"/>
  <c r="CF117" i="28"/>
  <c r="CG117" i="28" s="1"/>
  <c r="CF118" i="28"/>
  <c r="CG118" i="28" s="1"/>
  <c r="CF123" i="28"/>
  <c r="CG123" i="28" s="1"/>
  <c r="CF124" i="28"/>
  <c r="CG124" i="28" s="1"/>
  <c r="CF125" i="28"/>
  <c r="CG125" i="28" s="1"/>
  <c r="CF128" i="28"/>
  <c r="CG128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R101" i="35" s="1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R99" i="35" s="1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R90" i="35" s="1"/>
  <c r="K90" i="35"/>
  <c r="J90" i="35"/>
  <c r="G90" i="35"/>
  <c r="F90" i="35"/>
  <c r="E90" i="35"/>
  <c r="D90" i="35"/>
  <c r="Q89" i="35"/>
  <c r="N89" i="35"/>
  <c r="R89" i="35" s="1"/>
  <c r="M89" i="35"/>
  <c r="K89" i="35"/>
  <c r="J89" i="35"/>
  <c r="G89" i="35"/>
  <c r="F89" i="35"/>
  <c r="Q88" i="35"/>
  <c r="N88" i="35"/>
  <c r="R88" i="35" s="1"/>
  <c r="M88" i="35"/>
  <c r="K88" i="35"/>
  <c r="J88" i="35"/>
  <c r="G88" i="35"/>
  <c r="F88" i="35"/>
  <c r="Q87" i="35"/>
  <c r="N87" i="35"/>
  <c r="R87" i="35" s="1"/>
  <c r="M87" i="35"/>
  <c r="K87" i="35"/>
  <c r="J87" i="35"/>
  <c r="G87" i="35"/>
  <c r="F87" i="35"/>
  <c r="Q86" i="35"/>
  <c r="N86" i="35"/>
  <c r="R86" i="35" s="1"/>
  <c r="M86" i="35"/>
  <c r="K86" i="35"/>
  <c r="J86" i="35"/>
  <c r="G86" i="35"/>
  <c r="F86" i="35"/>
  <c r="Q85" i="35"/>
  <c r="N85" i="35"/>
  <c r="R85" i="35" s="1"/>
  <c r="M85" i="35"/>
  <c r="K85" i="35"/>
  <c r="J85" i="35"/>
  <c r="G85" i="35"/>
  <c r="F85" i="35"/>
  <c r="Q84" i="35"/>
  <c r="N84" i="35"/>
  <c r="R84" i="35" s="1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R54" i="35" s="1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R48" i="35" s="1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R40" i="35" s="1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R38" i="35" s="1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19" i="35" l="1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19" i="28"/>
  <c r="BD119" i="28" s="1"/>
  <c r="X11" i="38"/>
  <c r="AB11" i="38"/>
  <c r="Y73" i="28"/>
  <c r="BW93" i="28"/>
  <c r="V84" i="40" s="1"/>
  <c r="P84" i="40" s="1"/>
  <c r="BR93" i="28"/>
  <c r="R79" i="35"/>
  <c r="R95" i="35"/>
  <c r="R98" i="35"/>
  <c r="R81" i="35"/>
  <c r="T119" i="28"/>
  <c r="M119" i="28" s="1"/>
  <c r="L119" i="28" s="1"/>
  <c r="F119" i="28" s="1"/>
  <c r="I119" i="28" s="1"/>
  <c r="AJ119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19" i="28" l="1"/>
  <c r="BP119" i="28" s="1"/>
  <c r="CB93" i="28"/>
  <c r="BY93" i="28"/>
  <c r="Q119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19" i="28" l="1"/>
  <c r="BI73" i="28"/>
  <c r="BD73" i="28"/>
  <c r="BW119" i="28"/>
  <c r="V12" i="40" s="1"/>
  <c r="P12" i="40" s="1"/>
  <c r="R12" i="40" s="1"/>
  <c r="BR119" i="28"/>
  <c r="L136" i="33"/>
  <c r="L135" i="33"/>
  <c r="L168" i="33"/>
  <c r="L167" i="33"/>
  <c r="BP73" i="28" l="1"/>
  <c r="BK73" i="28"/>
  <c r="CB119" i="28"/>
  <c r="BY119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7" i="28"/>
  <c r="T70" i="35" s="1"/>
  <c r="E88" i="28"/>
  <c r="E89" i="28"/>
  <c r="E90" i="28"/>
  <c r="E91" i="28"/>
  <c r="E95" i="28"/>
  <c r="T72" i="35" s="1"/>
  <c r="E96" i="28"/>
  <c r="T73" i="35" s="1"/>
  <c r="E97" i="28"/>
  <c r="T74" i="35" s="1"/>
  <c r="E98" i="28"/>
  <c r="T76" i="35" s="1"/>
  <c r="T79" i="35"/>
  <c r="E99" i="28"/>
  <c r="T80" i="35" s="1"/>
  <c r="E100" i="28"/>
  <c r="E101" i="28"/>
  <c r="T83" i="35" s="1"/>
  <c r="E102" i="28"/>
  <c r="E103" i="28"/>
  <c r="T90" i="35" s="1"/>
  <c r="T91" i="35"/>
  <c r="T92" i="35"/>
  <c r="E104" i="28"/>
  <c r="T93" i="35" s="1"/>
  <c r="E105" i="28"/>
  <c r="T94" i="35" s="1"/>
  <c r="T95" i="35"/>
  <c r="E106" i="28"/>
  <c r="T96" i="35" s="1"/>
  <c r="E107" i="28"/>
  <c r="T97" i="35" s="1"/>
  <c r="T98" i="35"/>
  <c r="E108" i="28"/>
  <c r="T99" i="35" s="1"/>
  <c r="E109" i="28"/>
  <c r="T100" i="35" s="1"/>
  <c r="E110" i="28"/>
  <c r="T101" i="35" s="1"/>
  <c r="E111" i="28"/>
  <c r="T102" i="35" s="1"/>
  <c r="E112" i="28"/>
  <c r="T103" i="35" s="1"/>
  <c r="E113" i="28"/>
  <c r="T104" i="35" s="1"/>
  <c r="E114" i="28"/>
  <c r="T105" i="35" s="1"/>
  <c r="E123" i="28"/>
  <c r="T109" i="35" s="1"/>
  <c r="E124" i="28"/>
  <c r="T110" i="35" s="1"/>
  <c r="E125" i="28"/>
  <c r="E128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R92" i="29" s="1"/>
  <c r="N91" i="29"/>
  <c r="R91" i="29" s="1"/>
  <c r="N90" i="29"/>
  <c r="R90" i="29" s="1"/>
  <c r="N89" i="29"/>
  <c r="R89" i="29" s="1"/>
  <c r="N88" i="29"/>
  <c r="R88" i="29" s="1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AM89" i="28" s="1"/>
  <c r="AF89" i="28" s="1"/>
  <c r="AE89" i="28" s="1"/>
  <c r="U89" i="28" s="1"/>
  <c r="T89" i="28" s="1"/>
  <c r="M89" i="28" s="1"/>
  <c r="W89" i="28"/>
  <c r="R117" i="29" l="1"/>
  <c r="R118" i="29"/>
  <c r="Y89" i="28"/>
  <c r="Q89" i="28"/>
  <c r="L89" i="28"/>
  <c r="F89" i="28" s="1"/>
  <c r="I89" i="28" s="1"/>
  <c r="AH89" i="28"/>
  <c r="AP89" i="28" l="1"/>
  <c r="AJ89" i="28"/>
  <c r="W8" i="29" l="1"/>
  <c r="AR89" i="28"/>
  <c r="BB89" i="28"/>
  <c r="BI89" i="28" l="1"/>
  <c r="BD89" i="28"/>
  <c r="BK89" i="28" l="1"/>
  <c r="BP89" i="28"/>
  <c r="BW89" i="28" l="1"/>
  <c r="BR89" i="28"/>
  <c r="CB89" i="28" l="1"/>
  <c r="BY89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E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7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R42" i="29" s="1"/>
  <c r="N43" i="29"/>
  <c r="R43" i="29" s="1"/>
  <c r="N44" i="29"/>
  <c r="R44" i="29" s="1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R52" i="29" s="1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R58" i="29" s="1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R93" i="29"/>
  <c r="N94" i="29"/>
  <c r="R94" i="29" s="1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R103" i="29" s="1"/>
  <c r="N104" i="29"/>
  <c r="R104" i="29" s="1"/>
  <c r="N105" i="29"/>
  <c r="R105" i="29" s="1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63" i="29" l="1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8" i="28"/>
  <c r="BT88" i="28" s="1"/>
  <c r="BN88" i="28" s="1"/>
  <c r="BM88" i="28" s="1"/>
  <c r="BG88" i="28" s="1"/>
  <c r="BF88" i="28" s="1"/>
  <c r="AZ88" i="28" s="1"/>
  <c r="AY88" i="28" s="1"/>
  <c r="AN88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8" i="28"/>
  <c r="AF88" i="28" s="1"/>
  <c r="AE88" i="28" s="1"/>
  <c r="U88" i="28" s="1"/>
  <c r="T88" i="28" s="1"/>
  <c r="M88" i="28" s="1"/>
  <c r="L88" i="28" s="1"/>
  <c r="F88" i="28" s="1"/>
  <c r="I88" i="28" s="1"/>
  <c r="AH66" i="28"/>
  <c r="AJ66" i="28" s="1"/>
  <c r="AH82" i="28"/>
  <c r="AJ82" i="28" s="1"/>
  <c r="AH8" i="28"/>
  <c r="AH88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0" i="38" l="1"/>
  <c r="AB40" i="38"/>
  <c r="I52" i="35"/>
  <c r="H52" i="35"/>
  <c r="I56" i="29"/>
  <c r="Y32" i="28"/>
  <c r="Q32" i="28"/>
  <c r="AP82" i="28"/>
  <c r="M82" i="40" s="1"/>
  <c r="Q8" i="28"/>
  <c r="Y8" i="28"/>
  <c r="Y88" i="28"/>
  <c r="Q88" i="28"/>
  <c r="AP66" i="28"/>
  <c r="M68" i="40" s="1"/>
  <c r="AP8" i="28"/>
  <c r="M4" i="40" s="1"/>
  <c r="AJ8" i="28"/>
  <c r="M5" i="40"/>
  <c r="AJ88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4" i="38" l="1"/>
  <c r="AB74" i="38"/>
  <c r="X5" i="38"/>
  <c r="X4" i="38"/>
  <c r="X73" i="38"/>
  <c r="AB73" i="38"/>
  <c r="X75" i="38"/>
  <c r="AB75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88" i="28"/>
  <c r="BB88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2" i="38" l="1"/>
  <c r="AB72" i="38"/>
  <c r="M52" i="35"/>
  <c r="L52" i="35"/>
  <c r="W56" i="29"/>
  <c r="M56" i="29"/>
  <c r="BI82" i="28"/>
  <c r="BK82" i="28" s="1"/>
  <c r="BI66" i="28"/>
  <c r="BP66" i="28" s="1"/>
  <c r="BI8" i="28"/>
  <c r="BD8" i="28"/>
  <c r="BI88" i="28"/>
  <c r="BD88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88" i="28"/>
  <c r="BP88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BK32" i="28"/>
  <c r="BP32" i="28"/>
  <c r="BD84" i="28"/>
  <c r="BI84" i="28"/>
  <c r="BK85" i="28"/>
  <c r="BP85" i="28"/>
  <c r="V58" i="29" l="1"/>
  <c r="P58" i="29" s="1"/>
  <c r="BW82" i="28"/>
  <c r="BW8" i="28"/>
  <c r="V4" i="40" s="1"/>
  <c r="BR8" i="28"/>
  <c r="BW88" i="28"/>
  <c r="V5" i="40" s="1"/>
  <c r="BR88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28" i="28"/>
  <c r="BT128" i="28" s="1"/>
  <c r="BN128" i="28" s="1"/>
  <c r="BM128" i="28" s="1"/>
  <c r="BG128" i="28" s="1"/>
  <c r="BF128" i="28" s="1"/>
  <c r="AZ128" i="28" s="1"/>
  <c r="AY128" i="28" s="1"/>
  <c r="AN128" i="28" s="1"/>
  <c r="W128" i="28"/>
  <c r="I16" i="40" s="1"/>
  <c r="BU125" i="28"/>
  <c r="BT125" i="28" s="1"/>
  <c r="BN125" i="28" s="1"/>
  <c r="BM125" i="28" s="1"/>
  <c r="BG125" i="28" s="1"/>
  <c r="BF125" i="28" s="1"/>
  <c r="AZ125" i="28" s="1"/>
  <c r="AY125" i="28" s="1"/>
  <c r="AN125" i="28" s="1"/>
  <c r="AM125" i="28" s="1"/>
  <c r="AF125" i="28" s="1"/>
  <c r="AE125" i="28" s="1"/>
  <c r="U125" i="28" s="1"/>
  <c r="W125" i="28"/>
  <c r="BU124" i="28"/>
  <c r="BT124" i="28" s="1"/>
  <c r="BN124" i="28" s="1"/>
  <c r="BM124" i="28" s="1"/>
  <c r="BG124" i="28" s="1"/>
  <c r="BF124" i="28" s="1"/>
  <c r="AZ124" i="28" s="1"/>
  <c r="AY124" i="28" s="1"/>
  <c r="AN124" i="28" s="1"/>
  <c r="AM124" i="28" s="1"/>
  <c r="AF124" i="28" s="1"/>
  <c r="W124" i="28"/>
  <c r="I15" i="40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M123" i="28" s="1"/>
  <c r="AF123" i="28" s="1"/>
  <c r="AE123" i="28" s="1"/>
  <c r="U123" i="28" s="1"/>
  <c r="T123" i="28" s="1"/>
  <c r="M123" i="28" s="1"/>
  <c r="L123" i="28" s="1"/>
  <c r="F123" i="28" s="1"/>
  <c r="I123" i="28" s="1"/>
  <c r="W123" i="28"/>
  <c r="I14" i="40" s="1"/>
  <c r="BU118" i="28"/>
  <c r="BT118" i="28" s="1"/>
  <c r="BN118" i="28" s="1"/>
  <c r="BM118" i="28" s="1"/>
  <c r="BG118" i="28" s="1"/>
  <c r="BF118" i="28" s="1"/>
  <c r="AZ118" i="28" s="1"/>
  <c r="AY118" i="28" s="1"/>
  <c r="AN118" i="28" s="1"/>
  <c r="AM118" i="28" s="1"/>
  <c r="AF118" i="28" s="1"/>
  <c r="AE118" i="28" s="1"/>
  <c r="U118" i="28" s="1"/>
  <c r="T118" i="28" s="1"/>
  <c r="M118" i="28" s="1"/>
  <c r="L118" i="28" s="1"/>
  <c r="F118" i="28" s="1"/>
  <c r="I118" i="28" s="1"/>
  <c r="BU117" i="28"/>
  <c r="BT117" i="28" s="1"/>
  <c r="BN117" i="28" s="1"/>
  <c r="BM117" i="28" s="1"/>
  <c r="BG117" i="28" s="1"/>
  <c r="BF117" i="28" s="1"/>
  <c r="AZ117" i="28" s="1"/>
  <c r="AY117" i="28" s="1"/>
  <c r="AN117" i="28" s="1"/>
  <c r="AM117" i="28" s="1"/>
  <c r="AF117" i="28" s="1"/>
  <c r="AE117" i="28" s="1"/>
  <c r="U117" i="28" s="1"/>
  <c r="T117" i="28" s="1"/>
  <c r="M117" i="28" s="1"/>
  <c r="W117" i="28"/>
  <c r="I11" i="40" s="1"/>
  <c r="I10" i="40"/>
  <c r="BU114" i="28"/>
  <c r="BT114" i="28" s="1"/>
  <c r="BN114" i="28" s="1"/>
  <c r="BM114" i="28" s="1"/>
  <c r="BG114" i="28" s="1"/>
  <c r="BF114" i="28" s="1"/>
  <c r="AZ114" i="28" s="1"/>
  <c r="AY114" i="28" s="1"/>
  <c r="AN114" i="28" s="1"/>
  <c r="BU113" i="28"/>
  <c r="BT113" i="28" s="1"/>
  <c r="BN113" i="28" s="1"/>
  <c r="BM113" i="28" s="1"/>
  <c r="BG113" i="28" s="1"/>
  <c r="BF113" i="28" s="1"/>
  <c r="AZ113" i="28" s="1"/>
  <c r="AY113" i="28" s="1"/>
  <c r="AN113" i="28" s="1"/>
  <c r="AM113" i="28" s="1"/>
  <c r="AF113" i="28" s="1"/>
  <c r="AE113" i="28" s="1"/>
  <c r="U113" i="28" s="1"/>
  <c r="T113" i="28" s="1"/>
  <c r="I102" i="40"/>
  <c r="BU112" i="28"/>
  <c r="BT112" i="28" s="1"/>
  <c r="BN112" i="28" s="1"/>
  <c r="BM112" i="28" s="1"/>
  <c r="BG112" i="28" s="1"/>
  <c r="BF112" i="28" s="1"/>
  <c r="AZ112" i="28" s="1"/>
  <c r="AY112" i="28" s="1"/>
  <c r="AN112" i="28" s="1"/>
  <c r="AM112" i="28" s="1"/>
  <c r="AF112" i="28" s="1"/>
  <c r="AE112" i="28" s="1"/>
  <c r="U112" i="28" s="1"/>
  <c r="W112" i="28"/>
  <c r="I101" i="40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AM111" i="28" s="1"/>
  <c r="AF111" i="28" s="1"/>
  <c r="AE111" i="28" s="1"/>
  <c r="U111" i="28" s="1"/>
  <c r="T111" i="28" s="1"/>
  <c r="M111" i="28" s="1"/>
  <c r="W111" i="28"/>
  <c r="I100" i="40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I99" i="40"/>
  <c r="BU109" i="28"/>
  <c r="BT109" i="28" s="1"/>
  <c r="BN109" i="28" s="1"/>
  <c r="BM109" i="28" s="1"/>
  <c r="BG109" i="28" s="1"/>
  <c r="BF109" i="28" s="1"/>
  <c r="AZ109" i="28" s="1"/>
  <c r="AY109" i="28" s="1"/>
  <c r="AN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M108" i="28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W107" i="28"/>
  <c r="I96" i="40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AM105" i="28" s="1"/>
  <c r="AF105" i="28" s="1"/>
  <c r="AE105" i="28" s="1"/>
  <c r="U105" i="28" s="1"/>
  <c r="T105" i="28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AM104" i="28" s="1"/>
  <c r="AF104" i="28" s="1"/>
  <c r="AE104" i="28" s="1"/>
  <c r="U104" i="28" s="1"/>
  <c r="T104" i="28" s="1"/>
  <c r="W104" i="28"/>
  <c r="I93" i="40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W103" i="28"/>
  <c r="I92" i="40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AM102" i="28" s="1"/>
  <c r="AF102" i="28" s="1"/>
  <c r="AE102" i="28" s="1"/>
  <c r="U102" i="28" s="1"/>
  <c r="T102" i="28" s="1"/>
  <c r="M102" i="28" s="1"/>
  <c r="L102" i="28" s="1"/>
  <c r="F102" i="28" s="1"/>
  <c r="I102" i="28" s="1"/>
  <c r="BU101" i="28"/>
  <c r="BT101" i="28" s="1"/>
  <c r="BN101" i="28" s="1"/>
  <c r="BM101" i="28" s="1"/>
  <c r="BG101" i="28" s="1"/>
  <c r="BF101" i="28" s="1"/>
  <c r="AZ101" i="28" s="1"/>
  <c r="AY101" i="28" s="1"/>
  <c r="AN101" i="28" s="1"/>
  <c r="BU100" i="28"/>
  <c r="BT100" i="28" s="1"/>
  <c r="BN100" i="28" s="1"/>
  <c r="BM100" i="28" s="1"/>
  <c r="BG100" i="28" s="1"/>
  <c r="BF100" i="28" s="1"/>
  <c r="AZ100" i="28" s="1"/>
  <c r="AY100" i="28" s="1"/>
  <c r="AN100" i="28" s="1"/>
  <c r="W100" i="28"/>
  <c r="I90" i="40" s="1"/>
  <c r="BU99" i="28"/>
  <c r="BT99" i="28" s="1"/>
  <c r="BN99" i="28" s="1"/>
  <c r="BM99" i="28" s="1"/>
  <c r="BG99" i="28" s="1"/>
  <c r="BF99" i="28" s="1"/>
  <c r="AZ99" i="28" s="1"/>
  <c r="AY99" i="28" s="1"/>
  <c r="AN99" i="28" s="1"/>
  <c r="I89" i="40"/>
  <c r="BU98" i="28"/>
  <c r="BT98" i="28" s="1"/>
  <c r="BN98" i="28" s="1"/>
  <c r="BM98" i="28" s="1"/>
  <c r="BG98" i="28" s="1"/>
  <c r="BF98" i="28" s="1"/>
  <c r="AZ98" i="28" s="1"/>
  <c r="AY98" i="28" s="1"/>
  <c r="AN98" i="28" s="1"/>
  <c r="BU97" i="28"/>
  <c r="BT97" i="28" s="1"/>
  <c r="BN97" i="28" s="1"/>
  <c r="BM97" i="28" s="1"/>
  <c r="BG97" i="28" s="1"/>
  <c r="BF97" i="28" s="1"/>
  <c r="AZ97" i="28" s="1"/>
  <c r="AY97" i="28" s="1"/>
  <c r="AN97" i="28" s="1"/>
  <c r="AM97" i="28" s="1"/>
  <c r="AF97" i="28" s="1"/>
  <c r="AE97" i="28" s="1"/>
  <c r="U97" i="28" s="1"/>
  <c r="T97" i="28" s="1"/>
  <c r="M97" i="28" s="1"/>
  <c r="W97" i="28"/>
  <c r="I87" i="40" s="1"/>
  <c r="BU96" i="28"/>
  <c r="BT96" i="28" s="1"/>
  <c r="BN96" i="28" s="1"/>
  <c r="BM96" i="28" s="1"/>
  <c r="BG96" i="28" s="1"/>
  <c r="BF96" i="28" s="1"/>
  <c r="AZ96" i="28" s="1"/>
  <c r="AY96" i="28" s="1"/>
  <c r="AN96" i="28" s="1"/>
  <c r="W96" i="28"/>
  <c r="I86" i="40" s="1"/>
  <c r="BU95" i="28"/>
  <c r="BT95" i="28" s="1"/>
  <c r="BN95" i="28" s="1"/>
  <c r="BM95" i="28" s="1"/>
  <c r="BG95" i="28" s="1"/>
  <c r="BF95" i="28" s="1"/>
  <c r="AZ95" i="28" s="1"/>
  <c r="AY95" i="28" s="1"/>
  <c r="AN95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H91" i="28"/>
  <c r="AP91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W76" i="28"/>
  <c r="I77" i="40" s="1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W59" i="28"/>
  <c r="I61" i="40" s="1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W48" i="28"/>
  <c r="I51" i="40" s="1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W33" i="28"/>
  <c r="I36" i="40" s="1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F10" i="28" s="1"/>
  <c r="I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L5" i="28" l="1"/>
  <c r="F5" i="28" s="1"/>
  <c r="I5" i="28" s="1"/>
  <c r="Q5" i="28"/>
  <c r="W85" i="38"/>
  <c r="V81" i="40"/>
  <c r="P81" i="40" s="1"/>
  <c r="V73" i="40"/>
  <c r="P73" i="40" s="1"/>
  <c r="W87" i="38"/>
  <c r="V82" i="40"/>
  <c r="P82" i="40" s="1"/>
  <c r="W88" i="38"/>
  <c r="V83" i="40"/>
  <c r="P83" i="40" s="1"/>
  <c r="I10" i="30"/>
  <c r="V57" i="29"/>
  <c r="P57" i="29" s="1"/>
  <c r="V71" i="29"/>
  <c r="P71" i="29" s="1"/>
  <c r="W75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98" i="28"/>
  <c r="AF98" i="28" s="1"/>
  <c r="AE98" i="28" s="1"/>
  <c r="U98" i="28" s="1"/>
  <c r="T98" i="28" s="1"/>
  <c r="M98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3" i="28"/>
  <c r="AF103" i="28" s="1"/>
  <c r="AE103" i="28" s="1"/>
  <c r="U103" i="28" s="1"/>
  <c r="T103" i="28" s="1"/>
  <c r="M103" i="28" s="1"/>
  <c r="Q103" i="28" s="1"/>
  <c r="CB82" i="28"/>
  <c r="AM96" i="28"/>
  <c r="AF96" i="28" s="1"/>
  <c r="AE96" i="28" s="1"/>
  <c r="U96" i="28" s="1"/>
  <c r="T96" i="28" s="1"/>
  <c r="M96" i="28" s="1"/>
  <c r="I18" i="30"/>
  <c r="AM101" i="28"/>
  <c r="AF101" i="28" s="1"/>
  <c r="AE101" i="28" s="1"/>
  <c r="U101" i="28" s="1"/>
  <c r="T101" i="28" s="1"/>
  <c r="M101" i="28" s="1"/>
  <c r="L101" i="28" s="1"/>
  <c r="F101" i="28" s="1"/>
  <c r="I101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0" i="28"/>
  <c r="AF100" i="28" s="1"/>
  <c r="AE100" i="28" s="1"/>
  <c r="U100" i="28" s="1"/>
  <c r="T100" i="28" s="1"/>
  <c r="M100" i="28" s="1"/>
  <c r="Q100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09" i="28"/>
  <c r="AF109" i="28" s="1"/>
  <c r="AE109" i="28" s="1"/>
  <c r="U109" i="28" s="1"/>
  <c r="T109" i="28" s="1"/>
  <c r="M109" i="28" s="1"/>
  <c r="L109" i="28" s="1"/>
  <c r="F109" i="28" s="1"/>
  <c r="I109" i="28" s="1"/>
  <c r="AM128" i="28"/>
  <c r="AF128" i="28" s="1"/>
  <c r="AE128" i="28" s="1"/>
  <c r="U128" i="28" s="1"/>
  <c r="T128" i="28" s="1"/>
  <c r="M128" i="28" s="1"/>
  <c r="L128" i="28" s="1"/>
  <c r="F128" i="28" s="1"/>
  <c r="I128" i="28" s="1"/>
  <c r="AM99" i="28"/>
  <c r="AF99" i="28" s="1"/>
  <c r="AE99" i="28" s="1"/>
  <c r="U99" i="28" s="1"/>
  <c r="T99" i="28" s="1"/>
  <c r="M99" i="28" s="1"/>
  <c r="L99" i="28" s="1"/>
  <c r="F99" i="28" s="1"/>
  <c r="I99" i="28" s="1"/>
  <c r="I19" i="30"/>
  <c r="AM107" i="28"/>
  <c r="AF107" i="28" s="1"/>
  <c r="AE107" i="28" s="1"/>
  <c r="U107" i="28" s="1"/>
  <c r="T107" i="28" s="1"/>
  <c r="M107" i="28" s="1"/>
  <c r="L107" i="28" s="1"/>
  <c r="F107" i="28" s="1"/>
  <c r="I107" i="28" s="1"/>
  <c r="I21" i="30"/>
  <c r="I22" i="30" s="1"/>
  <c r="AM110" i="28"/>
  <c r="AF110" i="28" s="1"/>
  <c r="AE110" i="28" s="1"/>
  <c r="U110" i="28" s="1"/>
  <c r="T110" i="28" s="1"/>
  <c r="M110" i="28" s="1"/>
  <c r="L110" i="28" s="1"/>
  <c r="F110" i="28" s="1"/>
  <c r="I110" i="28" s="1"/>
  <c r="I23" i="30"/>
  <c r="AM114" i="28"/>
  <c r="AF114" i="28" s="1"/>
  <c r="AE114" i="28" s="1"/>
  <c r="U114" i="28" s="1"/>
  <c r="T114" i="28" s="1"/>
  <c r="M114" i="28" s="1"/>
  <c r="L114" i="28" s="1"/>
  <c r="F114" i="28" s="1"/>
  <c r="I114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5" i="28"/>
  <c r="AF95" i="28" s="1"/>
  <c r="AE95" i="28" s="1"/>
  <c r="U95" i="28" s="1"/>
  <c r="T95" i="28" s="1"/>
  <c r="M95" i="28" s="1"/>
  <c r="L95" i="28" s="1"/>
  <c r="F95" i="28" s="1"/>
  <c r="I95" i="28" s="1"/>
  <c r="I16" i="30"/>
  <c r="M24" i="40"/>
  <c r="AH34" i="28"/>
  <c r="AP34" i="28" s="1"/>
  <c r="M37" i="40" s="1"/>
  <c r="AH50" i="28"/>
  <c r="AP50" i="28" s="1"/>
  <c r="M53" i="40" s="1"/>
  <c r="AH98" i="28"/>
  <c r="M88" i="40" s="1"/>
  <c r="AH112" i="28"/>
  <c r="AP112" i="28" s="1"/>
  <c r="M101" i="40" s="1"/>
  <c r="AH125" i="28"/>
  <c r="AP125" i="28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6" i="28"/>
  <c r="AP96" i="28" s="1"/>
  <c r="M86" i="40" s="1"/>
  <c r="AH99" i="28"/>
  <c r="AP99" i="28" s="1"/>
  <c r="M89" i="40" s="1"/>
  <c r="AH107" i="28"/>
  <c r="AP107" i="28" s="1"/>
  <c r="M96" i="40" s="1"/>
  <c r="AH110" i="28"/>
  <c r="AP110" i="28" s="1"/>
  <c r="M99" i="40" s="1"/>
  <c r="AH47" i="28"/>
  <c r="AP47" i="28" s="1"/>
  <c r="M50" i="40" s="1"/>
  <c r="M22" i="40"/>
  <c r="AH61" i="28"/>
  <c r="AP61" i="28" s="1"/>
  <c r="M63" i="40" s="1"/>
  <c r="AH69" i="28"/>
  <c r="M74" i="40"/>
  <c r="AH111" i="28"/>
  <c r="AP111" i="28" s="1"/>
  <c r="M100" i="40" s="1"/>
  <c r="M10" i="40"/>
  <c r="AH124" i="28"/>
  <c r="AP124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4" i="28"/>
  <c r="AJ94" i="28" s="1"/>
  <c r="CB8" i="28"/>
  <c r="BY8" i="28"/>
  <c r="CB88" i="28"/>
  <c r="BY88" i="28"/>
  <c r="M105" i="28"/>
  <c r="L105" i="28" s="1"/>
  <c r="F105" i="28" s="1"/>
  <c r="I105" i="28" s="1"/>
  <c r="M106" i="28"/>
  <c r="Q106" i="28" s="1"/>
  <c r="M113" i="28"/>
  <c r="L113" i="28" s="1"/>
  <c r="F113" i="28" s="1"/>
  <c r="I113" i="28" s="1"/>
  <c r="M104" i="28"/>
  <c r="L104" i="28" s="1"/>
  <c r="F104" i="28" s="1"/>
  <c r="I104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W106" i="28"/>
  <c r="I95" i="40" s="1"/>
  <c r="Y111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1" i="28"/>
  <c r="U91" i="28" s="1"/>
  <c r="AJ91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97" i="28"/>
  <c r="F97" i="28" s="1"/>
  <c r="I97" i="28" s="1"/>
  <c r="Q97" i="28"/>
  <c r="Q108" i="28"/>
  <c r="L108" i="28"/>
  <c r="F108" i="28" s="1"/>
  <c r="I108" i="28" s="1"/>
  <c r="Y90" i="28"/>
  <c r="AH90" i="28"/>
  <c r="W52" i="28"/>
  <c r="I55" i="40" s="1"/>
  <c r="Q52" i="28"/>
  <c r="AH54" i="28"/>
  <c r="Y54" i="28"/>
  <c r="AH58" i="28"/>
  <c r="Y58" i="28"/>
  <c r="Q59" i="28"/>
  <c r="Q63" i="28"/>
  <c r="Y78" i="28"/>
  <c r="AH78" i="28"/>
  <c r="AE124" i="28"/>
  <c r="U124" i="28" s="1"/>
  <c r="T124" i="28" s="1"/>
  <c r="M124" i="28" s="1"/>
  <c r="Y63" i="28"/>
  <c r="L90" i="28"/>
  <c r="F90" i="28" s="1"/>
  <c r="I90" i="28" s="1"/>
  <c r="Q90" i="28"/>
  <c r="Y94" i="28"/>
  <c r="AH100" i="28"/>
  <c r="Y112" i="28"/>
  <c r="T112" i="28"/>
  <c r="M112" i="28" s="1"/>
  <c r="AH63" i="28"/>
  <c r="Y77" i="28"/>
  <c r="AH77" i="28"/>
  <c r="Y125" i="28"/>
  <c r="T125" i="28"/>
  <c r="M125" i="28" s="1"/>
  <c r="L125" i="28" s="1"/>
  <c r="F125" i="28" s="1"/>
  <c r="I125" i="28" s="1"/>
  <c r="AR91" i="28"/>
  <c r="BB91" i="28"/>
  <c r="L117" i="28"/>
  <c r="F117" i="28" s="1"/>
  <c r="I117" i="28" s="1"/>
  <c r="Q117" i="28"/>
  <c r="W62" i="28"/>
  <c r="I64" i="40" s="1"/>
  <c r="AH70" i="28"/>
  <c r="W75" i="28"/>
  <c r="I75" i="40" s="1"/>
  <c r="Q78" i="28"/>
  <c r="AH97" i="28"/>
  <c r="Y97" i="28"/>
  <c r="Q87" i="28"/>
  <c r="W87" i="28"/>
  <c r="I17" i="40" s="1"/>
  <c r="Q94" i="28"/>
  <c r="Q77" i="28"/>
  <c r="Q102" i="28"/>
  <c r="W102" i="28"/>
  <c r="I6" i="40" s="1"/>
  <c r="I98" i="40"/>
  <c r="Y104" i="28"/>
  <c r="AH104" i="28"/>
  <c r="Y108" i="28"/>
  <c r="L111" i="28"/>
  <c r="F111" i="28" s="1"/>
  <c r="I111" i="28" s="1"/>
  <c r="Q111" i="28"/>
  <c r="W118" i="28"/>
  <c r="Q118" i="28"/>
  <c r="W105" i="28"/>
  <c r="I94" i="40" s="1"/>
  <c r="W101" i="28"/>
  <c r="I91" i="40" s="1"/>
  <c r="AH113" i="28"/>
  <c r="Y113" i="28"/>
  <c r="AH123" i="28"/>
  <c r="Y123" i="28"/>
  <c r="Q123" i="28"/>
  <c r="AH128" i="28"/>
  <c r="AH117" i="28"/>
  <c r="Y117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L4" i="28" l="1"/>
  <c r="F4" i="28" s="1"/>
  <c r="I4" i="28" s="1"/>
  <c r="Q4" i="28"/>
  <c r="L6" i="28"/>
  <c r="F6" i="28" s="1"/>
  <c r="I6" i="28" s="1"/>
  <c r="Q6" i="28"/>
  <c r="X16" i="38"/>
  <c r="AB16" i="38"/>
  <c r="X61" i="38"/>
  <c r="AB61" i="38"/>
  <c r="X57" i="38"/>
  <c r="AB57" i="38"/>
  <c r="X58" i="38"/>
  <c r="AB58" i="38"/>
  <c r="X43" i="38"/>
  <c r="AB43" i="38"/>
  <c r="X69" i="38"/>
  <c r="AB69" i="38"/>
  <c r="X42" i="38"/>
  <c r="AB42" i="38"/>
  <c r="X45" i="38"/>
  <c r="AB45" i="38"/>
  <c r="X25" i="38"/>
  <c r="AB25" i="38"/>
  <c r="X48" i="38"/>
  <c r="AB48" i="38"/>
  <c r="X27" i="38"/>
  <c r="AB27" i="38"/>
  <c r="X39" i="38"/>
  <c r="AB39" i="38"/>
  <c r="X55" i="38"/>
  <c r="AB55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3" i="28"/>
  <c r="L103" i="28"/>
  <c r="F103" i="28" s="1"/>
  <c r="I103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1" i="28"/>
  <c r="AR34" i="28"/>
  <c r="Y96" i="28"/>
  <c r="Y69" i="28"/>
  <c r="AJ69" i="28"/>
  <c r="AJ53" i="28"/>
  <c r="AR96" i="28"/>
  <c r="AJ111" i="28"/>
  <c r="T24" i="28"/>
  <c r="M24" i="28" s="1"/>
  <c r="L24" i="28" s="1"/>
  <c r="F24" i="28" s="1"/>
  <c r="AJ96" i="28"/>
  <c r="AP69" i="28"/>
  <c r="M71" i="40" s="1"/>
  <c r="Y110" i="28"/>
  <c r="AJ34" i="28"/>
  <c r="AJ125" i="28"/>
  <c r="BB96" i="28"/>
  <c r="BD96" i="28" s="1"/>
  <c r="L7" i="28"/>
  <c r="F7" i="28" s="1"/>
  <c r="I7" i="28" s="1"/>
  <c r="Y7" i="28"/>
  <c r="L100" i="28"/>
  <c r="F100" i="28" s="1"/>
  <c r="I100" i="28" s="1"/>
  <c r="AJ40" i="28"/>
  <c r="Q114" i="28"/>
  <c r="Y6" i="28"/>
  <c r="Y128" i="28"/>
  <c r="Q128" i="28"/>
  <c r="Q99" i="28"/>
  <c r="Q30" i="28"/>
  <c r="Y100" i="28"/>
  <c r="Q95" i="28"/>
  <c r="Y99" i="28"/>
  <c r="AJ110" i="28"/>
  <c r="Y107" i="28"/>
  <c r="Q107" i="28"/>
  <c r="L55" i="28"/>
  <c r="F55" i="28" s="1"/>
  <c r="I55" i="28" s="1"/>
  <c r="Y33" i="28"/>
  <c r="BB35" i="28"/>
  <c r="BI35" i="28" s="1"/>
  <c r="BB49" i="28"/>
  <c r="BI49" i="28" s="1"/>
  <c r="AJ19" i="28"/>
  <c r="AJ112" i="28"/>
  <c r="AJ35" i="28"/>
  <c r="AR35" i="28"/>
  <c r="AR49" i="28"/>
  <c r="Y55" i="28"/>
  <c r="AJ17" i="28"/>
  <c r="Q33" i="28"/>
  <c r="AJ49" i="28"/>
  <c r="AJ107" i="28"/>
  <c r="AJ37" i="28"/>
  <c r="AJ99" i="28"/>
  <c r="AR99" i="28"/>
  <c r="BB99" i="28"/>
  <c r="BI99" i="28" s="1"/>
  <c r="AJ47" i="28"/>
  <c r="BB124" i="28"/>
  <c r="BI124" i="28" s="1"/>
  <c r="AR124" i="28"/>
  <c r="AJ124" i="28"/>
  <c r="BB98" i="28"/>
  <c r="BI98" i="28" s="1"/>
  <c r="AP41" i="28"/>
  <c r="M44" i="40" s="1"/>
  <c r="AR98" i="28"/>
  <c r="AJ98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6" i="28"/>
  <c r="AJ106" i="28" s="1"/>
  <c r="BB61" i="28"/>
  <c r="BI61" i="28" s="1"/>
  <c r="BB17" i="28"/>
  <c r="BB86" i="28"/>
  <c r="BB19" i="28"/>
  <c r="Q110" i="28"/>
  <c r="Q109" i="28"/>
  <c r="Q113" i="28"/>
  <c r="Q104" i="28"/>
  <c r="Q105" i="28"/>
  <c r="L106" i="28"/>
  <c r="F106" i="28" s="1"/>
  <c r="I106" i="28" s="1"/>
  <c r="CB64" i="28"/>
  <c r="BY64" i="28"/>
  <c r="AH79" i="28"/>
  <c r="AJ79" i="28" s="1"/>
  <c r="Q53" i="28"/>
  <c r="Y98" i="28"/>
  <c r="Y72" i="28"/>
  <c r="AR86" i="28"/>
  <c r="Y106" i="28"/>
  <c r="CB84" i="28"/>
  <c r="BY84" i="28"/>
  <c r="Q125" i="28"/>
  <c r="Y19" i="28"/>
  <c r="Y124" i="28"/>
  <c r="AJ57" i="28"/>
  <c r="AP57" i="28"/>
  <c r="M59" i="40" s="1"/>
  <c r="L47" i="28"/>
  <c r="F47" i="28" s="1"/>
  <c r="I47" i="28" s="1"/>
  <c r="Q47" i="28"/>
  <c r="AJ103" i="28"/>
  <c r="AP100" i="28"/>
  <c r="M90" i="40" s="1"/>
  <c r="AJ100" i="28"/>
  <c r="AP58" i="28"/>
  <c r="M60" i="40" s="1"/>
  <c r="AJ58" i="28"/>
  <c r="AP55" i="28"/>
  <c r="M58" i="40" s="1"/>
  <c r="AJ55" i="28"/>
  <c r="L22" i="28"/>
  <c r="F22" i="28" s="1"/>
  <c r="AJ128" i="28"/>
  <c r="AP128" i="28"/>
  <c r="M16" i="40" s="1"/>
  <c r="Y114" i="28"/>
  <c r="AP97" i="28"/>
  <c r="M87" i="40" s="1"/>
  <c r="AJ97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4" i="28"/>
  <c r="M93" i="40" s="1"/>
  <c r="AJ104" i="28"/>
  <c r="Y109" i="28"/>
  <c r="AH109" i="28"/>
  <c r="Y102" i="28"/>
  <c r="AH62" i="28"/>
  <c r="Y62" i="28"/>
  <c r="AJ63" i="28"/>
  <c r="AP63" i="28"/>
  <c r="M65" i="40" s="1"/>
  <c r="L124" i="28"/>
  <c r="F124" i="28" s="1"/>
  <c r="I124" i="28" s="1"/>
  <c r="Q124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1" i="28"/>
  <c r="M91" i="28" s="1"/>
  <c r="Y91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5" i="28"/>
  <c r="Y105" i="28"/>
  <c r="AH87" i="28"/>
  <c r="Y87" i="28"/>
  <c r="AP59" i="28"/>
  <c r="M61" i="40" s="1"/>
  <c r="AJ59" i="28"/>
  <c r="AJ123" i="28"/>
  <c r="AP123" i="28"/>
  <c r="M14" i="40" s="1"/>
  <c r="L98" i="28"/>
  <c r="F98" i="28" s="1"/>
  <c r="I98" i="28" s="1"/>
  <c r="Q98" i="28"/>
  <c r="Q96" i="28"/>
  <c r="L96" i="28"/>
  <c r="F96" i="28" s="1"/>
  <c r="I96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3" i="28"/>
  <c r="AP113" i="28"/>
  <c r="M102" i="40" s="1"/>
  <c r="AP108" i="28"/>
  <c r="M97" i="40" s="1"/>
  <c r="AJ108" i="28"/>
  <c r="BI91" i="28"/>
  <c r="BD91" i="28"/>
  <c r="Q112" i="28"/>
  <c r="L112" i="28"/>
  <c r="F112" i="28" s="1"/>
  <c r="I112" i="28" s="1"/>
  <c r="Y52" i="28"/>
  <c r="AH52" i="28"/>
  <c r="BB47" i="28"/>
  <c r="AR47" i="28"/>
  <c r="AP60" i="28"/>
  <c r="M62" i="40" s="1"/>
  <c r="AJ60" i="28"/>
  <c r="AH95" i="28"/>
  <c r="Y95" i="28"/>
  <c r="Y71" i="28"/>
  <c r="AH71" i="28"/>
  <c r="Y4" i="28"/>
  <c r="AJ11" i="28"/>
  <c r="AP11" i="28"/>
  <c r="BB112" i="28"/>
  <c r="AR112" i="28"/>
  <c r="BB111" i="28"/>
  <c r="AR111" i="28"/>
  <c r="AH38" i="28"/>
  <c r="Y38" i="28"/>
  <c r="AP117" i="28"/>
  <c r="M11" i="40" s="1"/>
  <c r="AJ117" i="28"/>
  <c r="AR107" i="28"/>
  <c r="BB107" i="28"/>
  <c r="Y49" i="28"/>
  <c r="AJ48" i="28"/>
  <c r="AP48" i="28"/>
  <c r="M51" i="40" s="1"/>
  <c r="T29" i="28"/>
  <c r="M29" i="28" s="1"/>
  <c r="BI5" i="28"/>
  <c r="BD5" i="28"/>
  <c r="BB125" i="28"/>
  <c r="AR125" i="28"/>
  <c r="Y101" i="28"/>
  <c r="AH101" i="28"/>
  <c r="Y118" i="28"/>
  <c r="AH118" i="28"/>
  <c r="BB110" i="28"/>
  <c r="AR110" i="28"/>
  <c r="AP77" i="28"/>
  <c r="M78" i="40" s="1"/>
  <c r="AJ77" i="28"/>
  <c r="AJ90" i="28"/>
  <c r="AP90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M72" i="40" l="1"/>
  <c r="X50" i="38"/>
  <c r="AB50" i="38"/>
  <c r="X94" i="38"/>
  <c r="AB94" i="38"/>
  <c r="X67" i="38"/>
  <c r="AB67" i="38"/>
  <c r="X101" i="38"/>
  <c r="AB101" i="38"/>
  <c r="X93" i="38"/>
  <c r="AB93" i="38"/>
  <c r="AB78" i="38"/>
  <c r="AB77" i="38"/>
  <c r="X105" i="38"/>
  <c r="AB105" i="38"/>
  <c r="X44" i="38"/>
  <c r="AB44" i="38"/>
  <c r="X63" i="38"/>
  <c r="AB63" i="38"/>
  <c r="X17" i="38"/>
  <c r="AB17" i="38"/>
  <c r="X56" i="38"/>
  <c r="AB56" i="38"/>
  <c r="X91" i="38"/>
  <c r="AB91" i="38"/>
  <c r="X104" i="38"/>
  <c r="AB104" i="38"/>
  <c r="X59" i="38"/>
  <c r="AB59" i="38"/>
  <c r="X65" i="38"/>
  <c r="AB65" i="38"/>
  <c r="X62" i="38"/>
  <c r="AB62" i="38"/>
  <c r="X66" i="38"/>
  <c r="AB66" i="38"/>
  <c r="X15" i="38"/>
  <c r="AB15" i="38"/>
  <c r="X49" i="38"/>
  <c r="AB49" i="38"/>
  <c r="X106" i="38"/>
  <c r="AB106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6" i="28"/>
  <c r="BK96" i="28" s="1"/>
  <c r="BD99" i="28"/>
  <c r="BD35" i="28"/>
  <c r="I25" i="30"/>
  <c r="AP106" i="28"/>
  <c r="M95" i="40" s="1"/>
  <c r="BK31" i="28"/>
  <c r="BD49" i="28"/>
  <c r="BD98" i="28"/>
  <c r="BB94" i="28"/>
  <c r="BI94" i="28" s="1"/>
  <c r="BD124" i="28"/>
  <c r="BD76" i="28"/>
  <c r="BD61" i="28"/>
  <c r="AR41" i="28"/>
  <c r="AP72" i="28"/>
  <c r="AR94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0" i="28"/>
  <c r="AR90" i="28"/>
  <c r="BP91" i="28"/>
  <c r="BK91" i="28"/>
  <c r="AP52" i="28"/>
  <c r="M55" i="40" s="1"/>
  <c r="AJ52" i="28"/>
  <c r="AJ30" i="28"/>
  <c r="AP109" i="28"/>
  <c r="M98" i="40" s="1"/>
  <c r="AJ109" i="28"/>
  <c r="AP38" i="28"/>
  <c r="M41" i="40" s="1"/>
  <c r="AJ38" i="28"/>
  <c r="BI112" i="28"/>
  <c r="BD112" i="28"/>
  <c r="AR60" i="28"/>
  <c r="BB60" i="28"/>
  <c r="BB108" i="28"/>
  <c r="AR108" i="28"/>
  <c r="BD40" i="28"/>
  <c r="BI40" i="28"/>
  <c r="AP105" i="28"/>
  <c r="M94" i="40" s="1"/>
  <c r="AJ105" i="28"/>
  <c r="AJ75" i="28"/>
  <c r="AP75" i="28"/>
  <c r="M75" i="40" s="1"/>
  <c r="L91" i="28"/>
  <c r="F91" i="28" s="1"/>
  <c r="I91" i="28" s="1"/>
  <c r="Q91" i="28"/>
  <c r="AR10" i="28"/>
  <c r="BB10" i="28"/>
  <c r="AR55" i="28"/>
  <c r="BB55" i="28"/>
  <c r="BP35" i="28"/>
  <c r="BK35" i="28"/>
  <c r="AR104" i="28"/>
  <c r="BB104" i="28"/>
  <c r="AJ9" i="28"/>
  <c r="AP9" i="28"/>
  <c r="BB123" i="28"/>
  <c r="AR123" i="28"/>
  <c r="AR43" i="28"/>
  <c r="BB43" i="28"/>
  <c r="BI125" i="28"/>
  <c r="BD125" i="28"/>
  <c r="L29" i="28"/>
  <c r="F29" i="28" s="1"/>
  <c r="BI107" i="28"/>
  <c r="BD107" i="28"/>
  <c r="BB7" i="28"/>
  <c r="AR7" i="28"/>
  <c r="AM76" i="28"/>
  <c r="AF76" i="28" s="1"/>
  <c r="AR76" i="28"/>
  <c r="AR63" i="28"/>
  <c r="BB63" i="28"/>
  <c r="T86" i="28"/>
  <c r="M86" i="28" s="1"/>
  <c r="Y86" i="28"/>
  <c r="AJ114" i="28"/>
  <c r="BB42" i="28"/>
  <c r="AR42" i="28"/>
  <c r="BP5" i="28"/>
  <c r="BK5" i="28"/>
  <c r="BB46" i="28"/>
  <c r="AR46" i="28"/>
  <c r="BK99" i="28"/>
  <c r="BP99" i="28"/>
  <c r="BB128" i="28"/>
  <c r="AR128" i="28"/>
  <c r="BI111" i="28"/>
  <c r="BD111" i="28"/>
  <c r="AR70" i="28"/>
  <c r="BB70" i="28"/>
  <c r="BB58" i="28"/>
  <c r="AR58" i="28"/>
  <c r="BD110" i="28"/>
  <c r="BI110" i="28"/>
  <c r="AR11" i="28"/>
  <c r="BB11" i="28"/>
  <c r="AJ71" i="28"/>
  <c r="AP71" i="28"/>
  <c r="BB113" i="28"/>
  <c r="AR113" i="28"/>
  <c r="BB51" i="28"/>
  <c r="AR51" i="28"/>
  <c r="AP45" i="28"/>
  <c r="M48" i="40" s="1"/>
  <c r="AJ45" i="28"/>
  <c r="BB44" i="28"/>
  <c r="AR44" i="28"/>
  <c r="AP118" i="28"/>
  <c r="AJ118" i="28"/>
  <c r="BB48" i="28"/>
  <c r="AR48" i="28"/>
  <c r="BK124" i="28"/>
  <c r="BP124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98" i="28"/>
  <c r="BP98" i="28"/>
  <c r="BB100" i="28"/>
  <c r="AR100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1" i="28"/>
  <c r="M91" i="40" s="1"/>
  <c r="AJ101" i="28"/>
  <c r="BB117" i="28"/>
  <c r="AR117" i="28"/>
  <c r="AP95" i="28"/>
  <c r="M85" i="40" s="1"/>
  <c r="AJ95" i="28"/>
  <c r="AR36" i="28"/>
  <c r="BB36" i="28"/>
  <c r="AJ61" i="28"/>
  <c r="AE61" i="28"/>
  <c r="U61" i="28" s="1"/>
  <c r="AJ87" i="28"/>
  <c r="AP87" i="28"/>
  <c r="M17" i="40" s="1"/>
  <c r="AY31" i="28"/>
  <c r="AN31" i="28" s="1"/>
  <c r="BD31" i="28"/>
  <c r="AR6" i="28"/>
  <c r="BB6" i="28"/>
  <c r="BB54" i="28"/>
  <c r="AR54" i="28"/>
  <c r="AJ102" i="28"/>
  <c r="AP102" i="28"/>
  <c r="M6" i="40" s="1"/>
  <c r="BB97" i="28"/>
  <c r="AR97" i="28"/>
  <c r="BB103" i="28"/>
  <c r="AR103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0" i="38"/>
  <c r="AB20" i="38"/>
  <c r="X46" i="38"/>
  <c r="AB46" i="38"/>
  <c r="X95" i="38"/>
  <c r="AB95" i="38"/>
  <c r="X102" i="38"/>
  <c r="AB102" i="38"/>
  <c r="X68" i="38"/>
  <c r="AB68" i="38"/>
  <c r="X98" i="38"/>
  <c r="AB98" i="38"/>
  <c r="X70" i="38"/>
  <c r="AB70" i="38"/>
  <c r="X41" i="38"/>
  <c r="AB41" i="38"/>
  <c r="X52" i="38"/>
  <c r="AB52" i="38"/>
  <c r="X97" i="38"/>
  <c r="AB97" i="38"/>
  <c r="X71" i="38"/>
  <c r="AB71" i="38"/>
  <c r="X92" i="38"/>
  <c r="AB92" i="38"/>
  <c r="X51" i="38"/>
  <c r="AB51" i="38"/>
  <c r="X76" i="38"/>
  <c r="AB76" i="38"/>
  <c r="X38" i="38"/>
  <c r="AB38" i="38"/>
  <c r="X54" i="38"/>
  <c r="AB54" i="38"/>
  <c r="X107" i="38"/>
  <c r="AB107" i="38"/>
  <c r="X47" i="38"/>
  <c r="AB47" i="38"/>
  <c r="X3" i="38"/>
  <c r="X60" i="38"/>
  <c r="AB60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6" i="28"/>
  <c r="BR96" i="28" s="1"/>
  <c r="AR106" i="28"/>
  <c r="BD94" i="28"/>
  <c r="BB106" i="28"/>
  <c r="BD106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97" i="28"/>
  <c r="BI97" i="28"/>
  <c r="BP47" i="28"/>
  <c r="BK47" i="28"/>
  <c r="BD113" i="28"/>
  <c r="BI113" i="28"/>
  <c r="AR109" i="28"/>
  <c r="BB109" i="28"/>
  <c r="BI43" i="28"/>
  <c r="BD43" i="28"/>
  <c r="BK94" i="28"/>
  <c r="BP94" i="28"/>
  <c r="BW99" i="28"/>
  <c r="V89" i="40" s="1"/>
  <c r="P89" i="40" s="1"/>
  <c r="BR99" i="28"/>
  <c r="BD78" i="28"/>
  <c r="BI78" i="28"/>
  <c r="BW12" i="28"/>
  <c r="BR12" i="28"/>
  <c r="AR118" i="28"/>
  <c r="BB118" i="28"/>
  <c r="BW5" i="28"/>
  <c r="BR5" i="28"/>
  <c r="BR35" i="28"/>
  <c r="BW35" i="28"/>
  <c r="V38" i="40" s="1"/>
  <c r="P38" i="40" s="1"/>
  <c r="BP112" i="28"/>
  <c r="BK112" i="28"/>
  <c r="BI6" i="28"/>
  <c r="BD6" i="28"/>
  <c r="BI77" i="28"/>
  <c r="BD77" i="28"/>
  <c r="BR49" i="28"/>
  <c r="BW49" i="28"/>
  <c r="V52" i="40" s="1"/>
  <c r="P52" i="40" s="1"/>
  <c r="BB95" i="28"/>
  <c r="AR95" i="28"/>
  <c r="Q50" i="28"/>
  <c r="L50" i="28"/>
  <c r="F50" i="28" s="1"/>
  <c r="I50" i="28" s="1"/>
  <c r="AJ76" i="28"/>
  <c r="AE76" i="28"/>
  <c r="U76" i="28" s="1"/>
  <c r="AR105" i="28"/>
  <c r="BB105" i="28"/>
  <c r="BB62" i="28"/>
  <c r="AR62" i="28"/>
  <c r="BD11" i="28"/>
  <c r="BI11" i="28"/>
  <c r="BB9" i="28"/>
  <c r="AR9" i="28"/>
  <c r="AR31" i="28"/>
  <c r="AM31" i="28"/>
  <c r="AF31" i="28" s="1"/>
  <c r="BI117" i="28"/>
  <c r="BD117" i="28"/>
  <c r="BI100" i="28"/>
  <c r="BD100" i="28"/>
  <c r="AR45" i="28"/>
  <c r="BB45" i="28"/>
  <c r="BP111" i="28"/>
  <c r="BK111" i="28"/>
  <c r="V10" i="40"/>
  <c r="P10" i="40" s="1"/>
  <c r="L86" i="28"/>
  <c r="F86" i="28" s="1"/>
  <c r="I86" i="28" s="1"/>
  <c r="Q86" i="28"/>
  <c r="BW91" i="28"/>
  <c r="BR91" i="28"/>
  <c r="BD33" i="28"/>
  <c r="BI33" i="28"/>
  <c r="BW98" i="28"/>
  <c r="V88" i="40" s="1"/>
  <c r="P88" i="40" s="1"/>
  <c r="R88" i="40" s="1"/>
  <c r="BR98" i="28"/>
  <c r="BP110" i="28"/>
  <c r="BK110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4" i="28"/>
  <c r="BB114" i="28"/>
  <c r="BI108" i="28"/>
  <c r="BD108" i="28"/>
  <c r="BB102" i="28"/>
  <c r="AR102" i="28"/>
  <c r="BB87" i="28"/>
  <c r="AR87" i="28"/>
  <c r="BK37" i="28"/>
  <c r="BP37" i="28"/>
  <c r="BI104" i="28"/>
  <c r="BD104" i="28"/>
  <c r="BB75" i="28"/>
  <c r="AR75" i="28"/>
  <c r="BP40" i="28"/>
  <c r="BK40" i="28"/>
  <c r="AR4" i="28"/>
  <c r="BB4" i="28"/>
  <c r="BD44" i="28"/>
  <c r="BI44" i="28"/>
  <c r="BD42" i="28"/>
  <c r="BI42" i="28"/>
  <c r="BK107" i="28"/>
  <c r="BP107" i="28"/>
  <c r="AR38" i="28"/>
  <c r="BB38" i="28"/>
  <c r="BW124" i="28"/>
  <c r="V15" i="40" s="1"/>
  <c r="P15" i="40" s="1"/>
  <c r="BR124" i="28"/>
  <c r="BI70" i="28"/>
  <c r="BD70" i="28"/>
  <c r="BI60" i="28"/>
  <c r="BD60" i="28"/>
  <c r="BB30" i="28"/>
  <c r="AR30" i="28"/>
  <c r="BI103" i="28"/>
  <c r="BD103" i="28"/>
  <c r="BI54" i="28"/>
  <c r="BD54" i="28"/>
  <c r="AR101" i="28"/>
  <c r="BB101" i="28"/>
  <c r="AR68" i="28"/>
  <c r="BB68" i="28"/>
  <c r="BB39" i="28"/>
  <c r="AR39" i="28"/>
  <c r="BD48" i="28"/>
  <c r="BI48" i="28"/>
  <c r="BD51" i="28"/>
  <c r="BI51" i="28"/>
  <c r="BD128" i="28"/>
  <c r="BI128" i="28"/>
  <c r="BI46" i="28"/>
  <c r="BD46" i="28"/>
  <c r="BD7" i="28"/>
  <c r="BI7" i="28"/>
  <c r="BP125" i="28"/>
  <c r="BK125" i="28"/>
  <c r="BD123" i="28"/>
  <c r="BI123" i="28"/>
  <c r="AR52" i="28"/>
  <c r="BB52" i="28"/>
  <c r="BI90" i="28"/>
  <c r="BD90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1" i="38" l="1"/>
  <c r="V77" i="40"/>
  <c r="P77" i="40" s="1"/>
  <c r="V111" i="29"/>
  <c r="P111" i="29" s="1"/>
  <c r="X53" i="38"/>
  <c r="AB53" i="38"/>
  <c r="X96" i="38"/>
  <c r="AB96" i="38"/>
  <c r="X103" i="38"/>
  <c r="AB103" i="38"/>
  <c r="X90" i="38"/>
  <c r="AB90" i="38"/>
  <c r="X7" i="38"/>
  <c r="AB7" i="38"/>
  <c r="X6" i="38"/>
  <c r="AB6" i="38"/>
  <c r="X100" i="38"/>
  <c r="AB100" i="38"/>
  <c r="V67" i="29"/>
  <c r="P67" i="29" s="1"/>
  <c r="V34" i="29"/>
  <c r="P34" i="29" s="1"/>
  <c r="V84" i="29"/>
  <c r="P84" i="29" s="1"/>
  <c r="W94" i="38"/>
  <c r="V42" i="29"/>
  <c r="P42" i="29" s="1"/>
  <c r="V28" i="29"/>
  <c r="P28" i="29" s="1"/>
  <c r="V53" i="29"/>
  <c r="P53" i="29" s="1"/>
  <c r="V115" i="29"/>
  <c r="P115" i="29" s="1"/>
  <c r="W93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6" i="28"/>
  <c r="BI72" i="28"/>
  <c r="BP72" i="28" s="1"/>
  <c r="BI106" i="28"/>
  <c r="BP106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1" i="28"/>
  <c r="BD101" i="28"/>
  <c r="BW107" i="28"/>
  <c r="V96" i="40" s="1"/>
  <c r="P96" i="40" s="1"/>
  <c r="BR107" i="28"/>
  <c r="BP97" i="28"/>
  <c r="BK97" i="28"/>
  <c r="BD87" i="28"/>
  <c r="BI87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98" i="28"/>
  <c r="CB98" i="28"/>
  <c r="BD9" i="28"/>
  <c r="BI9" i="28"/>
  <c r="BK6" i="28"/>
  <c r="BP6" i="28"/>
  <c r="BK43" i="28"/>
  <c r="BP43" i="28"/>
  <c r="BP123" i="28"/>
  <c r="BK123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3" i="28"/>
  <c r="BK113" i="28"/>
  <c r="BP7" i="28"/>
  <c r="BK7" i="28"/>
  <c r="BR94" i="28"/>
  <c r="BW94" i="28"/>
  <c r="BK77" i="28"/>
  <c r="BP77" i="28"/>
  <c r="BP42" i="28"/>
  <c r="BK42" i="28"/>
  <c r="BI114" i="28"/>
  <c r="BD114" i="28"/>
  <c r="BI105" i="28"/>
  <c r="BD105" i="28"/>
  <c r="BI95" i="28"/>
  <c r="BD95" i="28"/>
  <c r="BP90" i="28"/>
  <c r="BK90" i="28"/>
  <c r="BP46" i="28"/>
  <c r="BK46" i="28"/>
  <c r="BP103" i="28"/>
  <c r="BK103" i="28"/>
  <c r="CB124" i="28"/>
  <c r="BY124" i="28"/>
  <c r="BD75" i="28"/>
  <c r="BI75" i="28"/>
  <c r="BP58" i="28"/>
  <c r="BK58" i="28"/>
  <c r="BK10" i="28"/>
  <c r="BP10" i="28"/>
  <c r="BP117" i="28"/>
  <c r="BK117" i="28"/>
  <c r="BW112" i="28"/>
  <c r="V101" i="40" s="1"/>
  <c r="P101" i="40" s="1"/>
  <c r="BR112" i="28"/>
  <c r="CB12" i="28"/>
  <c r="BY12" i="28"/>
  <c r="BI109" i="28"/>
  <c r="BD109" i="28"/>
  <c r="BP60" i="28"/>
  <c r="BK60" i="28"/>
  <c r="BK36" i="28"/>
  <c r="BP36" i="28"/>
  <c r="CB5" i="28"/>
  <c r="BY5" i="28"/>
  <c r="BR37" i="28"/>
  <c r="BW37" i="28"/>
  <c r="BI118" i="28"/>
  <c r="BD118" i="28"/>
  <c r="BW69" i="28"/>
  <c r="BR69" i="28"/>
  <c r="BW111" i="28"/>
  <c r="V100" i="40" s="1"/>
  <c r="P100" i="40" s="1"/>
  <c r="BR111" i="28"/>
  <c r="BI52" i="28"/>
  <c r="BD52" i="28"/>
  <c r="BP128" i="28"/>
  <c r="BK128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08" i="28"/>
  <c r="BK108" i="28"/>
  <c r="BR110" i="28"/>
  <c r="BW110" i="28"/>
  <c r="V99" i="40" s="1"/>
  <c r="P99" i="40" s="1"/>
  <c r="BK63" i="28"/>
  <c r="BP63" i="28"/>
  <c r="BK70" i="28"/>
  <c r="BP70" i="28"/>
  <c r="BW125" i="28"/>
  <c r="BR125" i="28"/>
  <c r="BD30" i="28"/>
  <c r="BI30" i="28"/>
  <c r="BK104" i="28"/>
  <c r="BP104" i="28"/>
  <c r="BD102" i="28"/>
  <c r="BI102" i="28"/>
  <c r="BK59" i="28"/>
  <c r="BP59" i="28"/>
  <c r="BY91" i="28"/>
  <c r="CB91" i="28"/>
  <c r="BP100" i="28"/>
  <c r="BK100" i="28"/>
  <c r="BY99" i="28"/>
  <c r="CB99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W45" i="38" l="1"/>
  <c r="V40" i="40"/>
  <c r="P40" i="40" s="1"/>
  <c r="W61" i="38"/>
  <c r="V56" i="40"/>
  <c r="P56" i="40" s="1"/>
  <c r="V76" i="40"/>
  <c r="P76" i="40" s="1"/>
  <c r="W77" i="38"/>
  <c r="V71" i="40"/>
  <c r="P71" i="40" s="1"/>
  <c r="V11" i="29"/>
  <c r="P11" i="29" s="1"/>
  <c r="V22" i="40"/>
  <c r="P22" i="40" s="1"/>
  <c r="R22" i="40" s="1"/>
  <c r="W91" i="38"/>
  <c r="V86" i="40"/>
  <c r="P86" i="40" s="1"/>
  <c r="V66" i="29"/>
  <c r="P66" i="29" s="1"/>
  <c r="V43" i="29"/>
  <c r="P43" i="29" s="1"/>
  <c r="V106" i="29"/>
  <c r="P106" i="29" s="1"/>
  <c r="W105" i="38"/>
  <c r="V33" i="29"/>
  <c r="P33" i="29" s="1"/>
  <c r="V101" i="29"/>
  <c r="P101" i="29" s="1"/>
  <c r="W101" i="38"/>
  <c r="V46" i="29"/>
  <c r="P46" i="29" s="1"/>
  <c r="W49" i="38"/>
  <c r="V61" i="29"/>
  <c r="P61" i="29" s="1"/>
  <c r="V40" i="29"/>
  <c r="P40" i="29" s="1"/>
  <c r="W43" i="38"/>
  <c r="V75" i="29"/>
  <c r="P75" i="29" s="1"/>
  <c r="W89" i="38"/>
  <c r="V27" i="29"/>
  <c r="P27" i="29" s="1"/>
  <c r="V105" i="29"/>
  <c r="P105" i="29" s="1"/>
  <c r="W104" i="38"/>
  <c r="V107" i="29"/>
  <c r="P107" i="29" s="1"/>
  <c r="W106" i="38"/>
  <c r="V13" i="29"/>
  <c r="P13" i="29" s="1"/>
  <c r="R13" i="29" s="1"/>
  <c r="V30" i="29"/>
  <c r="P30" i="29" s="1"/>
  <c r="V83" i="29"/>
  <c r="P83" i="29" s="1"/>
  <c r="BY96" i="28"/>
  <c r="V77" i="29"/>
  <c r="P77" i="29" s="1"/>
  <c r="V102" i="29"/>
  <c r="P102" i="29" s="1"/>
  <c r="CB96" i="28"/>
  <c r="BK106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28" i="28"/>
  <c r="BW128" i="28"/>
  <c r="W19" i="38" s="1"/>
  <c r="BW117" i="28"/>
  <c r="V11" i="40" s="1"/>
  <c r="P11" i="40" s="1"/>
  <c r="BR117" i="28"/>
  <c r="BR90" i="28"/>
  <c r="BW90" i="28"/>
  <c r="BK114" i="28"/>
  <c r="BP114" i="28"/>
  <c r="BR113" i="28"/>
  <c r="BW113" i="28"/>
  <c r="V102" i="40" s="1"/>
  <c r="P102" i="40" s="1"/>
  <c r="BK45" i="28"/>
  <c r="BP45" i="28"/>
  <c r="BR123" i="28"/>
  <c r="BW123" i="28"/>
  <c r="BK68" i="28"/>
  <c r="BP68" i="28"/>
  <c r="CB107" i="28"/>
  <c r="BY107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5" i="28"/>
  <c r="BP95" i="28"/>
  <c r="BW42" i="28"/>
  <c r="V45" i="40" s="1"/>
  <c r="P45" i="40" s="1"/>
  <c r="BR42" i="28"/>
  <c r="BW44" i="28"/>
  <c r="V47" i="40" s="1"/>
  <c r="P47" i="40" s="1"/>
  <c r="BR44" i="28"/>
  <c r="BW97" i="28"/>
  <c r="V87" i="40" s="1"/>
  <c r="P87" i="40" s="1"/>
  <c r="BR97" i="28"/>
  <c r="BK101" i="28"/>
  <c r="BP101" i="28"/>
  <c r="BW70" i="28"/>
  <c r="V72" i="40" s="1"/>
  <c r="P72" i="40" s="1"/>
  <c r="BR70" i="28"/>
  <c r="BK75" i="28"/>
  <c r="BP75" i="28"/>
  <c r="BW100" i="28"/>
  <c r="V90" i="40" s="1"/>
  <c r="P90" i="40" s="1"/>
  <c r="BR100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4" i="28"/>
  <c r="BY94" i="28"/>
  <c r="BR11" i="28"/>
  <c r="BW11" i="28"/>
  <c r="BK52" i="28"/>
  <c r="BP52" i="28"/>
  <c r="BK102" i="28"/>
  <c r="BP102" i="28"/>
  <c r="BR78" i="28"/>
  <c r="BW78" i="28"/>
  <c r="CB47" i="28"/>
  <c r="BY47" i="28"/>
  <c r="V96" i="29"/>
  <c r="P96" i="29" s="1"/>
  <c r="BR72" i="28"/>
  <c r="BW72" i="28"/>
  <c r="CB111" i="28"/>
  <c r="BY111" i="28"/>
  <c r="BK109" i="28"/>
  <c r="BP109" i="28"/>
  <c r="BY112" i="28"/>
  <c r="CB112" i="28"/>
  <c r="BR103" i="28"/>
  <c r="BW103" i="28"/>
  <c r="V92" i="40" s="1"/>
  <c r="P92" i="40" s="1"/>
  <c r="BP38" i="28"/>
  <c r="BK38" i="28"/>
  <c r="BR106" i="28"/>
  <c r="BW106" i="28"/>
  <c r="BW108" i="28"/>
  <c r="V97" i="40" s="1"/>
  <c r="P97" i="40" s="1"/>
  <c r="BR108" i="28"/>
  <c r="BK118" i="28"/>
  <c r="BP118" i="28"/>
  <c r="BP39" i="28"/>
  <c r="BK39" i="28"/>
  <c r="CB110" i="28"/>
  <c r="BY110" i="28"/>
  <c r="BP9" i="28"/>
  <c r="BK9" i="28"/>
  <c r="BP87" i="28"/>
  <c r="BK87" i="28"/>
  <c r="BR104" i="28"/>
  <c r="BW104" i="28"/>
  <c r="V93" i="40" s="1"/>
  <c r="P93" i="40" s="1"/>
  <c r="BY125" i="28"/>
  <c r="CB125" i="28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5" i="28"/>
  <c r="BK105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3" i="38" l="1"/>
  <c r="V79" i="40"/>
  <c r="P79" i="40" s="1"/>
  <c r="W68" i="38"/>
  <c r="V62" i="40"/>
  <c r="P62" i="40" s="1"/>
  <c r="W65" i="38"/>
  <c r="V59" i="40"/>
  <c r="P59" i="40" s="1"/>
  <c r="W71" i="38"/>
  <c r="V65" i="40"/>
  <c r="P65" i="40" s="1"/>
  <c r="W15" i="38"/>
  <c r="V14" i="40"/>
  <c r="P14" i="40" s="1"/>
  <c r="W82" i="38"/>
  <c r="V78" i="40"/>
  <c r="P78" i="40" s="1"/>
  <c r="W67" i="38"/>
  <c r="V61" i="40"/>
  <c r="P61" i="40" s="1"/>
  <c r="W56" i="38"/>
  <c r="V51" i="40"/>
  <c r="P51" i="40" s="1"/>
  <c r="W100" i="38"/>
  <c r="V95" i="40"/>
  <c r="P95" i="40" s="1"/>
  <c r="W84" i="38"/>
  <c r="V80" i="40"/>
  <c r="P80" i="40" s="1"/>
  <c r="W17" i="38"/>
  <c r="V16" i="40"/>
  <c r="P16" i="40" s="1"/>
  <c r="W62" i="38"/>
  <c r="V57" i="40"/>
  <c r="P57" i="40" s="1"/>
  <c r="W59" i="38"/>
  <c r="V54" i="40"/>
  <c r="P54" i="40" s="1"/>
  <c r="V112" i="29"/>
  <c r="P112" i="29" s="1"/>
  <c r="W10" i="38"/>
  <c r="V47" i="29"/>
  <c r="P47" i="29" s="1"/>
  <c r="W50" i="38"/>
  <c r="V51" i="29"/>
  <c r="P51" i="29" s="1"/>
  <c r="W54" i="38"/>
  <c r="V41" i="29"/>
  <c r="P41" i="29" s="1"/>
  <c r="W44" i="38"/>
  <c r="V4" i="29"/>
  <c r="V118" i="29"/>
  <c r="P118" i="29" s="1"/>
  <c r="V62" i="29"/>
  <c r="P62" i="29" s="1"/>
  <c r="W66" i="38"/>
  <c r="V35" i="29"/>
  <c r="P35" i="29" s="1"/>
  <c r="V69" i="29"/>
  <c r="P69" i="29" s="1"/>
  <c r="W73" i="38"/>
  <c r="V70" i="29"/>
  <c r="P70" i="29" s="1"/>
  <c r="W74" i="38"/>
  <c r="V52" i="29"/>
  <c r="P52" i="29" s="1"/>
  <c r="W55" i="38"/>
  <c r="V116" i="29"/>
  <c r="P116" i="29" s="1"/>
  <c r="V94" i="29"/>
  <c r="P94" i="29" s="1"/>
  <c r="W97" i="38"/>
  <c r="V39" i="29"/>
  <c r="P39" i="29" s="1"/>
  <c r="W42" i="38"/>
  <c r="V108" i="29"/>
  <c r="P108" i="29" s="1"/>
  <c r="W107" i="38"/>
  <c r="V86" i="29"/>
  <c r="P86" i="29" s="1"/>
  <c r="W95" i="38"/>
  <c r="W92" i="38"/>
  <c r="V48" i="29"/>
  <c r="P48" i="29" s="1"/>
  <c r="W51" i="38"/>
  <c r="W16" i="38"/>
  <c r="V44" i="29"/>
  <c r="P44" i="29" s="1"/>
  <c r="V50" i="29"/>
  <c r="P50" i="29" s="1"/>
  <c r="V29" i="29"/>
  <c r="P29" i="29" s="1"/>
  <c r="V68" i="29"/>
  <c r="P68" i="29" s="1"/>
  <c r="W72" i="38"/>
  <c r="V37" i="29"/>
  <c r="P37" i="29" s="1"/>
  <c r="W40" i="38"/>
  <c r="V36" i="29"/>
  <c r="P36" i="29" s="1"/>
  <c r="W39" i="38"/>
  <c r="V49" i="29"/>
  <c r="P49" i="29" s="1"/>
  <c r="W52" i="38"/>
  <c r="V97" i="29"/>
  <c r="P97" i="29" s="1"/>
  <c r="W98" i="38"/>
  <c r="V100" i="29"/>
  <c r="P100" i="29" s="1"/>
  <c r="V103" i="29"/>
  <c r="P103" i="29" s="1"/>
  <c r="W102" i="38"/>
  <c r="V26" i="29"/>
  <c r="P26" i="29" s="1"/>
  <c r="W27" i="38"/>
  <c r="V55" i="29"/>
  <c r="P55" i="29" s="1"/>
  <c r="W58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3" i="28"/>
  <c r="BY103" i="28"/>
  <c r="CB78" i="28"/>
  <c r="BY78" i="28"/>
  <c r="BR71" i="28"/>
  <c r="BW71" i="28"/>
  <c r="L31" i="28"/>
  <c r="F31" i="28" s="1"/>
  <c r="Q31" i="28"/>
  <c r="CB123" i="28"/>
  <c r="BY123" i="28"/>
  <c r="CB90" i="28"/>
  <c r="BY90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18" i="28"/>
  <c r="V113" i="29" s="1"/>
  <c r="P113" i="29" s="1"/>
  <c r="BR118" i="28"/>
  <c r="CB72" i="28"/>
  <c r="BY72" i="28"/>
  <c r="BW101" i="28"/>
  <c r="V91" i="40" s="1"/>
  <c r="P91" i="40" s="1"/>
  <c r="R91" i="40" s="1"/>
  <c r="BR101" i="28"/>
  <c r="BY33" i="28"/>
  <c r="CB33" i="28"/>
  <c r="BW45" i="28"/>
  <c r="BR45" i="28"/>
  <c r="BW105" i="28"/>
  <c r="BR105" i="28"/>
  <c r="BR9" i="28"/>
  <c r="BW9" i="28"/>
  <c r="BR30" i="28"/>
  <c r="BW30" i="28"/>
  <c r="BY42" i="28"/>
  <c r="CB42" i="28"/>
  <c r="BR62" i="28"/>
  <c r="BW62" i="28"/>
  <c r="BY117" i="28"/>
  <c r="CB117" i="28"/>
  <c r="BR87" i="28"/>
  <c r="BW87" i="28"/>
  <c r="BW38" i="28"/>
  <c r="BR38" i="28"/>
  <c r="BY44" i="28"/>
  <c r="CB44" i="28"/>
  <c r="BY70" i="28"/>
  <c r="CB70" i="28"/>
  <c r="BR102" i="28"/>
  <c r="BW102" i="28"/>
  <c r="CB54" i="28"/>
  <c r="BY54" i="28"/>
  <c r="BY48" i="28"/>
  <c r="CB48" i="28"/>
  <c r="CB104" i="28"/>
  <c r="BY104" i="28"/>
  <c r="CB106" i="28"/>
  <c r="BY106" i="28"/>
  <c r="BW109" i="28"/>
  <c r="V98" i="40" s="1"/>
  <c r="P98" i="40" s="1"/>
  <c r="BR109" i="28"/>
  <c r="BW52" i="28"/>
  <c r="BR52" i="28"/>
  <c r="BW95" i="28"/>
  <c r="V85" i="40" s="1"/>
  <c r="P85" i="40" s="1"/>
  <c r="BR95" i="28"/>
  <c r="CB79" i="28"/>
  <c r="BY79" i="28"/>
  <c r="BW68" i="28"/>
  <c r="BR68" i="28"/>
  <c r="CB113" i="28"/>
  <c r="BY113" i="28"/>
  <c r="CB128" i="28"/>
  <c r="BY128" i="28"/>
  <c r="BY6" i="28"/>
  <c r="CB6" i="28"/>
  <c r="CB7" i="28"/>
  <c r="BY7" i="28"/>
  <c r="CB46" i="28"/>
  <c r="BY46" i="28"/>
  <c r="BY108" i="28"/>
  <c r="CB108" i="28"/>
  <c r="CB100" i="28"/>
  <c r="BY100" i="28"/>
  <c r="CB97" i="28"/>
  <c r="BY97" i="28"/>
  <c r="CB51" i="28"/>
  <c r="BY51" i="28"/>
  <c r="BY11" i="28"/>
  <c r="CB11" i="28"/>
  <c r="BR75" i="28"/>
  <c r="BW75" i="28"/>
  <c r="CB60" i="28"/>
  <c r="BY60" i="28"/>
  <c r="CB63" i="28"/>
  <c r="BY63" i="28"/>
  <c r="BR114" i="28"/>
  <c r="BW114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0" i="38" l="1"/>
  <c r="V64" i="40"/>
  <c r="P64" i="40" s="1"/>
  <c r="W60" i="38"/>
  <c r="V55" i="40"/>
  <c r="P55" i="40" s="1"/>
  <c r="V94" i="40"/>
  <c r="P94" i="40"/>
  <c r="W47" i="38"/>
  <c r="V42" i="40"/>
  <c r="P42" i="40" s="1"/>
  <c r="W80" i="38"/>
  <c r="V75" i="40"/>
  <c r="P75" i="40" s="1"/>
  <c r="W53" i="38"/>
  <c r="V48" i="40"/>
  <c r="P48" i="40" s="1"/>
  <c r="W76" i="38"/>
  <c r="V70" i="40"/>
  <c r="P70" i="40" s="1"/>
  <c r="W46" i="38"/>
  <c r="V41" i="40"/>
  <c r="P41" i="40" s="1"/>
  <c r="W20" i="38"/>
  <c r="V17" i="40"/>
  <c r="P17" i="40" s="1"/>
  <c r="W6" i="38"/>
  <c r="V6" i="40"/>
  <c r="P6" i="40" s="1"/>
  <c r="W25" i="38"/>
  <c r="V33" i="40"/>
  <c r="P33" i="40" s="1"/>
  <c r="R33" i="40" s="1"/>
  <c r="V98" i="29"/>
  <c r="P98" i="29" s="1"/>
  <c r="W99" i="38"/>
  <c r="W38" i="38"/>
  <c r="V109" i="29"/>
  <c r="P109" i="29" s="1"/>
  <c r="W7" i="38"/>
  <c r="W11" i="38"/>
  <c r="V60" i="29"/>
  <c r="P60" i="29" s="1"/>
  <c r="W63" i="38"/>
  <c r="V45" i="29"/>
  <c r="P45" i="29" s="1"/>
  <c r="W48" i="38"/>
  <c r="V31" i="29"/>
  <c r="P31" i="29" s="1"/>
  <c r="V38" i="29"/>
  <c r="P38" i="29" s="1"/>
  <c r="W41" i="38"/>
  <c r="V117" i="29"/>
  <c r="P117" i="29" s="1"/>
  <c r="V32" i="29"/>
  <c r="P32" i="29" s="1"/>
  <c r="V65" i="29"/>
  <c r="P65" i="29" s="1"/>
  <c r="W69" i="38"/>
  <c r="V74" i="29"/>
  <c r="P74" i="29" s="1"/>
  <c r="W78" i="38"/>
  <c r="V104" i="29"/>
  <c r="P104" i="29" s="1"/>
  <c r="W103" i="38"/>
  <c r="V76" i="29"/>
  <c r="P76" i="29" s="1"/>
  <c r="W90" i="38"/>
  <c r="V87" i="29"/>
  <c r="P87" i="29" s="1"/>
  <c r="R87" i="29" s="1"/>
  <c r="W96" i="38"/>
  <c r="V3" i="29"/>
  <c r="W3" i="38"/>
  <c r="V54" i="29"/>
  <c r="P54" i="29" s="1"/>
  <c r="W57" i="38"/>
  <c r="V22" i="29"/>
  <c r="P22" i="29" s="1"/>
  <c r="V24" i="29"/>
  <c r="P24" i="29" s="1"/>
  <c r="R24" i="29" s="1"/>
  <c r="V88" i="29"/>
  <c r="P88" i="29" s="1"/>
  <c r="V93" i="29"/>
  <c r="P93" i="29" s="1"/>
  <c r="V92" i="29"/>
  <c r="P92" i="29" s="1"/>
  <c r="V91" i="29"/>
  <c r="P91" i="29" s="1"/>
  <c r="V90" i="29"/>
  <c r="P90" i="29" s="1"/>
  <c r="V89" i="29"/>
  <c r="P89" i="29" s="1"/>
  <c r="CB9" i="28"/>
  <c r="BY9" i="28"/>
  <c r="BY101" i="28"/>
  <c r="CB101" i="28"/>
  <c r="CB75" i="28"/>
  <c r="BY75" i="28"/>
  <c r="BY62" i="28"/>
  <c r="CB62" i="28"/>
  <c r="BY87" i="28"/>
  <c r="CB87" i="28"/>
  <c r="CB4" i="28"/>
  <c r="BY4" i="28"/>
  <c r="BY109" i="28"/>
  <c r="CB109" i="28"/>
  <c r="CB105" i="28"/>
  <c r="BY105" i="28"/>
  <c r="CB30" i="28"/>
  <c r="BY30" i="28"/>
  <c r="CB52" i="28"/>
  <c r="BY52" i="28"/>
  <c r="BY118" i="28"/>
  <c r="CB118" i="28"/>
  <c r="CB71" i="28"/>
  <c r="BY71" i="28"/>
  <c r="CB95" i="28"/>
  <c r="BY95" i="28"/>
  <c r="CB114" i="28"/>
  <c r="BY114" i="28"/>
  <c r="CB102" i="28"/>
  <c r="BY102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O24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O29" i="28"/>
  <c r="F17" i="35"/>
  <c r="E17" i="35"/>
  <c r="F21" i="29"/>
  <c r="I29" i="28"/>
  <c r="O27" i="28"/>
  <c r="F15" i="35"/>
  <c r="E15" i="35"/>
  <c r="F19" i="29"/>
  <c r="I27" i="28"/>
  <c r="O26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O23" i="28"/>
  <c r="F12" i="35"/>
  <c r="E12" i="35"/>
  <c r="F16" i="29"/>
  <c r="I23" i="28"/>
  <c r="O18" i="28"/>
  <c r="F8" i="35"/>
  <c r="E8" i="35"/>
  <c r="F12" i="29"/>
  <c r="I18" i="28"/>
  <c r="O16" i="28"/>
  <c r="F6" i="35"/>
  <c r="E6" i="35"/>
  <c r="F10" i="29"/>
  <c r="I16" i="28"/>
  <c r="F4" i="35"/>
  <c r="E4" i="35"/>
  <c r="F8" i="29"/>
  <c r="I14" i="28"/>
  <c r="Q18" i="28" l="1"/>
  <c r="W18" i="28"/>
  <c r="I23" i="40" s="1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1" i="38" l="1"/>
  <c r="AB31" i="38"/>
  <c r="X36" i="38"/>
  <c r="AB36" i="38"/>
  <c r="X35" i="38"/>
  <c r="AB35" i="38"/>
  <c r="X34" i="38"/>
  <c r="AB34" i="38"/>
  <c r="X23" i="38"/>
  <c r="AB23" i="38"/>
  <c r="X37" i="38"/>
  <c r="AB37" i="38"/>
  <c r="X28" i="38"/>
  <c r="AB28" i="38"/>
  <c r="X26" i="38"/>
  <c r="AB26" i="38"/>
  <c r="X21" i="38"/>
  <c r="AB21" i="38"/>
  <c r="X24" i="38"/>
  <c r="AB24" i="38"/>
  <c r="X22" i="38"/>
  <c r="AB22" i="38"/>
  <c r="X30" i="38"/>
  <c r="AB30" i="38"/>
  <c r="X32" i="38"/>
  <c r="AB32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2" i="38"/>
  <c r="V17" i="29"/>
  <c r="P17" i="29" s="1"/>
  <c r="BY28" i="28"/>
  <c r="CB28" i="28"/>
  <c r="V20" i="29"/>
  <c r="P20" i="29" s="1"/>
  <c r="W36" i="38"/>
  <c r="V8" i="29"/>
  <c r="P8" i="29" s="1"/>
  <c r="CB14" i="28"/>
  <c r="BY14" i="28"/>
  <c r="W22" i="38"/>
  <c r="W37" i="38"/>
  <c r="CB29" i="28"/>
  <c r="BY29" i="28"/>
  <c r="V21" i="29"/>
  <c r="P21" i="29" s="1"/>
  <c r="W23" i="38"/>
  <c r="V9" i="29"/>
  <c r="P9" i="29" s="1"/>
  <c r="CB15" i="28"/>
  <c r="BY15" i="28"/>
  <c r="W30" i="38"/>
  <c r="V15" i="29"/>
  <c r="P15" i="29" s="1"/>
  <c r="CB22" i="28"/>
  <c r="BY22" i="28"/>
  <c r="W24" i="38"/>
  <c r="V10" i="29"/>
  <c r="P10" i="29" s="1"/>
  <c r="BY16" i="28"/>
  <c r="CB16" i="28"/>
  <c r="V16" i="29"/>
  <c r="P16" i="29" s="1"/>
  <c r="CB23" i="28"/>
  <c r="BY23" i="28"/>
  <c r="W31" i="38"/>
  <c r="W26" i="38"/>
  <c r="BY18" i="28"/>
  <c r="CB18" i="28"/>
  <c r="V12" i="29"/>
  <c r="P12" i="29" s="1"/>
  <c r="V18" i="29"/>
  <c r="P18" i="29" s="1"/>
  <c r="CB26" i="28"/>
  <c r="BY26" i="28"/>
  <c r="W34" i="38"/>
  <c r="V19" i="29"/>
  <c r="P19" i="29" s="1"/>
  <c r="CB27" i="28"/>
  <c r="BY27" i="28"/>
  <c r="W35" i="38"/>
  <c r="W28" i="38"/>
  <c r="V14" i="29"/>
  <c r="P14" i="29" s="1"/>
  <c r="R14" i="29" s="1"/>
  <c r="BY20" i="28"/>
  <c r="CB20" i="28"/>
  <c r="W21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2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3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8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9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0" authorId="70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1" authorId="71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2" authorId="72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2" authorId="73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5" authorId="74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1" authorId="75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2" authorId="76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3" authorId="77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4" authorId="78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5" authorId="79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6" authorId="80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81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82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3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4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5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6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7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6" authorId="88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7" authorId="89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8" authorId="90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3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<sst xmlns="http://schemas.openxmlformats.org/spreadsheetml/2006/main" count="16309" uniqueCount="5325">
  <si>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</si>
  <si>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</si>
  <si>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</si>
  <si>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</si>
  <si>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</si>
  <si>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</si>
  <si>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</si>
  <si>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</si>
  <si>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</si>
  <si>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</si>
  <si>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</si>
  <si>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</si>
  <si>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</si>
  <si>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</si>
  <si>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</si>
  <si>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</si>
  <si>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</si>
  <si>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</si>
  <si>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</si>
  <si>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</si>
  <si>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</si>
  <si>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</si>
  <si>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</si>
  <si>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</si>
  <si>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</si>
  <si>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</si>
  <si>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</si>
  <si>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</si>
  <si>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</si>
  <si>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</si>
  <si>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</si>
  <si>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</si>
  <si>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</si>
  <si>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</si>
  <si>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</si>
  <si>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</si>
  <si>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</si>
  <si>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</si>
  <si>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</si>
  <si>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</si>
  <si>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</si>
  <si>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</si>
  <si>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</si>
  <si>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</si>
  <si>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</si>
  <si>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</si>
  <si>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</si>
  <si>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</si>
  <si>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</si>
  <si>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</si>
  <si>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</si>
  <si>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</si>
  <si>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</si>
  <si>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</si>
  <si>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</si>
  <si>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</si>
  <si>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</si>
  <si>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</si>
  <si>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</si>
  <si>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</si>
  <si>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</si>
  <si>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</si>
  <si>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</si>
  <si>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</si>
  <si>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</si>
  <si>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</si>
  <si>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</si>
  <si>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</si>
  <si>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</si>
  <si>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</si>
  <si>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</si>
  <si>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</si>
  <si>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</si>
  <si>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</si>
  <si>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</si>
  <si>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</si>
  <si>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</si>
  <si>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</si>
  <si>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</si>
  <si>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</si>
  <si>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</si>
  <si>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</si>
  <si>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</si>
  <si>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</si>
  <si>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</si>
  <si>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</si>
  <si>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</si>
  <si>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</si>
  <si>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</si>
  <si>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</si>
  <si>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</si>
  <si>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</si>
  <si>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</si>
  <si>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</si>
  <si>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</si>
  <si>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</si>
  <si>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</si>
  <si>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</si>
  <si>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</si>
  <si>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</si>
  <si>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</si>
  <si>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</si>
  <si>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</si>
  <si>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</si>
  <si>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</si>
  <si>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</si>
  <si>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</si>
  <si>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</si>
  <si>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</si>
  <si>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</si>
  <si>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</si>
  <si>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</si>
  <si>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</si>
  <si>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</si>
  <si>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</si>
  <si>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</si>
  <si>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</si>
  <si>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</si>
  <si>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</si>
  <si>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</si>
  <si>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</si>
  <si>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</si>
  <si>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</si>
  <si>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</si>
  <si>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</si>
  <si>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</si>
  <si>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</si>
  <si>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</si>
  <si>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</si>
  <si>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</si>
  <si>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</si>
  <si>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</si>
  <si>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</si>
  <si>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</si>
  <si>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</si>
  <si>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</si>
  <si>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</si>
  <si>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</si>
  <si>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</si>
  <si>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</si>
  <si>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</si>
  <si>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</si>
  <si>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</si>
  <si>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</si>
  <si>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</si>
  <si>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</si>
  <si>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</si>
  <si>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</si>
  <si>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</si>
  <si>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</si>
  <si>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</si>
  <si>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</si>
  <si>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</si>
  <si>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</si>
  <si>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</si>
  <si>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</si>
  <si>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</si>
  <si>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</si>
  <si>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</si>
  <si>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</si>
  <si>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</si>
  <si>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</si>
  <si>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</si>
  <si>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</si>
  <si>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</si>
  <si>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</si>
  <si>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</si>
  <si>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</si>
  <si>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</si>
  <si>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</si>
  <si>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</si>
  <si>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</si>
  <si>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</si>
  <si>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</si>
  <si>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</si>
  <si>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</si>
  <si>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</si>
  <si>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</si>
  <si>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</si>
  <si>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</si>
  <si>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</si>
  <si>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</si>
  <si>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</si>
  <si>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</si>
  <si>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</si>
  <si>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</si>
  <si>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</si>
  <si>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</si>
  <si>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</si>
  <si>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</si>
  <si>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</si>
  <si>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</si>
  <si>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</si>
  <si>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</si>
  <si>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</si>
  <si>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</si>
  <si>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</si>
  <si>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</si>
  <si>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</si>
  <si>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</si>
  <si>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</si>
  <si>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</si>
  <si>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</si>
  <si>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</si>
  <si>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</si>
  <si>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</si>
  <si>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</si>
  <si>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</si>
  <si>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</si>
  <si>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</si>
  <si>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</si>
  <si>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</si>
  <si>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</si>
  <si>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</si>
  <si>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</si>
  <si>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</si>
  <si>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</si>
  <si>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</si>
  <si>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</si>
  <si>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</si>
  <si>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</si>
  <si>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</si>
  <si>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</si>
  <si>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</si>
  <si>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</si>
  <si>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</si>
  <si>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</si>
  <si>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</si>
  <si>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</si>
  <si>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</si>
  <si>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</si>
  <si>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</si>
  <si>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</si>
  <si>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</si>
  <si>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</si>
  <si>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</si>
  <si>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</si>
  <si>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</si>
  <si>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</si>
  <si>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</si>
  <si>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</si>
  <si>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</si>
  <si>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</si>
  <si>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</si>
  <si>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</si>
  <si>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</si>
  <si>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</si>
  <si>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</si>
  <si>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</si>
  <si>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</si>
  <si>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</si>
  <si>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</si>
  <si>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</si>
  <si>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</si>
  <si>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</si>
  <si>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</si>
  <si>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</si>
  <si>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</si>
  <si>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</si>
  <si>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</si>
  <si>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</si>
  <si>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</si>
  <si>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</si>
  <si>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</si>
  <si>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</si>
  <si>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</si>
  <si>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</si>
  <si>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</si>
  <si>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</si>
  <si>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</si>
  <si>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</si>
  <si>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</si>
  <si>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</si>
  <si>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</si>
  <si>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</si>
  <si>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</si>
  <si>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</si>
  <si>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</si>
  <si>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</si>
  <si>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</si>
  <si>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</si>
  <si>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</si>
  <si>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</si>
  <si>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</si>
  <si>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</si>
  <si>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</si>
  <si>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</si>
  <si>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</si>
  <si>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</si>
  <si>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</si>
  <si>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</si>
  <si>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</si>
  <si>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</si>
  <si>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</si>
  <si>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</si>
  <si>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</si>
  <si>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</si>
  <si>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</si>
  <si>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</si>
  <si>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</si>
  <si>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</si>
  <si>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</si>
  <si>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</si>
  <si>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</si>
  <si>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</si>
  <si>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</si>
  <si>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</si>
  <si>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</si>
  <si>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</si>
  <si>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</si>
  <si>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</si>
  <si>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</si>
  <si>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</si>
  <si>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</si>
  <si>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</si>
  <si>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</si>
  <si>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</si>
  <si>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</si>
  <si>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</si>
  <si>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</si>
  <si>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</si>
  <si>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</si>
  <si>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</si>
  <si>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</si>
  <si>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</si>
  <si>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</si>
  <si>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</si>
  <si>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</si>
  <si>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</si>
  <si>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</si>
  <si>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</si>
  <si>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</si>
  <si>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</si>
  <si>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</si>
  <si>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</si>
  <si>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</si>
  <si>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</si>
  <si>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</si>
  <si>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</si>
  <si>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</si>
  <si>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</si>
  <si>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</si>
  <si>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</si>
  <si>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</si>
  <si>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</si>
  <si>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</si>
  <si>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</si>
  <si>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</si>
  <si>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</si>
  <si>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</si>
  <si>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</si>
  <si>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</si>
  <si>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</si>
  <si>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</si>
  <si>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</si>
  <si>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</si>
  <si>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</si>
  <si>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</si>
  <si>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</si>
  <si>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</si>
  <si>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</si>
  <si>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</si>
  <si>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</si>
  <si>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</si>
  <si>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</si>
  <si>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</si>
  <si>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</si>
  <si>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</si>
  <si>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</si>
  <si>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</si>
  <si>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</si>
  <si>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</si>
  <si>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</si>
  <si>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</si>
  <si>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</si>
  <si>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</si>
  <si>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</si>
  <si>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</si>
  <si>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</si>
  <si>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</si>
  <si>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</si>
  <si>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</si>
  <si>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</si>
  <si>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</si>
  <si>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</si>
  <si>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</si>
  <si>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</si>
  <si>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</si>
  <si>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</si>
  <si>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</si>
  <si>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</si>
  <si>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</si>
  <si>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</si>
  <si>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</si>
  <si>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</si>
  <si>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</si>
  <si>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</si>
  <si>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</si>
  <si>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</si>
  <si>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</si>
  <si>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</si>
  <si>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</si>
  <si>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</si>
  <si>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</si>
  <si>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</si>
  <si>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</si>
  <si>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</si>
  <si>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</si>
  <si>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</si>
  <si>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</si>
  <si>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</si>
  <si>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</si>
  <si>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</si>
  <si>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</si>
  <si>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</si>
  <si>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</si>
  <si>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</si>
  <si>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</si>
  <si>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</si>
  <si>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</si>
  <si>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</si>
  <si>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</si>
  <si>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</si>
  <si>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</si>
  <si>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</si>
  <si>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</si>
  <si>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</si>
  <si>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</si>
  <si>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</si>
  <si>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</si>
  <si>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</si>
  <si>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</si>
  <si>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</si>
  <si>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</si>
  <si>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</si>
  <si>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</si>
  <si>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</si>
  <si>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</si>
  <si>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</si>
  <si>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</si>
  <si>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</si>
  <si>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</si>
  <si>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</si>
  <si>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</si>
  <si>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</si>
  <si>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</si>
  <si>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</si>
  <si>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</si>
  <si>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</si>
  <si>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</si>
  <si>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</si>
  <si>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</si>
  <si>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</si>
  <si>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</si>
  <si>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</si>
  <si>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</si>
  <si>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</si>
  <si>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</si>
  <si>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</si>
  <si>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</si>
  <si>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</si>
  <si>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</si>
  <si>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</si>
  <si>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</si>
  <si>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</si>
  <si>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</si>
  <si>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</si>
  <si>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</si>
  <si>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</si>
  <si>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</si>
  <si>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</si>
  <si>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</si>
  <si>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</si>
  <si>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</si>
  <si>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</si>
  <si>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</si>
  <si>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</si>
  <si>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</si>
  <si>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</si>
  <si>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</si>
  <si>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</si>
  <si>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</si>
  <si>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</si>
  <si>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</si>
  <si>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</si>
  <si>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</si>
  <si>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</si>
  <si>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</si>
  <si>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</si>
  <si>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</si>
  <si>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</si>
  <si>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</si>
  <si>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</si>
  <si>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</si>
  <si>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</si>
  <si>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</si>
  <si>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</si>
  <si>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</si>
  <si>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</si>
  <si>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</si>
  <si>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</si>
  <si>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</si>
  <si>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</si>
  <si>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</si>
  <si>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</si>
  <si>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</si>
  <si>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</si>
  <si>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</si>
  <si>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</si>
  <si>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</si>
  <si>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</si>
  <si>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</si>
  <si>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</si>
  <si>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</si>
  <si>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</si>
  <si>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</si>
  <si>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</si>
  <si>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</si>
  <si>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</si>
  <si>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</si>
  <si>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</si>
  <si>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</si>
  <si>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</si>
  <si>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</si>
  <si>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</si>
  <si>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</si>
  <si>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</si>
  <si>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</si>
  <si>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</si>
  <si>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</si>
  <si>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</si>
  <si>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</si>
  <si>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</si>
  <si>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</si>
  <si>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</si>
  <si>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</si>
  <si>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</si>
  <si>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</si>
  <si>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</si>
  <si>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</si>
  <si>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</si>
  <si>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</si>
  <si>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</si>
  <si>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</si>
  <si>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</si>
  <si>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</si>
  <si>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</si>
  <si>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</si>
  <si>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</si>
  <si>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</si>
  <si>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</si>
  <si>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</si>
  <si>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</si>
  <si>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</si>
  <si>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</si>
  <si>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</si>
  <si>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</si>
  <si>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</si>
  <si>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</si>
  <si>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</si>
  <si>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</si>
  <si>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</si>
  <si>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</si>
  <si>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</si>
  <si>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</si>
  <si>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</si>
  <si>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</si>
  <si>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</si>
  <si>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</si>
  <si>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</si>
  <si>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</si>
  <si>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</si>
  <si>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</si>
  <si>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</si>
  <si>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</si>
  <si>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</si>
  <si>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</si>
  <si>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</si>
  <si>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</si>
  <si>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</si>
  <si>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</si>
  <si>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</si>
  <si>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</si>
  <si>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</si>
  <si>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</si>
  <si>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</si>
  <si>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</si>
  <si>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</si>
  <si>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</si>
  <si>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</si>
  <si>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</si>
  <si>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</si>
  <si>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</si>
  <si>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</si>
  <si>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</si>
  <si>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</si>
  <si>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</si>
  <si>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</si>
  <si>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</si>
  <si>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</si>
  <si>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</si>
  <si>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</si>
  <si>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</si>
  <si>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</si>
  <si>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</si>
  <si>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</si>
  <si>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</si>
  <si>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</si>
  <si>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</si>
  <si>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</si>
  <si>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</si>
  <si>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</si>
  <si>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</si>
  <si>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</si>
  <si>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</si>
  <si>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</si>
  <si>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</si>
  <si>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</si>
  <si>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</si>
  <si>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</si>
  <si>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</si>
  <si>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</si>
  <si>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</si>
  <si>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</si>
  <si>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</si>
  <si>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</si>
  <si>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</si>
  <si>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</si>
  <si>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</si>
  <si>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</si>
  <si>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</si>
  <si>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</si>
  <si>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</si>
  <si>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</si>
  <si>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</si>
  <si>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</si>
  <si>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</si>
  <si>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</si>
  <si>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</si>
  <si>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</si>
  <si>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</si>
  <si>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</si>
  <si>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</si>
  <si>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</si>
  <si>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</si>
  <si>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</si>
  <si>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</si>
  <si>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</si>
  <si>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</si>
  <si>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</si>
  <si>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</si>
  <si>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</si>
  <si>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</si>
  <si>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</si>
  <si>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</si>
  <si>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</si>
  <si>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</si>
  <si>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</si>
  <si>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</si>
  <si>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</si>
  <si>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</si>
  <si>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</si>
  <si>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</si>
  <si>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</si>
  <si>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</si>
  <si>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</si>
  <si>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</si>
  <si>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</si>
  <si>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</si>
  <si>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</si>
  <si>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</si>
  <si>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</si>
  <si>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</si>
  <si>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</si>
  <si>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</si>
  <si>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</si>
  <si>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</si>
  <si>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</si>
  <si>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</si>
  <si>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</si>
  <si>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</si>
  <si>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</si>
  <si>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</si>
  <si>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</si>
  <si>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</si>
  <si>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</si>
  <si>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</si>
  <si>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</si>
  <si>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</si>
  <si>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</si>
  <si>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</si>
  <si>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</si>
  <si>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</si>
  <si>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</si>
  <si>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</si>
  <si>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</si>
  <si>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</si>
  <si>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</si>
  <si>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</si>
  <si>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</si>
  <si>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</si>
  <si>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</si>
  <si>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</si>
  <si>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</si>
  <si>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</si>
  <si>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</si>
  <si>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</si>
  <si>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</si>
  <si>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</si>
  <si>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</si>
  <si>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</si>
  <si>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</si>
  <si>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</si>
  <si>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</si>
  <si>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</si>
  <si>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</si>
  <si>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</si>
  <si>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</si>
  <si>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</si>
  <si>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</si>
  <si>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</si>
  <si>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</si>
  <si>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</si>
  <si>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</si>
  <si>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</si>
  <si>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</si>
  <si>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</si>
  <si>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</si>
  <si>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</si>
  <si>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</si>
  <si>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</si>
  <si>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</si>
  <si>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</si>
  <si>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</si>
  <si>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</si>
  <si>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</si>
  <si>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</si>
  <si>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</si>
  <si>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</si>
  <si>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</si>
  <si>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</si>
  <si>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</si>
  <si>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</si>
  <si>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</si>
  <si>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</si>
  <si>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</si>
  <si>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</si>
  <si>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</si>
  <si>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</si>
  <si>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</si>
  <si>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</si>
  <si>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</si>
  <si>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</si>
  <si>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</si>
  <si>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</si>
  <si>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</si>
  <si>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</si>
  <si>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</si>
  <si>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</si>
  <si>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</si>
  <si>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</si>
  <si>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</si>
  <si>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</si>
  <si>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</si>
  <si>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</si>
  <si>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</si>
  <si>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</si>
  <si>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</si>
  <si>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</si>
  <si>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</si>
  <si>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</si>
  <si>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</si>
  <si>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</si>
  <si>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</si>
  <si>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</si>
  <si>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</si>
  <si>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</si>
  <si>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</si>
  <si>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</si>
  <si>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</si>
  <si>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</si>
  <si>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</si>
  <si>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</si>
  <si>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</si>
  <si>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</si>
  <si>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</si>
  <si>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</si>
  <si>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</si>
  <si>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</si>
  <si>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</si>
  <si>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</si>
  <si>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</si>
  <si>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</si>
  <si>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</si>
  <si>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</si>
  <si>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</si>
  <si>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</si>
  <si>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</si>
  <si>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</si>
  <si>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</si>
  <si>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</si>
  <si>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</si>
  <si>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</si>
  <si>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</si>
  <si>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</si>
  <si>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</si>
  <si>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</si>
  <si>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</si>
  <si>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</si>
  <si>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</si>
  <si>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</si>
  <si>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</si>
  <si>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</si>
  <si>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</si>
  <si>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</si>
  <si>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</si>
  <si>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</si>
  <si>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</si>
  <si>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</si>
  <si>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</si>
  <si>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</si>
  <si>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</si>
  <si>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</si>
  <si>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</si>
  <si>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</si>
  <si>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</si>
  <si>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</si>
  <si>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</si>
  <si>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</si>
  <si>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</si>
  <si>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</si>
  <si>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</si>
  <si>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</si>
  <si>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</si>
  <si>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</si>
  <si>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</si>
  <si>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</si>
  <si>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</si>
  <si>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</si>
  <si>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</si>
  <si>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</si>
  <si>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</si>
  <si>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</si>
  <si>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</si>
  <si>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</si>
  <si>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</si>
  <si>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</si>
  <si>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</si>
  <si>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</si>
  <si>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</si>
  <si>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</si>
  <si>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</si>
  <si>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</si>
  <si>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</si>
  <si>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</si>
  <si>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</si>
  <si>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</si>
  <si>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</si>
  <si>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</si>
  <si>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</si>
  <si>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</si>
  <si>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</si>
  <si>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</si>
  <si>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</si>
  <si>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</si>
  <si>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</si>
  <si>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</si>
  <si>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</si>
  <si>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</si>
  <si>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</si>
  <si>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</si>
  <si>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</si>
  <si>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</si>
  <si>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</si>
  <si>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</si>
  <si>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</si>
  <si>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</si>
  <si>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</si>
  <si>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</si>
  <si>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</si>
  <si>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</si>
  <si>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</si>
  <si>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</si>
  <si>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</si>
  <si>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</si>
  <si>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</si>
  <si>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</si>
  <si>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</si>
  <si>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</si>
  <si>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</si>
  <si>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</si>
  <si>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</si>
  <si>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</si>
  <si>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</si>
  <si>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</si>
  <si>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</si>
  <si>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</si>
  <si>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</si>
  <si>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</si>
  <si>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</si>
  <si>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</si>
  <si>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</si>
  <si>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</si>
  <si>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</si>
  <si>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</si>
  <si>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</si>
  <si>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</si>
  <si>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</si>
  <si>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</si>
  <si>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</si>
  <si>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</si>
  <si>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</si>
  <si>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</si>
  <si>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</si>
  <si>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</si>
  <si>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</si>
  <si>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</si>
  <si>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</si>
  <si>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</si>
  <si>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</si>
  <si>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</si>
  <si>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</si>
  <si>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</si>
  <si>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</si>
  <si>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</si>
  <si>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</si>
  <si>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</si>
  <si>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</si>
  <si>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</si>
  <si>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</si>
  <si>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</si>
  <si>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</si>
  <si>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</si>
  <si>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</si>
  <si>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</si>
  <si>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</si>
  <si>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</si>
  <si>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</si>
  <si>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</si>
  <si>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</si>
  <si>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</si>
  <si>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</si>
  <si>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</si>
  <si>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</si>
  <si>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</si>
  <si>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</si>
  <si>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</si>
  <si>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</si>
  <si>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</si>
  <si>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</si>
  <si>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</si>
  <si>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</si>
  <si>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</si>
  <si>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</si>
  <si>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</si>
  <si>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</si>
  <si>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</si>
  <si>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</si>
  <si>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</si>
  <si>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</si>
  <si>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</si>
  <si>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</si>
  <si>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</si>
  <si>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</si>
  <si>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</si>
  <si>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</si>
  <si>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</si>
  <si>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</si>
  <si>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</si>
  <si>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</si>
  <si>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</si>
  <si>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</si>
  <si>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</si>
  <si>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</si>
  <si>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</si>
  <si>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</si>
  <si>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</si>
  <si>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</si>
  <si>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</si>
  <si>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</si>
  <si>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</si>
  <si>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</si>
  <si>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</si>
  <si>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</si>
  <si>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</si>
  <si>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</si>
  <si>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</si>
  <si>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</si>
  <si>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</si>
  <si>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</si>
  <si>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</si>
  <si>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</si>
  <si>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</si>
  <si>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</si>
  <si>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</si>
  <si>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</si>
  <si>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</si>
  <si>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</si>
  <si>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</si>
  <si>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</si>
  <si>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</si>
  <si>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</si>
  <si>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</si>
  <si>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</si>
  <si>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</si>
  <si>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</si>
  <si>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</si>
  <si>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</si>
  <si>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</si>
  <si>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</si>
  <si>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</si>
  <si>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</si>
  <si>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</si>
  <si>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</si>
  <si>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</si>
  <si>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</si>
  <si>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</si>
  <si>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</si>
  <si>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</si>
  <si>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</si>
  <si>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</si>
  <si>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</si>
  <si>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</si>
  <si>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</si>
  <si>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</si>
  <si>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</si>
  <si>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</si>
  <si>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</si>
  <si>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</si>
  <si>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</si>
  <si>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</si>
  <si>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</si>
  <si>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</si>
  <si>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</si>
  <si>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</si>
  <si>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</si>
  <si>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</si>
  <si>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</si>
  <si>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</si>
  <si>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</si>
  <si>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</si>
  <si>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</si>
  <si>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</si>
  <si>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</si>
  <si>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</si>
  <si>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</si>
  <si>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</si>
  <si>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</si>
  <si>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</si>
  <si>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</si>
  <si>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</si>
  <si>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</si>
  <si>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</si>
  <si>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</si>
  <si>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</si>
  <si>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</si>
  <si>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</si>
  <si>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</si>
  <si>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</si>
  <si>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</si>
  <si>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</si>
  <si>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</si>
  <si>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</si>
  <si>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</si>
  <si>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</si>
  <si>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</si>
  <si>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</si>
  <si>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</si>
  <si>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</si>
  <si>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</si>
  <si>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</si>
  <si>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</si>
  <si>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</si>
  <si>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</si>
  <si>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</si>
  <si>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</si>
  <si>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</si>
  <si>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</si>
  <si>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</si>
  <si>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</si>
  <si>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</si>
  <si>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</si>
  <si>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</si>
  <si>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</si>
  <si>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</si>
  <si>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</si>
  <si>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</si>
  <si>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</si>
  <si>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</si>
  <si>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</si>
  <si>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</si>
  <si>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</si>
  <si>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</si>
  <si>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</si>
  <si>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</si>
  <si>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</si>
  <si>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</si>
  <si>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</si>
  <si>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</si>
  <si>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</si>
  <si>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</si>
  <si>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</si>
  <si>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</si>
  <si>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</si>
  <si>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</si>
  <si>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</si>
  <si>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</si>
  <si>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</si>
  <si>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</si>
  <si>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</si>
  <si>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</si>
  <si>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</si>
  <si>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</si>
  <si>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</si>
  <si>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</si>
  <si>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</si>
  <si>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</si>
  <si>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</si>
  <si>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</si>
  <si>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</si>
  <si>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</si>
  <si>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</si>
  <si>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</si>
  <si>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</si>
  <si>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</si>
  <si>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</si>
  <si>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</si>
  <si>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</si>
  <si>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</si>
  <si>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</si>
  <si>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</si>
  <si>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</si>
  <si>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</si>
  <si>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</si>
  <si>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</si>
  <si>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</si>
  <si>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</si>
  <si>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</si>
  <si>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</si>
  <si>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</si>
  <si>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</si>
  <si>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</si>
  <si>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</si>
  <si>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</si>
  <si>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</si>
  <si>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</si>
  <si>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</si>
  <si>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</si>
  <si>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</si>
  <si>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</si>
  <si>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</si>
  <si>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</si>
  <si>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</si>
  <si>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</si>
  <si>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</si>
  <si>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</si>
  <si>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</si>
  <si>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</si>
  <si>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</si>
  <si>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</si>
  <si>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</si>
  <si>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</si>
  <si>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</si>
  <si>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</si>
  <si>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</si>
  <si>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</si>
  <si>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</si>
  <si>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</si>
  <si>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</si>
  <si>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</si>
  <si>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</si>
  <si>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</si>
  <si>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</si>
  <si>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</si>
  <si>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</si>
  <si>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</si>
  <si>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</si>
  <si>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</si>
  <si>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</si>
  <si>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</si>
  <si>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</si>
  <si>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</si>
  <si>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</si>
  <si>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</si>
  <si>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</si>
  <si>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</si>
  <si>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</si>
  <si>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</si>
  <si>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</si>
  <si>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</si>
  <si>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</si>
  <si>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</si>
  <si>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</si>
  <si>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</si>
  <si>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</si>
  <si>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</si>
  <si>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</si>
  <si>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</si>
  <si>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</si>
  <si>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</si>
  <si>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</si>
  <si>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</si>
  <si>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</si>
  <si>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</si>
  <si>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</si>
  <si>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</si>
  <si>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</si>
  <si>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</si>
  <si>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</si>
  <si>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</si>
  <si>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</si>
  <si>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</si>
  <si>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</si>
  <si>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</si>
  <si>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</si>
  <si>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</si>
  <si>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</si>
  <si>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</si>
  <si>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</si>
  <si>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</si>
  <si>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</si>
  <si>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</si>
  <si>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</si>
  <si>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</si>
  <si>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</si>
  <si>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</si>
  <si>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</si>
  <si>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</si>
  <si>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</si>
  <si>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</si>
  <si>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</si>
  <si>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</si>
  <si>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</si>
  <si>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</si>
  <si>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</si>
  <si>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</si>
  <si>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</si>
  <si>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</si>
  <si>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</si>
  <si>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</si>
  <si>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</si>
  <si>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</si>
  <si>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</si>
  <si>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</si>
  <si>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</si>
  <si>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</si>
  <si>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</si>
  <si>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</si>
  <si>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</si>
  <si>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</si>
  <si>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</si>
  <si>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</si>
  <si>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</si>
  <si>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</si>
  <si>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</si>
  <si>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</si>
  <si>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</si>
  <si>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</si>
  <si>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</si>
  <si>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</si>
  <si>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</si>
  <si>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</si>
  <si>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</si>
  <si>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</si>
  <si>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</si>
  <si>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</si>
  <si>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</si>
  <si>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</si>
  <si>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</si>
  <si>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</si>
  <si>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</si>
  <si>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</si>
  <si>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</si>
  <si>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</si>
  <si>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</si>
  <si>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</si>
  <si>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</si>
  <si>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</si>
  <si>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</si>
  <si>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</si>
  <si>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</si>
  <si>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</si>
  <si>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</si>
  <si>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</si>
  <si>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</si>
  <si>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</si>
  <si>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</si>
  <si>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</si>
  <si>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</si>
  <si>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</si>
  <si>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</si>
  <si>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</si>
  <si>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</si>
  <si>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</si>
  <si>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</si>
  <si>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</si>
  <si>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</si>
  <si>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</si>
  <si>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</si>
  <si>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</si>
  <si>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</si>
  <si>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</si>
  <si>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</si>
  <si>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</si>
  <si>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</si>
  <si>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</si>
  <si>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</si>
  <si>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</si>
  <si>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</si>
  <si>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</si>
  <si>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</si>
  <si>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</si>
  <si>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</si>
  <si>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</si>
  <si>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</si>
  <si>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</si>
  <si>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</si>
  <si>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</si>
  <si>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</si>
  <si>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</si>
  <si>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</si>
  <si>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</si>
  <si>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</si>
  <si>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</si>
  <si>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</si>
  <si>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</si>
  <si>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</si>
  <si>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</si>
  <si>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</si>
  <si>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</si>
  <si>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</si>
  <si>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</si>
  <si>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</si>
  <si>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</si>
  <si>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</si>
  <si>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</si>
  <si>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</si>
  <si>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</si>
  <si>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</si>
  <si>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</si>
  <si>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</si>
  <si>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</si>
  <si>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</si>
  <si>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</si>
  <si>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</si>
  <si>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</si>
  <si>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</si>
  <si>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</si>
  <si>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</si>
  <si>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</si>
  <si>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</si>
  <si>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</si>
  <si>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</si>
  <si>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</si>
  <si>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</si>
  <si>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</si>
  <si>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</si>
  <si>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</si>
  <si>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</si>
  <si>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</si>
  <si>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</si>
  <si>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</si>
  <si>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</si>
  <si>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</si>
  <si>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</si>
  <si>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</si>
  <si>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</si>
  <si>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</si>
  <si>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</si>
  <si>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</si>
  <si>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</si>
  <si>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</si>
  <si>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</si>
  <si>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</si>
  <si>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</si>
  <si>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</si>
  <si>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</si>
  <si>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</si>
  <si>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</si>
  <si>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</si>
  <si>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</si>
  <si>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</si>
  <si>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</si>
  <si>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</si>
  <si>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</si>
  <si>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</si>
  <si>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</si>
  <si>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</si>
  <si>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</si>
  <si>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</si>
  <si>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</si>
  <si>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</si>
  <si>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</si>
  <si>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</si>
  <si>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</si>
  <si>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</si>
  <si>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</si>
  <si>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</si>
  <si>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</si>
  <si>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</si>
  <si>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</si>
  <si>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</si>
  <si>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</si>
  <si>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</si>
  <si>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</si>
  <si>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</si>
  <si>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</si>
  <si>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</si>
  <si>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</si>
  <si>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</si>
  <si>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</si>
  <si>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</si>
  <si>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</si>
  <si>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</si>
  <si>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</si>
  <si>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</si>
  <si>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</si>
  <si>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</si>
  <si>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</si>
  <si>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</si>
  <si>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</si>
  <si>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</si>
  <si>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</si>
  <si>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</si>
  <si>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</si>
  <si>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</si>
  <si>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</si>
  <si>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</si>
  <si>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</si>
  <si>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</si>
  <si>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</si>
  <si>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</si>
  <si>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</si>
  <si>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</si>
  <si>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</si>
  <si>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</si>
  <si>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</si>
  <si>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</si>
  <si>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</si>
  <si>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</si>
  <si>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</si>
  <si>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</si>
  <si>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</si>
  <si>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</si>
  <si>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</si>
  <si>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</si>
  <si>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</si>
  <si>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</si>
  <si>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</si>
  <si>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</si>
  <si>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</si>
  <si>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</si>
  <si>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</si>
  <si>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</si>
  <si>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</si>
  <si>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</si>
  <si>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</si>
  <si>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</si>
  <si>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</si>
  <si>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</si>
  <si>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</si>
  <si>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</si>
  <si>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</si>
  <si>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</si>
  <si>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</si>
  <si>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</si>
  <si>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</si>
  <si>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</si>
  <si>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</si>
  <si>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</si>
  <si>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</si>
  <si>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</si>
  <si>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</si>
  <si>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</si>
  <si>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</si>
  <si>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</si>
  <si>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</si>
  <si>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</si>
  <si>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</si>
  <si>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</si>
  <si>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</si>
  <si>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</si>
  <si>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</si>
  <si>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</si>
  <si>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</si>
  <si>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</si>
  <si>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</si>
  <si>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</si>
  <si>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</si>
  <si>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</si>
  <si>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</si>
  <si>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</si>
  <si>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</si>
  <si>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</si>
  <si>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</si>
  <si>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</si>
  <si>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</si>
  <si>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</si>
  <si>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</si>
  <si>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</si>
  <si>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</si>
  <si>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</si>
  <si>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</si>
  <si>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</si>
  <si>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</si>
  <si>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</si>
  <si>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</si>
  <si>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</si>
  <si>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</si>
  <si>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</si>
  <si>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</si>
  <si>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</si>
  <si>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</si>
  <si>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</si>
  <si>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</si>
  <si>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</si>
  <si>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</si>
  <si>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</si>
  <si>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</si>
  <si>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</si>
  <si>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</si>
  <si>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</si>
  <si>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</si>
  <si>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</si>
  <si>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</si>
  <si>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</si>
  <si>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</si>
  <si>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</si>
  <si>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</si>
  <si>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</si>
  <si>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</si>
  <si>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</si>
  <si>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</si>
  <si>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</si>
  <si>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</si>
  <si>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</si>
  <si>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</si>
  <si>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</si>
  <si>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</si>
  <si>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</si>
  <si>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</si>
  <si>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</si>
  <si>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</si>
  <si>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</si>
  <si>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</si>
  <si>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</si>
  <si>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</si>
  <si>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</si>
  <si>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</si>
  <si>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</si>
  <si>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</si>
  <si>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</si>
  <si>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</si>
  <si>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</si>
  <si>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</si>
  <si>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</si>
  <si>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</si>
  <si>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</si>
  <si>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</si>
  <si>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</si>
  <si>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</si>
  <si>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</si>
  <si>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</si>
  <si>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</si>
  <si>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</si>
  <si>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</si>
  <si>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</si>
  <si>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</si>
  <si>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</si>
  <si>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</si>
  <si>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</si>
  <si>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</si>
  <si>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</si>
  <si>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</si>
  <si>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</si>
  <si>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</si>
  <si>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</si>
  <si>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</si>
  <si>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</si>
  <si>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</si>
  <si>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</si>
  <si>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</si>
  <si>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</si>
  <si>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</si>
  <si>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</si>
  <si>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</si>
  <si>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</si>
  <si>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</si>
  <si>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</si>
  <si>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</si>
  <si>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</si>
  <si>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</si>
  <si>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</si>
  <si>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</si>
  <si>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</si>
  <si>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</si>
  <si>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</si>
  <si>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</si>
  <si>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</si>
  <si>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</si>
  <si>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</si>
  <si>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</si>
  <si>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</si>
  <si>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</si>
  <si>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</si>
  <si>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</si>
  <si>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</si>
  <si>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</si>
  <si>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</si>
  <si>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</si>
  <si>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</si>
  <si>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</si>
  <si>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</si>
  <si>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</si>
  <si>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</si>
  <si>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</si>
  <si>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</si>
  <si>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</si>
  <si>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</si>
  <si>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</si>
  <si>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</si>
  <si>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</si>
  <si>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</si>
  <si>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</si>
  <si>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</si>
  <si>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</si>
  <si>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</si>
  <si>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</si>
  <si>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</si>
  <si>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</si>
  <si>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</si>
  <si>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</si>
  <si>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</si>
  <si>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</si>
  <si>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</si>
  <si>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</si>
  <si>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</si>
  <si>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</si>
  <si>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</si>
  <si>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</si>
  <si>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</si>
  <si>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</si>
  <si>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</si>
  <si>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</si>
  <si>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</si>
  <si>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</si>
  <si>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</si>
  <si>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</si>
  <si>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</si>
  <si>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</si>
  <si>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</si>
  <si>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</si>
  <si>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</si>
  <si>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</si>
  <si>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</si>
  <si>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</si>
  <si>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</si>
  <si>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</si>
  <si>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</si>
  <si>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</si>
  <si>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</si>
  <si>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</si>
  <si>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</si>
  <si>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</si>
  <si>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</si>
  <si>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</si>
  <si>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</si>
  <si>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</si>
  <si>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</si>
  <si>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</si>
  <si>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</si>
  <si>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</si>
  <si>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</si>
  <si>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</si>
  <si>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</si>
  <si>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</si>
  <si>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</si>
  <si>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</si>
  <si>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</si>
  <si>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</si>
  <si>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</si>
  <si>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</si>
  <si>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</si>
  <si>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</si>
  <si>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</si>
  <si>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</si>
  <si>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</si>
  <si>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</si>
  <si>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</si>
  <si>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</si>
  <si>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</si>
  <si>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</si>
  <si>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</si>
  <si>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</si>
  <si>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</si>
  <si>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</si>
  <si>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</si>
  <si>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</si>
  <si>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</si>
  <si>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</si>
  <si>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</si>
  <si>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</si>
  <si>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</si>
  <si>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</si>
  <si>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</si>
  <si>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</si>
  <si>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</si>
  <si>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</si>
  <si>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</si>
  <si>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</si>
  <si>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</si>
  <si>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</si>
  <si>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</si>
  <si>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</si>
  <si>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</si>
  <si>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</si>
  <si>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</si>
  <si>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</si>
  <si>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</si>
  <si>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</si>
  <si>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</si>
  <si>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</si>
  <si>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</si>
  <si>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</si>
  <si>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</si>
  <si>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</si>
  <si>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</si>
  <si>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</si>
  <si>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</si>
  <si>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</si>
  <si>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</si>
  <si>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</si>
  <si>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</si>
  <si>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</si>
  <si>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</si>
  <si>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</si>
  <si>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</si>
  <si>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</si>
  <si>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</si>
  <si>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</si>
  <si>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</si>
  <si>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</si>
  <si>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</si>
  <si>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</si>
  <si>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</si>
  <si>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</si>
  <si>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</si>
  <si>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</si>
  <si>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</si>
  <si>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</si>
  <si>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</si>
  <si>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</si>
  <si>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</si>
  <si>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</si>
  <si>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</si>
  <si>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</si>
  <si>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</si>
  <si>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</si>
  <si>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</si>
  <si>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</si>
  <si>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</si>
  <si>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</si>
  <si>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</si>
  <si>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</si>
  <si>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</si>
  <si>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</si>
  <si>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</si>
  <si>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</si>
  <si>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</si>
  <si>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</si>
  <si>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</si>
  <si>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</si>
  <si>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</si>
  <si>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</si>
  <si>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</si>
  <si>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</si>
  <si>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</si>
  <si>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</si>
  <si>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</si>
  <si>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</si>
  <si>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</si>
  <si>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</si>
  <si>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</si>
  <si>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</si>
  <si>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</si>
  <si>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</si>
  <si>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</si>
  <si>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</si>
  <si>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</si>
  <si>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</si>
  <si>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</si>
  <si>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</si>
  <si>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</si>
  <si>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</si>
  <si>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</si>
  <si>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</si>
  <si>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</si>
  <si>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</si>
  <si>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</si>
  <si>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</si>
  <si>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</si>
  <si>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</si>
  <si>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</si>
  <si>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</si>
  <si>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</si>
  <si>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</si>
  <si>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</si>
  <si>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</si>
  <si>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</si>
  <si>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</si>
  <si>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</si>
  <si>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</si>
  <si>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</si>
  <si>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</si>
  <si>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</si>
  <si>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</si>
  <si>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</si>
  <si>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</si>
  <si>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</si>
  <si>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</si>
  <si>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</si>
  <si>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</si>
  <si>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</si>
  <si>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</si>
  <si>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</si>
  <si>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</si>
  <si>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</si>
  <si>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</si>
  <si>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</si>
  <si>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</si>
  <si>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</si>
  <si>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</si>
  <si>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</si>
  <si>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</si>
  <si>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</si>
  <si>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</si>
  <si>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</si>
  <si>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</si>
  <si>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</si>
  <si>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</si>
  <si>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</si>
  <si>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</si>
  <si>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</si>
  <si>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</si>
  <si>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</si>
  <si>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</si>
  <si>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</si>
  <si>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</si>
  <si>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</si>
  <si>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</si>
  <si>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</si>
  <si>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</si>
  <si>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</si>
  <si>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</si>
  <si>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</si>
  <si>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</si>
  <si>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</si>
  <si>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</si>
  <si>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</si>
  <si>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</si>
  <si>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</si>
  <si>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</si>
  <si>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</si>
  <si>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</si>
  <si>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</si>
  <si>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</si>
  <si>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</si>
  <si>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</si>
  <si>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</si>
  <si>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</si>
  <si>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</si>
  <si>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</si>
  <si>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</si>
  <si>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</si>
  <si>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</si>
  <si>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</si>
  <si>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</si>
  <si>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</si>
  <si>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</si>
  <si>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</si>
  <si>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</si>
  <si>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</si>
  <si>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</si>
  <si>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</si>
  <si>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</si>
  <si>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</si>
  <si>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</si>
  <si>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</si>
  <si>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</si>
  <si>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</si>
  <si>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</si>
  <si>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</si>
  <si>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</si>
  <si>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</si>
  <si>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</si>
  <si>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</si>
  <si>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</si>
  <si>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</si>
  <si>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</si>
  <si>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</si>
  <si>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</si>
  <si>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</si>
  <si>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</si>
  <si>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</si>
  <si>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</si>
  <si>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</si>
  <si>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</si>
  <si>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</si>
  <si>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</si>
  <si>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</si>
  <si>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</si>
  <si>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</si>
  <si>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</si>
  <si>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</si>
  <si>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</si>
  <si>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</si>
  <si>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</si>
  <si>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</si>
  <si>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</si>
  <si>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</si>
  <si>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</si>
  <si>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</si>
  <si>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</si>
  <si>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</si>
  <si>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</si>
  <si>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</si>
  <si>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</si>
  <si>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</si>
  <si>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</si>
  <si>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</si>
  <si>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</si>
  <si>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</si>
  <si>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</si>
  <si>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</si>
  <si>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</si>
  <si>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</si>
  <si>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</si>
  <si>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</si>
  <si>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</si>
  <si>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</si>
  <si>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</si>
  <si>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</si>
  <si>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</si>
  <si>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</si>
  <si>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</si>
  <si>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</si>
  <si>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</si>
  <si>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</si>
  <si>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</si>
  <si>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</si>
  <si>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</si>
  <si>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</si>
  <si>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</si>
  <si>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</si>
  <si>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</si>
  <si>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</si>
  <si>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</si>
  <si>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</si>
  <si>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</si>
  <si>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</si>
  <si>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</si>
  <si>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</si>
  <si>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</si>
  <si>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</si>
  <si>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</si>
  <si>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</si>
  <si>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</si>
  <si>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</si>
  <si>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</si>
  <si>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</si>
  <si>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</si>
  <si>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</si>
  <si>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</si>
  <si>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</si>
  <si>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</si>
  <si>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</si>
  <si>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</si>
  <si>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</si>
  <si>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</si>
  <si>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</si>
  <si>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</si>
  <si>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</si>
  <si>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</si>
  <si>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</si>
  <si>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</si>
  <si>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</si>
  <si>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</si>
  <si>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</si>
  <si>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</si>
  <si>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</si>
  <si>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</si>
  <si>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</si>
  <si>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</si>
  <si>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</si>
  <si>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</si>
  <si>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</si>
  <si>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</si>
  <si>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</si>
  <si>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</si>
  <si>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</si>
  <si>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</si>
  <si>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</si>
  <si>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</si>
  <si>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</si>
  <si>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</si>
  <si>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</si>
  <si>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</si>
  <si>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</si>
  <si>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</si>
  <si>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</si>
  <si>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</si>
  <si>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</si>
  <si>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</si>
  <si>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</si>
  <si>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</si>
  <si>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</si>
  <si>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</si>
  <si>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</si>
  <si>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</si>
  <si>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</si>
  <si>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</si>
  <si>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</si>
  <si>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</si>
  <si>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</si>
  <si>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</si>
  <si>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</si>
  <si>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</si>
  <si>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</si>
  <si>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</si>
  <si>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</si>
  <si>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</si>
  <si>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</si>
  <si>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</si>
  <si>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</si>
  <si>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</si>
  <si>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</si>
  <si>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</si>
  <si>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</si>
  <si>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</si>
  <si>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</si>
  <si>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</si>
  <si>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</si>
  <si>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</si>
  <si>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</si>
  <si>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</si>
  <si>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</si>
  <si>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</si>
  <si>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</si>
  <si>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</si>
  <si>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</si>
  <si>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</si>
  <si>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</si>
  <si>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</si>
  <si>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</si>
  <si>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</si>
  <si>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</si>
  <si>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</si>
  <si>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</si>
  <si>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</si>
  <si>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</si>
  <si>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</si>
  <si>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</si>
  <si>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</si>
  <si>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</si>
  <si>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</si>
  <si>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</si>
  <si>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</si>
  <si>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</si>
  <si>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</si>
  <si>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</si>
  <si>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</si>
  <si>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</si>
  <si>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</si>
  <si>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</si>
  <si>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</si>
  <si>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</si>
  <si>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</si>
  <si>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</si>
  <si>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</si>
  <si>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</si>
  <si>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</si>
  <si>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</si>
  <si>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</si>
  <si>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</si>
  <si>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</si>
  <si>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</si>
  <si>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</si>
  <si>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</si>
  <si>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</si>
  <si>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</si>
  <si>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</si>
  <si>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</si>
  <si>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</si>
  <si>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</si>
  <si>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</si>
  <si>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</si>
  <si>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</si>
  <si>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</si>
  <si>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</si>
  <si>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</si>
  <si>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</si>
  <si>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</si>
  <si>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</si>
  <si>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</si>
  <si>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</si>
  <si>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</si>
  <si>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</si>
  <si>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</si>
  <si>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</si>
  <si>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</si>
  <si>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</si>
  <si>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</si>
  <si>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</si>
  <si>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</si>
  <si>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</si>
  <si>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</si>
  <si>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</si>
  <si>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</si>
  <si>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</si>
  <si>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</si>
  <si>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</si>
  <si>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</si>
  <si>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</si>
  <si>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</si>
  <si>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</si>
  <si>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</si>
  <si>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</si>
  <si>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</si>
  <si>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</si>
  <si>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</si>
  <si>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</si>
  <si>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</si>
  <si>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</si>
  <si>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</si>
  <si>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</si>
  <si>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</si>
  <si>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</si>
  <si>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</si>
  <si>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</si>
  <si>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</si>
  <si>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</si>
  <si>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</si>
  <si>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</si>
  <si>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</si>
  <si>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</si>
  <si>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</si>
  <si>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</si>
  <si>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</si>
  <si>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</si>
  <si>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</si>
  <si>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</si>
  <si>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</si>
  <si>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</si>
  <si>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</si>
  <si>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</si>
  <si>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</si>
  <si>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</si>
  <si>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</si>
  <si>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</si>
  <si>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</si>
  <si>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</si>
  <si>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</si>
  <si>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</si>
  <si>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</si>
  <si>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</si>
  <si>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</si>
  <si>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</si>
  <si>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</si>
  <si>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</si>
  <si>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</si>
  <si>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</si>
  <si>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</si>
  <si>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</si>
  <si>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</si>
  <si>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</si>
  <si>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</si>
  <si>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</si>
  <si>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</si>
  <si>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</si>
  <si>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</si>
  <si>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</si>
  <si>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</si>
  <si>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</si>
  <si>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</si>
  <si>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</si>
  <si>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</si>
  <si>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</si>
  <si>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</si>
  <si>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</si>
  <si>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</si>
  <si>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</si>
  <si>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</si>
  <si>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</si>
  <si>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</si>
  <si>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</si>
  <si>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</si>
  <si>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</si>
  <si>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</si>
  <si>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</si>
  <si>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</si>
  <si>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</si>
  <si>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</si>
  <si>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</si>
  <si>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</si>
  <si>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</si>
  <si>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</si>
  <si>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</si>
  <si>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</si>
  <si>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</si>
  <si>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</si>
  <si>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</si>
  <si>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</si>
  <si>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</si>
  <si>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</si>
  <si>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</si>
  <si>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</si>
  <si>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</si>
  <si>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</si>
  <si>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</si>
  <si>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</si>
  <si>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</si>
  <si>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</si>
  <si>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</si>
  <si>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</si>
  <si>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</si>
  <si>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</si>
  <si>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</si>
  <si>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</si>
  <si>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</si>
  <si>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</si>
  <si>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</si>
  <si>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</si>
  <si>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</si>
  <si>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</si>
  <si>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</si>
  <si>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</si>
  <si>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</si>
  <si>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</si>
  <si>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</si>
  <si>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</si>
  <si>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</si>
  <si>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</si>
  <si>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</si>
  <si>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</si>
  <si>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</si>
  <si>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</si>
  <si>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</si>
  <si>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</si>
  <si>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</si>
  <si>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</si>
  <si>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</si>
  <si>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</si>
  <si>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</si>
  <si>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</si>
  <si>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</si>
  <si>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</si>
  <si>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</si>
  <si>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</si>
  <si>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</si>
  <si>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</si>
  <si>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</si>
  <si>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</si>
  <si>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</si>
  <si>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</si>
  <si>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</si>
  <si>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</si>
  <si>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</si>
  <si>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</si>
  <si>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</si>
  <si>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</si>
  <si>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</si>
  <si>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</si>
  <si>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</si>
  <si>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</si>
  <si>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</si>
  <si>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</si>
  <si>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</si>
  <si>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</si>
  <si>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</si>
  <si>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</si>
  <si>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</si>
  <si>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</si>
  <si>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</si>
  <si>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</si>
  <si>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</si>
  <si>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</si>
  <si>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</si>
  <si>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</si>
  <si>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</si>
  <si>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</si>
  <si>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</si>
  <si>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</si>
  <si>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</si>
  <si>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</si>
  <si>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</si>
  <si>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</si>
  <si>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</si>
  <si>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</si>
  <si>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</si>
  <si>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</si>
  <si>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</si>
  <si>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</si>
  <si>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</si>
  <si>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</si>
  <si>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</si>
  <si>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</si>
  <si>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</si>
  <si>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</si>
  <si>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</si>
  <si>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</si>
  <si>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</si>
  <si>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</si>
  <si>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</si>
  <si>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</si>
  <si>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</si>
  <si>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</si>
  <si>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</si>
  <si>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</si>
  <si>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</si>
  <si>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</si>
  <si>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</si>
  <si>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</si>
  <si>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</si>
  <si>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</si>
  <si>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</si>
  <si>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</si>
  <si>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</si>
  <si>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</si>
  <si>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</si>
  <si>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</si>
  <si>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</si>
  <si>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</si>
  <si>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</si>
  <si>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</si>
  <si>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</si>
  <si>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</si>
  <si>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</si>
  <si>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</si>
  <si>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</si>
  <si>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</si>
  <si>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</si>
  <si>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</si>
  <si>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</si>
  <si>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</si>
  <si>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</si>
  <si>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</si>
  <si>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</si>
  <si>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</si>
  <si>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</si>
  <si>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</si>
  <si>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</si>
  <si>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</si>
  <si>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</si>
  <si>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</si>
  <si>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</si>
  <si>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</si>
  <si>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</si>
  <si>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</si>
  <si>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</si>
  <si>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</si>
  <si>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</si>
  <si>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</si>
  <si>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</si>
  <si>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</si>
  <si>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</si>
  <si>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</si>
  <si>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</si>
  <si>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</si>
  <si>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</si>
  <si>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</si>
  <si>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</si>
  <si>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</si>
  <si>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</si>
  <si>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</si>
  <si>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</si>
  <si>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</si>
  <si>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</si>
  <si>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</si>
  <si>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</si>
  <si>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</si>
  <si>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</si>
  <si>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</si>
  <si>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</si>
  <si>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</si>
  <si>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</si>
  <si>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</si>
  <si>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</si>
  <si>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</si>
  <si>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</si>
  <si>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</si>
  <si>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</si>
  <si>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</si>
  <si>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</si>
  <si>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</si>
  <si>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</si>
  <si>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</si>
  <si>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</si>
  <si>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</si>
  <si>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</si>
  <si>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</si>
  <si>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</si>
  <si>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</si>
  <si>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</si>
  <si>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</si>
  <si>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</si>
  <si>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</si>
  <si>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</si>
  <si>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</si>
  <si>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</si>
  <si>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</si>
  <si>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</si>
  <si>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</si>
  <si>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</si>
  <si>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</si>
  <si>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</si>
  <si>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</si>
  <si>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</si>
  <si>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</si>
  <si>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</si>
  <si>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</si>
  <si>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</si>
  <si>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</si>
  <si>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</si>
  <si>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</si>
  <si>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</si>
  <si>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</si>
  <si>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</si>
  <si>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</si>
  <si>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</si>
  <si>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</si>
  <si>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</si>
  <si>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</si>
  <si>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</si>
  <si>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</si>
  <si>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</si>
  <si>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</si>
  <si>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</si>
  <si>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</si>
  <si>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</si>
  <si>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</si>
  <si>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</si>
  <si>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</si>
  <si>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</si>
  <si>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</si>
  <si>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</si>
  <si>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</si>
  <si>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</si>
  <si>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</si>
  <si>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</si>
  <si>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</si>
  <si>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</si>
  <si>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</si>
  <si>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</si>
  <si>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</si>
  <si>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</si>
  <si>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</si>
  <si>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</si>
  <si>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</si>
  <si>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</si>
  <si>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</si>
  <si>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</si>
  <si>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</si>
  <si>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</si>
  <si>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</si>
  <si>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</si>
  <si>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</si>
  <si>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</si>
  <si>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</si>
  <si>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</si>
  <si>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</si>
  <si>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</si>
  <si>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</si>
  <si>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</si>
  <si>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</si>
  <si>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</si>
  <si>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</si>
  <si>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</si>
  <si>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</si>
  <si>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</si>
  <si>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</si>
  <si>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</si>
  <si>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</si>
  <si>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</si>
  <si>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</si>
  <si>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</si>
  <si>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</si>
  <si>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</si>
  <si>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</si>
  <si>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</si>
  <si>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</si>
  <si>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</si>
  <si>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</si>
  <si>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</si>
  <si>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</si>
  <si>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</si>
  <si>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</si>
  <si>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</si>
  <si>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</si>
  <si>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</si>
  <si>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</si>
  <si>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</si>
  <si>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</si>
  <si>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</si>
  <si>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</si>
  <si>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</si>
  <si>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</si>
  <si>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</si>
  <si>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</si>
  <si>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</si>
  <si>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</si>
  <si>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</si>
  <si>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</si>
  <si>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</si>
  <si>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</si>
  <si>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</si>
  <si>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</si>
  <si>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</si>
  <si>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</si>
  <si>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</si>
  <si>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</si>
  <si>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</si>
  <si>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</si>
  <si>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</si>
  <si>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</si>
  <si>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</si>
  <si>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</si>
  <si>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</si>
  <si>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</si>
  <si>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</si>
  <si>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</si>
  <si>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</si>
  <si>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</si>
  <si>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</si>
  <si>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</si>
  <si>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</si>
  <si>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</si>
  <si>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</si>
  <si>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</si>
  <si>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</si>
  <si>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</si>
  <si>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</si>
  <si>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</si>
  <si>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</si>
  <si>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</si>
  <si>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</si>
  <si>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</si>
  <si>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</si>
  <si>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</si>
  <si>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</si>
  <si>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</si>
  <si>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</si>
  <si>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</si>
  <si>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</si>
  <si>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</si>
  <si>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</si>
  <si>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</si>
  <si>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</si>
  <si>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</si>
  <si>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</si>
  <si>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</si>
  <si>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</si>
  <si>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</si>
  <si>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</si>
  <si>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</si>
  <si>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</si>
  <si>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</si>
  <si>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</si>
  <si>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</si>
  <si>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</si>
  <si>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</si>
  <si>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</si>
  <si>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</si>
  <si>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</si>
  <si>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</si>
  <si>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</si>
  <si>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</si>
  <si>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</si>
  <si>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</si>
  <si>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</si>
  <si>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</si>
  <si>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</si>
  <si>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</si>
  <si>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</si>
  <si>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</si>
  <si>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</si>
  <si>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</si>
  <si>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</si>
  <si>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</si>
  <si>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</si>
  <si>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</si>
  <si>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</si>
  <si>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</si>
  <si>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</si>
  <si>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</si>
  <si>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</si>
  <si>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</si>
  <si>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</si>
  <si>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</si>
  <si>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</si>
  <si>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</si>
  <si>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</si>
  <si>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</si>
  <si>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</si>
  <si>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</si>
  <si>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</si>
  <si>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</si>
  <si>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</si>
  <si>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</si>
  <si>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</si>
  <si>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</si>
  <si>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</si>
  <si>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</si>
  <si>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</si>
  <si>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</si>
  <si>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</si>
  <si>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</si>
  <si>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</si>
  <si>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</si>
  <si>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</si>
  <si>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</si>
  <si>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</si>
  <si>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</si>
  <si>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</si>
  <si>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</si>
  <si>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</si>
  <si>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</si>
  <si>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</si>
  <si>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</si>
  <si>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</si>
  <si>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</si>
  <si>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</si>
  <si>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</si>
  <si>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</si>
  <si>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</si>
  <si>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</si>
  <si>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</si>
  <si>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</si>
  <si>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</si>
  <si>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</si>
  <si>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</si>
  <si>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</si>
  <si>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</si>
  <si>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</si>
  <si>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</si>
  <si>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</si>
  <si>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</si>
  <si>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</si>
  <si>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</si>
  <si>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</si>
  <si>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</si>
  <si>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</si>
  <si>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</si>
  <si>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</si>
  <si>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</si>
  <si>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</si>
  <si>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</si>
  <si>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</si>
  <si>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</si>
  <si>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</si>
  <si>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</si>
  <si>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</si>
  <si>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</si>
  <si>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</si>
  <si>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</si>
  <si>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</si>
  <si>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</si>
  <si>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</si>
  <si>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</si>
  <si>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</si>
  <si>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</si>
  <si>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</si>
  <si>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</si>
  <si>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</si>
  <si>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</si>
  <si>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</si>
  <si>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</si>
  <si>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</si>
  <si>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</si>
  <si>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</si>
  <si>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</si>
  <si>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</si>
  <si>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</si>
  <si>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</si>
  <si>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</si>
  <si>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</si>
  <si>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</si>
  <si>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</si>
  <si>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</si>
  <si>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</si>
  <si>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</si>
  <si>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5155-00-0000-IG-CI-RI-007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</si>
  <si>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</si>
  <si>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</si>
  <si>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</si>
  <si>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</si>
  <si>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</si>
  <si>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</si>
  <si>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</si>
  <si>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</si>
  <si>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</si>
  <si>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</si>
  <si>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</si>
  <si>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</si>
  <si>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</si>
  <si>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</si>
  <si>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</si>
  <si>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</si>
  <si>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</si>
  <si>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</si>
  <si>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</si>
  <si>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</si>
  <si>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</si>
  <si>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</si>
  <si>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</si>
  <si>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</si>
  <si>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</si>
  <si>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</si>
  <si>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</si>
  <si>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</si>
  <si>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</si>
  <si>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</si>
  <si>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</si>
  <si>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</si>
  <si>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</si>
  <si>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</si>
  <si>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</si>
  <si>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</si>
  <si>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</si>
  <si>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</si>
  <si>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</si>
  <si>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</si>
  <si>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</si>
  <si>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</si>
  <si>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</si>
  <si>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</si>
  <si>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</si>
  <si>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</si>
  <si>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</si>
  <si>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</si>
  <si>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</si>
  <si>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</si>
  <si>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</si>
  <si>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</si>
  <si>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</si>
  <si>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</si>
  <si>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</si>
  <si>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</si>
  <si>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</si>
  <si>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</si>
  <si>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</si>
  <si>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</si>
  <si>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</si>
  <si>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</si>
  <si>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</si>
  <si>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</si>
  <si>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</si>
  <si>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</si>
  <si>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</si>
  <si>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</si>
  <si>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</si>
  <si>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</si>
  <si>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</si>
  <si>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</si>
  <si>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</si>
  <si>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</si>
  <si>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</si>
  <si>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</si>
  <si>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</si>
  <si>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</si>
  <si>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</si>
  <si>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</si>
  <si>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</si>
  <si>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</si>
  <si>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</si>
  <si>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</si>
  <si>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</si>
  <si>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</si>
  <si>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</si>
  <si>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</si>
  <si>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</si>
  <si>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</si>
  <si>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</si>
  <si>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</si>
  <si>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</si>
  <si>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</si>
  <si>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</si>
  <si>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</si>
  <si>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</si>
  <si>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</si>
  <si>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</si>
  <si>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</si>
  <si>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</si>
  <si>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</si>
  <si>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</si>
  <si>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</si>
  <si>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</si>
  <si>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</si>
  <si>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</si>
  <si>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</si>
  <si>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</si>
  <si>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</si>
  <si>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</si>
  <si>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</si>
  <si>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</si>
  <si>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</si>
  <si>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</si>
  <si>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</si>
  <si>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</si>
  <si>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</si>
  <si>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</si>
  <si>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</si>
  <si>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</si>
  <si>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</si>
  <si>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</si>
  <si>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</si>
  <si>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</si>
  <si>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</si>
  <si>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</si>
  <si>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</si>
  <si>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</si>
  <si>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</si>
  <si>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</si>
  <si>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</si>
  <si>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</si>
  <si>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</si>
  <si>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</si>
  <si>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</si>
  <si>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</si>
  <si>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</si>
  <si>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</si>
  <si>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</si>
  <si>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</si>
  <si>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</si>
  <si>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</si>
  <si>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</si>
  <si>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</si>
  <si>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</si>
  <si>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</si>
  <si>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</si>
  <si>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</si>
  <si>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</si>
  <si>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</si>
  <si>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</si>
  <si>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</si>
  <si>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</si>
  <si>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</si>
  <si>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</si>
  <si>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</si>
  <si>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</si>
  <si>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</si>
  <si>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</si>
  <si>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</si>
  <si>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</si>
  <si>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</si>
  <si>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</si>
  <si>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</si>
  <si>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</si>
  <si>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</si>
  <si>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</si>
  <si>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</si>
  <si>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</si>
  <si>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</si>
  <si>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</si>
  <si>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</si>
  <si>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</si>
  <si>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</si>
  <si>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</si>
  <si>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</si>
  <si>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</si>
  <si>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</si>
  <si>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</si>
  <si>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</si>
  <si>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</si>
  <si>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</si>
  <si>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</si>
  <si>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</si>
  <si>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</si>
  <si>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</si>
  <si>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</si>
  <si>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</si>
  <si>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</si>
  <si>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</si>
  <si>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</si>
  <si>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</si>
  <si>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</si>
  <si>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</si>
  <si>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</si>
  <si>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</si>
  <si>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</si>
  <si>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</si>
  <si>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</si>
  <si>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</si>
  <si>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</si>
  <si>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</si>
  <si>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</si>
  <si>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</si>
  <si>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</si>
  <si>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</si>
  <si>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</si>
  <si>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</si>
  <si>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</si>
  <si>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</si>
  <si>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</si>
  <si>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</si>
  <si>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</si>
  <si>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</si>
  <si>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</si>
  <si>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</si>
  <si>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</si>
  <si>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</si>
  <si>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</si>
  <si>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</si>
  <si>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</si>
  <si>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</si>
  <si>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</si>
  <si>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</si>
  <si>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</si>
  <si>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</si>
  <si>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</si>
  <si>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</si>
  <si>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</si>
  <si>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</si>
  <si>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</si>
  <si>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</si>
  <si>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</si>
  <si>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</si>
  <si>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</si>
  <si>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</si>
  <si>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</si>
  <si>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</si>
  <si>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</si>
  <si>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</si>
  <si>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</si>
  <si>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</si>
  <si>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</si>
  <si>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</si>
  <si>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</si>
  <si>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</si>
  <si>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</si>
  <si>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</si>
  <si>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</si>
  <si>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</si>
  <si>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</si>
  <si>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</si>
  <si>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</si>
  <si>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</si>
  <si>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</si>
  <si>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</si>
  <si>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</si>
  <si>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</si>
  <si>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</si>
  <si>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</si>
  <si>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</si>
  <si>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</si>
  <si>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</si>
  <si>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</si>
  <si>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</si>
  <si>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</si>
  <si>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</si>
  <si>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</si>
  <si>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</si>
  <si>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</si>
  <si>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</si>
  <si>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</si>
  <si>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</si>
  <si>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</si>
  <si>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</si>
  <si>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</si>
  <si>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</si>
  <si>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</si>
  <si>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</si>
  <si>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</si>
  <si>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</si>
  <si>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</si>
  <si>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</si>
  <si>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</si>
  <si>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</si>
  <si>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</si>
  <si>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</si>
  <si>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</si>
  <si>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</si>
  <si>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</si>
  <si>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</si>
  <si>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</si>
  <si>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</si>
  <si>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</si>
  <si>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</si>
  <si>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</si>
  <si>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</si>
  <si>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</si>
  <si>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</si>
  <si>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</si>
  <si>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</si>
  <si>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</si>
  <si>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</si>
  <si>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</si>
  <si>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</si>
  <si>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</si>
  <si>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</si>
  <si>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</si>
  <si>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</si>
  <si>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</si>
  <si>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</si>
  <si>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</si>
  <si>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</si>
  <si>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</si>
  <si>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</si>
  <si>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</si>
  <si>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</si>
  <si>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</si>
  <si>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</si>
  <si>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</si>
  <si>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</si>
  <si>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</si>
  <si>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</si>
  <si>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</si>
  <si>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</si>
  <si>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</si>
  <si>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</si>
  <si>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</si>
  <si>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</si>
  <si>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</si>
  <si>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</si>
  <si>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</si>
  <si>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</si>
  <si>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</si>
  <si>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</si>
  <si>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</si>
  <si>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</si>
  <si>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</si>
  <si>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</si>
  <si>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</si>
  <si>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</si>
  <si>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</si>
  <si>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</si>
  <si>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</si>
  <si>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</si>
  <si>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</si>
  <si>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</si>
  <si>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</si>
  <si>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</si>
  <si>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</si>
  <si>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</si>
  <si>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</si>
  <si>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</si>
  <si>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</si>
  <si>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</si>
  <si>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</si>
  <si>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</si>
  <si>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</si>
  <si>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</si>
  <si>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</si>
  <si>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</si>
  <si>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</si>
  <si>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</si>
  <si>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</si>
  <si>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</si>
  <si>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</si>
  <si>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</si>
  <si>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</si>
  <si>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</si>
  <si>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</si>
  <si>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</si>
  <si>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</si>
  <si>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</si>
  <si>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</si>
  <si>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</si>
  <si>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</si>
  <si>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</si>
  <si>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</si>
  <si>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</si>
  <si>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</si>
  <si>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</si>
  <si>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</si>
  <si>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</si>
  <si>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</si>
  <si>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</si>
  <si>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</si>
  <si>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</si>
  <si>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</si>
  <si>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</si>
  <si>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</si>
  <si>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</si>
  <si>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</si>
  <si>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</si>
  <si>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</si>
  <si>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</si>
  <si>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</si>
  <si>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</si>
  <si>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</si>
  <si>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</si>
  <si>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</si>
  <si>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</si>
  <si>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</si>
  <si>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</si>
  <si>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</si>
  <si>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</si>
  <si>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</si>
  <si>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</si>
  <si>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</si>
  <si>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</si>
  <si>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</si>
  <si>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</si>
  <si>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</si>
  <si>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</si>
  <si>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</si>
  <si>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</si>
  <si>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</si>
  <si>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</si>
  <si>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</si>
  <si>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</si>
  <si>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</si>
  <si>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</si>
  <si>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</si>
  <si>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</si>
  <si>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</si>
  <si>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</si>
  <si>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</si>
  <si>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</si>
  <si>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</si>
  <si>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</si>
  <si>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</si>
  <si>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</si>
  <si>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</si>
  <si>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</si>
  <si>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</si>
  <si>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</si>
  <si>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</si>
  <si>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</si>
  <si>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</si>
  <si>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</si>
  <si>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</si>
  <si>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</si>
  <si>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</si>
  <si>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</si>
  <si>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</si>
  <si>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</si>
  <si>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</si>
  <si>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</si>
  <si>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</si>
  <si>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</si>
  <si>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</si>
  <si>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</si>
  <si>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</si>
  <si>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</si>
  <si>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</si>
  <si>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</si>
  <si>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</si>
  <si>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</si>
  <si>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</si>
  <si>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</si>
  <si>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</si>
  <si>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</si>
  <si>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</si>
  <si>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</si>
  <si>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</si>
  <si>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</si>
  <si>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</si>
  <si>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</si>
  <si>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</si>
  <si>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</si>
  <si>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</si>
  <si>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</si>
  <si>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</si>
  <si>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</si>
  <si>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</si>
  <si>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</si>
  <si>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</si>
  <si>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</si>
  <si>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</si>
  <si>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</si>
  <si>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</si>
  <si>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</si>
  <si>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</si>
  <si>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</si>
  <si>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</si>
  <si>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</si>
  <si>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</si>
  <si>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</si>
  <si>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</si>
  <si>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</si>
  <si>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</si>
  <si>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</si>
  <si>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</si>
  <si>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</si>
  <si>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</si>
  <si>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</si>
  <si>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</si>
  <si>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</si>
  <si>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</si>
  <si>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</si>
  <si>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</si>
  <si>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</si>
  <si>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</si>
  <si>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</si>
  <si>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</si>
  <si>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</si>
  <si>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</si>
  <si>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</si>
  <si>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</si>
  <si>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</si>
  <si>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</si>
  <si>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</si>
  <si>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</si>
  <si>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</si>
  <si>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</si>
  <si>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</si>
  <si>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</si>
  <si>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</si>
  <si>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</si>
  <si>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</si>
  <si>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</si>
  <si>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</si>
  <si>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</si>
  <si>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</si>
  <si>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</si>
  <si>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</si>
  <si>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</si>
  <si>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</si>
  <si>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</si>
  <si>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</si>
  <si>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</si>
  <si>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</si>
  <si>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</si>
  <si>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</si>
  <si>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</si>
  <si>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</si>
  <si>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</si>
  <si>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</si>
  <si>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</si>
  <si>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</si>
  <si>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</si>
  <si>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</si>
  <si>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</si>
  <si>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</si>
  <si>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</si>
  <si>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</si>
  <si>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</si>
  <si>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</si>
  <si>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</si>
  <si>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</si>
  <si>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</si>
  <si>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</si>
  <si>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</si>
  <si>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</si>
  <si>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</si>
  <si>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</si>
  <si>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</si>
  <si>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</si>
  <si>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</si>
  <si>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</si>
  <si>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</si>
  <si>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</si>
  <si>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</si>
  <si>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</si>
  <si>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</si>
  <si>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</si>
  <si>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</si>
  <si>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</si>
  <si>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</si>
  <si>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</si>
  <si>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</si>
  <si>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</si>
  <si>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</si>
  <si>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</si>
  <si>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</si>
  <si>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</si>
  <si>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</si>
  <si>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</si>
  <si>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</si>
  <si>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</si>
  <si>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</si>
  <si>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</si>
  <si>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</si>
  <si>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</si>
  <si>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</si>
  <si>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</si>
  <si>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</si>
  <si>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</si>
  <si>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</si>
  <si>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</si>
  <si>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</si>
  <si>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</si>
  <si>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</si>
  <si>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</si>
  <si>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</si>
  <si>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</si>
  <si>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</si>
  <si>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</si>
  <si>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</si>
  <si>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</si>
  <si>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</si>
  <si>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</si>
  <si>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</si>
  <si>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</si>
  <si>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</si>
  <si>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</si>
  <si>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</si>
  <si>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</si>
  <si>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</si>
  <si>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</si>
  <si>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</si>
  <si>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</si>
  <si>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</si>
  <si>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</si>
  <si>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</si>
  <si>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</si>
  <si>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</si>
  <si>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</si>
  <si>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</si>
  <si>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</si>
  <si>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</si>
  <si>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</si>
  <si>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</si>
  <si>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</si>
  <si>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</si>
  <si>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</si>
  <si>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</si>
  <si>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</si>
  <si>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</si>
  <si>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</si>
  <si>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</si>
  <si>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</si>
  <si>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</si>
  <si>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</si>
  <si>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</si>
  <si>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</si>
  <si>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</si>
  <si>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</si>
  <si>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</si>
  <si>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</si>
  <si>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</si>
  <si>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</si>
  <si>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</si>
  <si>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</si>
  <si>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</si>
  <si>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</si>
  <si>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</si>
  <si>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</si>
  <si>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</si>
  <si>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</si>
  <si>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</si>
  <si>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</si>
  <si>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</si>
  <si>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</si>
  <si>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</si>
  <si>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</si>
  <si>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</si>
  <si>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</si>
  <si>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</si>
  <si>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</si>
  <si>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</si>
  <si>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</si>
  <si>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</si>
  <si>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</si>
  <si>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</si>
  <si>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</si>
  <si>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</si>
  <si>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</si>
  <si>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</si>
  <si>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</si>
  <si>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</si>
  <si>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</si>
  <si>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</si>
  <si>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</si>
  <si>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</si>
  <si>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</si>
  <si>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</si>
  <si>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</si>
  <si>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</si>
  <si>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</si>
  <si>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</si>
  <si>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</si>
  <si>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</si>
  <si>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</si>
  <si>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</si>
  <si>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</si>
  <si>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</si>
  <si>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</si>
  <si>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</si>
  <si>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</si>
  <si>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</si>
  <si>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</si>
  <si>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</si>
  <si>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</si>
  <si>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</si>
  <si>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</si>
  <si>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</si>
  <si>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</si>
  <si>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</si>
  <si>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</si>
  <si>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</si>
  <si>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</si>
  <si>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</si>
  <si>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</si>
  <si>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</si>
  <si>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</si>
  <si>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</si>
  <si>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</si>
  <si>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</si>
  <si>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</si>
  <si>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</si>
  <si>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</si>
  <si>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</si>
  <si>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</si>
  <si>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</si>
  <si>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</si>
  <si>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</si>
  <si>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</si>
  <si>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</si>
  <si>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</si>
  <si>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</si>
  <si>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</si>
  <si>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</si>
  <si>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</si>
  <si>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</si>
  <si>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</si>
  <si>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</si>
  <si>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</si>
  <si>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</si>
  <si>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</si>
  <si>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</si>
  <si>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</si>
  <si>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</si>
  <si>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</si>
  <si>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</si>
  <si>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</si>
  <si>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</si>
  <si>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</si>
  <si>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</si>
  <si>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</si>
  <si>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</si>
  <si>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</si>
  <si>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</si>
  <si>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</si>
  <si>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</si>
  <si>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</si>
  <si>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</si>
  <si>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</si>
  <si>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</si>
  <si>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</si>
  <si>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</si>
  <si>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</si>
  <si>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</si>
  <si>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</si>
  <si>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</si>
  <si>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</si>
  <si>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</si>
  <si>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</si>
  <si>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</si>
  <si>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</si>
  <si>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</si>
  <si>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</si>
  <si>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</si>
  <si>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</si>
  <si>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</si>
  <si>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</si>
  <si>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</si>
  <si>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</si>
  <si>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</si>
  <si>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</si>
  <si>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</si>
  <si>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</si>
  <si>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</si>
  <si>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</si>
  <si>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</si>
  <si>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</si>
  <si>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</si>
  <si>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</si>
  <si>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</si>
  <si>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</si>
  <si>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</si>
  <si>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</si>
  <si>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</si>
  <si>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</si>
  <si>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</si>
  <si>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</si>
  <si>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</si>
  <si>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</si>
  <si>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</si>
  <si>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</si>
  <si>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</si>
  <si>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</si>
  <si>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</si>
  <si>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</si>
  <si>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</si>
  <si>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</si>
  <si>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</si>
  <si>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</si>
  <si>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</si>
  <si>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</si>
  <si>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</si>
  <si>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</si>
  <si>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</si>
  <si>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</si>
  <si>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</si>
  <si>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</si>
  <si>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</si>
  <si>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</si>
  <si>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</si>
  <si>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</si>
  <si>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</si>
  <si>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</si>
  <si>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</si>
  <si>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</si>
  <si>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</si>
  <si>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</si>
  <si>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</si>
  <si>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</si>
  <si>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</si>
  <si>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</si>
  <si>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</si>
  <si>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</si>
  <si>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</si>
  <si>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</si>
  <si>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</si>
  <si>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</si>
  <si>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</si>
  <si>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</si>
  <si>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</si>
  <si>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</si>
  <si>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</si>
  <si>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</si>
  <si>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</si>
  <si>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</si>
  <si>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</si>
  <si>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</si>
  <si>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</si>
  <si>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</si>
  <si>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</si>
  <si>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</si>
  <si>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</si>
  <si>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</si>
  <si>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</si>
  <si>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</si>
  <si>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</si>
  <si>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</si>
  <si>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</si>
  <si>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</si>
  <si>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</si>
  <si>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</si>
  <si>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</si>
  <si>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</si>
  <si>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</si>
  <si>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</si>
  <si>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</si>
  <si>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</si>
  <si>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</si>
  <si>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</si>
  <si>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</si>
  <si>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</si>
  <si>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</si>
  <si>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</si>
  <si>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</si>
  <si>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</si>
  <si>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</si>
  <si>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</si>
  <si>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</si>
  <si>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</si>
  <si>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</si>
  <si>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</si>
  <si>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</si>
  <si>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</si>
  <si>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</si>
  <si>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</si>
  <si>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</si>
  <si>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</si>
  <si>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</si>
  <si>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</si>
  <si>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</si>
  <si>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</si>
  <si>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</si>
  <si>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</si>
  <si>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</si>
  <si>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</si>
  <si>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</si>
  <si>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</si>
  <si>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</si>
  <si>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</si>
  <si>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</si>
  <si>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</si>
  <si>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</si>
  <si>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</si>
  <si>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</si>
  <si>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</si>
  <si>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</si>
  <si>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</si>
  <si>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</si>
  <si>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</si>
  <si>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</si>
  <si>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</si>
  <si>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</si>
  <si>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</si>
  <si>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</si>
  <si>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</si>
  <si>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</si>
  <si>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</si>
  <si>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</si>
  <si>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</si>
  <si>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</si>
  <si>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</si>
  <si>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</si>
  <si>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</si>
  <si>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</si>
  <si>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</si>
  <si>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</si>
  <si>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</si>
  <si>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</si>
  <si>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</si>
  <si>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</si>
  <si>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</si>
  <si>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</si>
  <si>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</si>
  <si>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</si>
  <si>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</si>
  <si>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</si>
  <si>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</si>
  <si>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</si>
  <si>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</si>
  <si>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</si>
  <si>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</si>
  <si>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</si>
  <si>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</si>
  <si>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</si>
  <si>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</si>
  <si>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</si>
  <si>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</si>
  <si>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</si>
  <si>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</si>
  <si>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</si>
  <si>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</si>
  <si>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</si>
  <si>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</si>
  <si>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</si>
  <si>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</si>
  <si>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</si>
  <si>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</si>
  <si>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</si>
  <si>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</si>
  <si>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</si>
  <si>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</si>
  <si>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</si>
  <si>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</si>
  <si>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</si>
  <si>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</si>
  <si>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</si>
  <si>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</si>
  <si>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</si>
  <si>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</si>
  <si>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</si>
  <si>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</si>
  <si>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</si>
  <si>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</si>
  <si>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</si>
  <si>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</si>
  <si>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</si>
  <si>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</si>
  <si>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</si>
  <si>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</si>
  <si>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</si>
  <si>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</si>
  <si>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</si>
  <si>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</si>
  <si>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</si>
  <si>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</si>
  <si>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</si>
  <si>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</si>
  <si>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</si>
  <si>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</si>
  <si>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</si>
  <si>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</si>
  <si>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</si>
  <si>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</si>
  <si>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</si>
  <si>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</si>
  <si>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</si>
  <si>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</si>
  <si>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</si>
  <si>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</si>
  <si>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</si>
  <si>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</si>
  <si>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</si>
  <si>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</si>
  <si>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</si>
  <si>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</si>
  <si>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</si>
  <si>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</si>
  <si>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</si>
  <si>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</si>
  <si>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</si>
  <si>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</si>
  <si>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</si>
  <si>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</si>
  <si>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</si>
  <si>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</si>
  <si>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</si>
  <si>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</si>
  <si>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</si>
  <si>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</si>
  <si>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</si>
  <si>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</si>
  <si>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</si>
  <si>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</si>
  <si>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</si>
  <si>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</si>
  <si>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</si>
  <si>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</si>
  <si>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</si>
  <si>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</si>
  <si>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</si>
  <si>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</si>
  <si>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</si>
  <si>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</si>
  <si>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</si>
  <si>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</si>
  <si>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</si>
  <si>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</si>
  <si>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</si>
  <si>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</si>
  <si>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</si>
  <si>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</si>
  <si>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</si>
  <si>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</si>
  <si>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</si>
  <si>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</si>
  <si>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</si>
  <si>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</si>
  <si>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</si>
  <si>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</si>
  <si>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</si>
  <si>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</si>
  <si>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</si>
  <si>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</si>
  <si>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</si>
  <si>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</si>
  <si>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</si>
  <si>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</si>
  <si>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</si>
  <si>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</si>
  <si>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</si>
  <si>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</si>
  <si>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</si>
  <si>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</si>
  <si>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</si>
  <si>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</si>
  <si>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</si>
  <si>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</si>
  <si>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</si>
  <si>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</si>
  <si>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</si>
  <si>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</si>
  <si>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</si>
  <si>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</si>
  <si>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</si>
  <si>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</si>
  <si>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</si>
  <si>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</si>
  <si>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</si>
  <si>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</si>
  <si>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</si>
  <si>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</si>
  <si>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</si>
  <si>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</si>
  <si>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</si>
  <si>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</si>
  <si>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</si>
  <si>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</si>
  <si>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</si>
  <si>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</si>
  <si>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</si>
  <si>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</si>
  <si>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</si>
  <si>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</si>
  <si>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</si>
  <si>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</si>
  <si>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</si>
  <si>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</si>
  <si>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</si>
  <si>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</si>
  <si>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</si>
  <si>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</si>
  <si>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</si>
  <si>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</si>
  <si>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</si>
  <si>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</si>
  <si>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</si>
  <si>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</si>
  <si>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</si>
  <si>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</si>
  <si>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</si>
  <si>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</si>
  <si>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</si>
  <si>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</si>
  <si>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</si>
  <si>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</si>
  <si>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</si>
  <si>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</si>
  <si>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</si>
  <si>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</si>
  <si>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</si>
  <si>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</si>
  <si>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</si>
  <si>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</si>
  <si>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</si>
  <si>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</si>
  <si>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</si>
  <si>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</si>
  <si>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</si>
  <si>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</si>
  <si>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</si>
  <si>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</si>
  <si>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</si>
  <si>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</si>
  <si>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</si>
  <si>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</si>
  <si>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</si>
  <si>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</si>
  <si>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</si>
  <si>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</si>
  <si>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</si>
  <si>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</si>
  <si>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</si>
  <si>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</si>
  <si>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</si>
  <si>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</si>
  <si>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</si>
  <si>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</si>
  <si>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</si>
  <si>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</si>
  <si>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</si>
  <si>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</si>
  <si>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</si>
  <si>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</si>
  <si>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</si>
  <si>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</si>
  <si>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</si>
  <si>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</si>
  <si>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</si>
  <si>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</si>
  <si>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</si>
  <si>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</si>
  <si>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</si>
  <si>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</si>
  <si>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</si>
  <si>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</si>
  <si>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</si>
  <si>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</si>
  <si>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</si>
  <si>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</si>
  <si>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</si>
  <si>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</si>
  <si>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</si>
  <si>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</si>
  <si>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</si>
  <si>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</si>
  <si>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</si>
  <si>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</si>
  <si>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</si>
  <si>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</si>
  <si>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</si>
  <si>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</si>
  <si>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</si>
  <si>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</si>
  <si>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</si>
  <si>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</si>
  <si>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</si>
  <si>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</si>
  <si>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</si>
  <si>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</si>
  <si>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</si>
  <si>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</si>
  <si>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</si>
  <si>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</si>
  <si>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</si>
  <si>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</si>
  <si>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</si>
  <si>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</si>
  <si>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</si>
  <si>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</si>
  <si>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</si>
  <si>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</si>
  <si>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</si>
  <si>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</si>
  <si>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</si>
  <si>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</si>
  <si>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</si>
  <si>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</si>
  <si>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</si>
  <si>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</si>
  <si>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</si>
  <si>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</si>
  <si>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</si>
  <si>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</si>
  <si>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</si>
  <si>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</si>
  <si>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</si>
  <si>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</si>
  <si>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</si>
  <si>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</si>
  <si>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</si>
  <si>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</si>
  <si>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</si>
  <si>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</si>
  <si>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</si>
  <si>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</si>
  <si>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</si>
  <si>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</si>
  <si>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</si>
  <si>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</si>
  <si>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</si>
  <si>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</si>
  <si>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</si>
  <si>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</si>
  <si>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</si>
  <si>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</si>
  <si>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</si>
  <si>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</si>
  <si>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</si>
  <si>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</si>
  <si>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</si>
  <si>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</si>
  <si>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</si>
  <si>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</si>
  <si>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</si>
  <si>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</si>
  <si>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</si>
  <si>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</si>
  <si>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</si>
  <si>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</si>
  <si>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</si>
  <si>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</si>
  <si>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</si>
  <si>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</si>
  <si>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</si>
  <si>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</si>
  <si>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</si>
  <si>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</si>
  <si>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</si>
  <si>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</si>
  <si>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</si>
  <si>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</si>
  <si>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</si>
  <si>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</si>
  <si>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</si>
  <si>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</si>
  <si>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</si>
  <si>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</si>
  <si>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</si>
  <si>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</si>
  <si>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</si>
  <si>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</si>
  <si>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</si>
  <si>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</si>
  <si>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</si>
  <si>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</si>
  <si>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</si>
  <si>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</si>
  <si>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</si>
  <si>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</si>
  <si>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</si>
  <si>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</si>
  <si>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</si>
  <si>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</si>
  <si>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</si>
  <si>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</si>
  <si>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</si>
  <si>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</si>
  <si>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</si>
  <si>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</si>
  <si>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</si>
  <si>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</si>
  <si>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</si>
  <si>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</si>
  <si>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</si>
  <si>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</si>
  <si>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</si>
  <si>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</si>
  <si>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</si>
  <si>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</si>
  <si>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</si>
  <si>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</si>
  <si>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</si>
  <si>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</si>
  <si>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</si>
  <si>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</si>
  <si>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</si>
  <si>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</si>
  <si>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</si>
  <si>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</si>
  <si>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</si>
  <si>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</si>
  <si>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</si>
  <si>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</si>
  <si>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</si>
  <si>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</si>
  <si>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</si>
  <si>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</si>
  <si>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</si>
  <si>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</si>
  <si>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</si>
  <si>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</si>
  <si>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</si>
  <si>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</si>
  <si>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</si>
  <si>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</si>
  <si>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</si>
  <si>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</si>
  <si>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</si>
  <si>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</si>
  <si>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</si>
  <si>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</si>
  <si>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</si>
  <si>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</si>
  <si>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</si>
  <si>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</si>
  <si>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</si>
  <si>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</si>
  <si>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</si>
  <si>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</si>
  <si>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</si>
  <si>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</si>
  <si>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</si>
  <si>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</si>
  <si>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</si>
  <si>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</si>
  <si>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</si>
  <si>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</si>
  <si>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</si>
  <si>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</si>
  <si>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</si>
  <si>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</si>
  <si>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</si>
  <si>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</si>
  <si>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</si>
  <si>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</si>
  <si>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</si>
  <si>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</si>
  <si>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</si>
  <si>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</si>
  <si>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</si>
  <si>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</si>
  <si>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</si>
  <si>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</si>
  <si>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</si>
  <si>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</si>
  <si>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</si>
  <si>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</si>
  <si>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</si>
  <si>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</si>
  <si>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</si>
  <si>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</si>
  <si>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</si>
  <si>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</si>
  <si>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</si>
  <si>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</si>
  <si>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</si>
  <si>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</si>
  <si>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</si>
  <si>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</si>
  <si>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</si>
  <si>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</si>
  <si>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</si>
  <si>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</si>
  <si>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</si>
  <si>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</si>
  <si>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</si>
  <si>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</si>
  <si>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</si>
  <si>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</si>
  <si>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</si>
  <si>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</si>
  <si>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</si>
  <si>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</si>
  <si>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</si>
  <si>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</si>
  <si>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</si>
  <si>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</si>
  <si>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</si>
  <si>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</si>
  <si>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</si>
  <si>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</si>
  <si>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</si>
  <si>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</si>
  <si>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</si>
  <si>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</si>
  <si>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</si>
  <si>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</si>
  <si>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</si>
  <si>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</si>
  <si>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</si>
  <si>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</si>
  <si>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</si>
  <si>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</si>
  <si>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</si>
  <si>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</si>
  <si>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</si>
  <si>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</si>
  <si>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</si>
  <si>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</si>
  <si>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</si>
  <si>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</si>
  <si>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</si>
  <si>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</si>
  <si>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</si>
  <si>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</si>
  <si>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</si>
  <si>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</si>
  <si>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</si>
  <si>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</si>
  <si>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</si>
  <si>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</si>
  <si>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</si>
  <si>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</si>
  <si>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</si>
  <si>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</si>
  <si>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</si>
  <si>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</si>
  <si>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</si>
  <si>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</si>
  <si>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</si>
  <si>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</si>
  <si>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</si>
  <si>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</si>
  <si>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</si>
  <si>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</si>
  <si>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</si>
  <si>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</si>
  <si>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</si>
  <si>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</si>
  <si>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</si>
  <si>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</si>
  <si>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</si>
  <si>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</si>
  <si>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</si>
  <si>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</si>
  <si>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</si>
  <si>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</si>
  <si>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</si>
  <si>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</si>
  <si>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</si>
  <si>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</si>
  <si>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</si>
  <si>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</si>
  <si>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</si>
  <si>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</si>
  <si>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</si>
  <si>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</si>
  <si>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</si>
  <si>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</si>
  <si>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</si>
  <si>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</si>
  <si>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</si>
  <si>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</si>
  <si>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</si>
  <si>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</si>
  <si>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</si>
  <si>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</si>
  <si>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</si>
  <si>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</si>
  <si>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</si>
  <si>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</si>
  <si>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</si>
  <si>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</si>
  <si>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</si>
  <si>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</si>
  <si>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</si>
  <si>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</si>
  <si>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</si>
  <si>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</si>
  <si>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</si>
  <si>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</si>
  <si>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</si>
  <si>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</si>
  <si>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</si>
  <si>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</si>
  <si>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</si>
  <si>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</si>
  <si>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</si>
  <si>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</si>
  <si>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</si>
  <si>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</si>
  <si>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</si>
  <si>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</si>
  <si>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</si>
  <si>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</si>
  <si>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</si>
  <si>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</si>
  <si>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</si>
  <si>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</si>
  <si>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</si>
  <si>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</si>
  <si>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</si>
  <si>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</si>
  <si>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</si>
  <si>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</si>
  <si>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</si>
  <si>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</si>
  <si>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</si>
  <si>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</si>
  <si>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</si>
  <si>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</si>
  <si>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</si>
  <si>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</si>
  <si>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</si>
  <si>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</si>
  <si>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</si>
  <si>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</si>
  <si>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</si>
  <si>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</si>
  <si>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</si>
  <si>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</si>
  <si>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</si>
  <si>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</si>
  <si>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</si>
  <si>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</si>
  <si>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</si>
  <si>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</si>
  <si>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</si>
  <si>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</si>
  <si>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</si>
  <si>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</si>
  <si>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</si>
  <si>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</si>
  <si>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</si>
  <si>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</si>
  <si>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</si>
  <si>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</si>
  <si>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</si>
  <si>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</si>
  <si>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</si>
  <si>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</si>
  <si>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</si>
  <si>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</si>
  <si>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</si>
  <si>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</si>
  <si>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</si>
  <si>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</si>
  <si>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</si>
  <si>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</si>
  <si>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</si>
  <si>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</si>
  <si>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</si>
  <si>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</si>
  <si>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</si>
  <si>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</si>
  <si>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</si>
  <si>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</si>
  <si>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</si>
  <si>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</si>
  <si>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</si>
  <si>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</si>
  <si>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</si>
  <si>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</si>
  <si>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</si>
  <si>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</si>
  <si>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</si>
  <si>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</si>
  <si>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</si>
  <si>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</si>
  <si>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</si>
  <si>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</si>
  <si>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</si>
  <si>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</si>
  <si>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</si>
  <si>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</si>
  <si>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</si>
  <si>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</si>
  <si>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</si>
  <si>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</si>
  <si>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</si>
  <si>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</si>
  <si>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</si>
  <si>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</si>
  <si>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</si>
  <si>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</si>
  <si>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</si>
  <si>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</si>
  <si>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</si>
  <si>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</si>
  <si>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</si>
  <si>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</si>
  <si>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</si>
  <si>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</si>
  <si>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</si>
  <si>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</si>
  <si>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</si>
  <si>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</si>
  <si>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</si>
  <si>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</si>
  <si>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</si>
  <si>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</si>
  <si>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</si>
  <si>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</si>
  <si>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</si>
  <si>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</si>
  <si>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</si>
  <si>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</si>
  <si>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</si>
  <si>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</si>
  <si>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</si>
  <si>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</si>
  <si>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</si>
  <si>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</si>
  <si>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</si>
  <si>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</si>
  <si>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</si>
  <si>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</si>
  <si>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</si>
  <si>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</si>
  <si>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</si>
  <si>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</si>
  <si>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</si>
  <si>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</si>
  <si>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</si>
  <si>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</si>
  <si>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</si>
  <si>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</si>
  <si>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</si>
  <si>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</si>
  <si>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</si>
  <si>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</si>
  <si>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</si>
  <si>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</si>
  <si>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</si>
  <si>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</si>
  <si>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</si>
  <si>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</si>
  <si>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</si>
  <si>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</si>
  <si>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</si>
  <si>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</si>
  <si>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</si>
  <si>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</si>
  <si>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</si>
  <si>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</si>
  <si>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</si>
  <si>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</si>
  <si>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</si>
  <si>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</si>
  <si>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</si>
  <si>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</si>
  <si>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</si>
  <si>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</si>
  <si>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</si>
  <si>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</si>
  <si>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</si>
  <si>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</si>
  <si>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</si>
  <si>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</si>
  <si>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</si>
  <si>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</si>
  <si>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</si>
  <si>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</si>
  <si>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</si>
  <si>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</si>
  <si>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</si>
  <si>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</si>
  <si>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</si>
  <si>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</si>
  <si>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</si>
  <si>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</si>
  <si>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</si>
  <si>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</si>
  <si>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</si>
  <si>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</si>
  <si>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</si>
  <si>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</si>
  <si>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</si>
  <si>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</si>
  <si>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</si>
  <si>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</si>
  <si>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</si>
  <si>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</si>
  <si>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</si>
  <si>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</si>
  <si>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</si>
  <si>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</si>
  <si>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</si>
  <si>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</si>
  <si>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</si>
  <si>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</si>
  <si>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</si>
  <si>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</si>
  <si>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</si>
  <si>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</si>
  <si>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</si>
  <si>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</si>
  <si>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</si>
  <si>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</si>
  <si>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</si>
  <si>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</si>
  <si>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</si>
  <si>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</si>
  <si>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</si>
  <si>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</si>
  <si>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</si>
  <si>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</si>
  <si>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</si>
  <si>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</si>
  <si>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</si>
  <si>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</si>
  <si>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</si>
  <si>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</si>
  <si>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</si>
  <si>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</si>
  <si>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</si>
  <si>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</si>
  <si>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</si>
  <si>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</si>
  <si>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</si>
  <si>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</si>
  <si>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</si>
  <si>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</si>
  <si>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</si>
  <si>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</si>
  <si>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</si>
  <si>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</si>
  <si>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</si>
  <si>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</si>
  <si>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</si>
  <si>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</si>
  <si>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</si>
  <si>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</si>
  <si>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</si>
  <si>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</si>
  <si>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</si>
  <si>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</si>
  <si>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</si>
  <si>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</si>
  <si>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</si>
  <si>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</si>
  <si>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</si>
  <si>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</si>
  <si>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</si>
  <si>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</si>
  <si>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</si>
  <si>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</si>
  <si>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</si>
  <si>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</si>
  <si>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</si>
  <si>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</si>
  <si>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</si>
  <si>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</si>
  <si>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</si>
  <si>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</si>
  <si>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</si>
  <si>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</si>
  <si>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</si>
  <si>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</si>
  <si>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</si>
  <si>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</si>
  <si>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</si>
  <si>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</si>
  <si>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</si>
  <si>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</si>
  <si>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</si>
  <si>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</si>
  <si>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</si>
  <si>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</si>
  <si>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</si>
  <si>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</si>
  <si>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</si>
  <si>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</si>
  <si>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</si>
  <si>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</si>
  <si>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</si>
  <si>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</si>
  <si>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</si>
  <si>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</si>
  <si>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</si>
  <si>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</si>
  <si>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</si>
  <si>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</si>
  <si>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</si>
  <si>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</si>
  <si>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</si>
  <si>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</si>
  <si>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</si>
  <si>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</si>
  <si>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</si>
  <si>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</si>
  <si>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</si>
  <si>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</si>
  <si>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</si>
  <si>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</si>
  <si>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</si>
  <si>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</si>
  <si>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</si>
  <si>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</si>
  <si>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</si>
  <si>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</si>
  <si>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</si>
  <si>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</si>
  <si>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</si>
  <si>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</si>
  <si>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</si>
  <si>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</si>
  <si>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</si>
  <si>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</si>
  <si>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</si>
  <si>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</si>
  <si>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</si>
  <si>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</si>
  <si>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</si>
  <si>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</si>
  <si>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</si>
  <si>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</si>
  <si>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</si>
  <si>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</si>
  <si>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</si>
  <si>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</si>
  <si>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</si>
  <si>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</si>
  <si>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</si>
  <si>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</si>
  <si>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</si>
  <si>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</si>
  <si>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</si>
  <si>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</si>
  <si>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</si>
  <si>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</si>
  <si>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</si>
  <si>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</si>
  <si>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</si>
  <si>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</si>
  <si>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</si>
  <si>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</si>
  <si>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</si>
  <si>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</si>
  <si>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</si>
  <si>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</si>
  <si>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</si>
  <si>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</si>
  <si>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</si>
  <si>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</si>
  <si>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</si>
  <si>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</si>
  <si>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</si>
  <si>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</si>
  <si>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</si>
  <si>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</si>
  <si>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</si>
  <si>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</si>
  <si>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</si>
  <si>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</si>
  <si>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</si>
  <si>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</si>
  <si>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</si>
  <si>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</si>
  <si>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</si>
  <si>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</si>
  <si>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</si>
  <si>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</si>
  <si>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</si>
  <si>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</si>
  <si>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</si>
  <si>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</si>
  <si>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</si>
  <si>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</si>
  <si>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</si>
  <si>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</si>
  <si>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</si>
  <si>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</si>
  <si>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</si>
  <si>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</si>
  <si>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</si>
  <si>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</si>
  <si>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</si>
  <si>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</si>
  <si>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</si>
  <si>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</si>
  <si>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</si>
  <si>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</si>
  <si>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</si>
  <si>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</si>
  <si>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</si>
  <si>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</si>
  <si>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</si>
  <si>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</si>
  <si>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</si>
  <si>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</si>
  <si>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</si>
  <si>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</si>
  <si>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</si>
  <si>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</si>
  <si>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</si>
  <si>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</si>
  <si>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</si>
  <si>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</si>
  <si>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</si>
  <si>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</si>
  <si>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</si>
  <si>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</si>
  <si>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</si>
  <si>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</si>
  <si>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</si>
  <si>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</si>
  <si>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</si>
  <si>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</si>
  <si>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</si>
  <si>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</si>
  <si>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</si>
  <si>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</si>
  <si>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</si>
  <si>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</si>
  <si>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</si>
  <si>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</si>
  <si>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</si>
  <si>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</si>
  <si>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</si>
  <si>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</si>
  <si>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</si>
  <si>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</si>
  <si>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</si>
  <si>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</si>
  <si>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</si>
  <si>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</si>
  <si>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</si>
  <si>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</si>
  <si>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</si>
  <si>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</si>
  <si>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</si>
  <si>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</si>
  <si>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</si>
  <si>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</si>
  <si>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</si>
  <si>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</si>
  <si>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</si>
  <si>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</si>
  <si>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</si>
  <si>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</si>
  <si>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</si>
  <si>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</si>
  <si>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</si>
  <si>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</si>
  <si>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</si>
  <si>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</si>
  <si>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</si>
  <si>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</si>
  <si>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</si>
  <si>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</si>
  <si>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</si>
  <si>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</si>
  <si>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</si>
  <si>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</si>
  <si>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</si>
  <si>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</si>
  <si>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</si>
  <si>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</si>
  <si>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</si>
  <si>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</si>
  <si>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</si>
  <si>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</si>
  <si>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</si>
  <si>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</si>
  <si>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</si>
  <si>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</si>
  <si>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</si>
  <si>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</si>
  <si>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</si>
  <si>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</si>
  <si>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</si>
  <si>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</si>
  <si>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</si>
  <si>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</si>
  <si>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</si>
  <si>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</si>
  <si>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</si>
  <si>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</si>
  <si>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</si>
  <si>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</si>
  <si>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</si>
  <si>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</si>
  <si>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</si>
  <si>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</si>
  <si>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</si>
  <si>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</si>
  <si>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</si>
  <si>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</si>
  <si>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</si>
  <si>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</si>
  <si>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</si>
  <si>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</si>
  <si>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</si>
  <si>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</si>
  <si>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</si>
  <si>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</si>
  <si>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</si>
  <si>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</si>
  <si>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</si>
  <si>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</si>
  <si>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</si>
  <si>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</si>
  <si>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</si>
  <si>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</si>
  <si>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</si>
  <si>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</si>
  <si>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</si>
  <si>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</si>
  <si>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</si>
  <si>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</si>
  <si>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</si>
  <si>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</si>
  <si>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</si>
  <si>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</si>
  <si>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</si>
  <si>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</si>
  <si>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</si>
  <si>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</si>
  <si>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</si>
  <si>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</si>
  <si>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</si>
  <si>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</si>
  <si>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</si>
  <si>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</si>
  <si>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</si>
  <si>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</si>
  <si>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</si>
  <si>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</si>
  <si>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</si>
  <si>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</si>
  <si>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</si>
  <si>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</si>
  <si>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</si>
  <si>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</si>
  <si>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</si>
  <si>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</si>
  <si>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</si>
  <si>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</si>
  <si>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</si>
  <si>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</si>
  <si>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</si>
  <si>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</si>
  <si>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</si>
  <si>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</si>
  <si>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</si>
  <si>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</si>
  <si>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</si>
  <si>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</si>
  <si>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</si>
  <si>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</si>
  <si>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</si>
  <si>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</si>
  <si>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</si>
  <si>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</si>
  <si>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</si>
  <si>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</si>
  <si>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</si>
  <si>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</si>
  <si>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</si>
  <si>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</si>
  <si>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</si>
  <si>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</si>
  <si>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</si>
  <si>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</si>
  <si>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</si>
  <si>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</si>
  <si>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</si>
  <si>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</si>
  <si>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</si>
  <si>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</si>
  <si>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</si>
  <si>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</si>
  <si>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</si>
  <si>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</si>
  <si>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</si>
  <si>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</si>
  <si>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</si>
  <si>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</si>
  <si>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</si>
  <si>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</si>
  <si>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</si>
  <si>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</si>
  <si>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</si>
  <si>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</si>
  <si>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</si>
  <si>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</si>
  <si>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</si>
  <si>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</si>
  <si>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</si>
  <si>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</si>
  <si>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</si>
  <si>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</si>
  <si>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</si>
  <si>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</si>
  <si>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</si>
  <si>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</si>
  <si>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</si>
  <si>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</si>
  <si>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</si>
  <si>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</si>
  <si>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</si>
  <si>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</si>
  <si>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</si>
  <si>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</si>
  <si>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</si>
  <si>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</si>
  <si>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</si>
  <si>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</si>
  <si>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</si>
  <si>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</si>
  <si>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</si>
  <si>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</si>
  <si>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</si>
  <si>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</si>
  <si>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</si>
  <si>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</si>
  <si>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</si>
  <si>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</si>
  <si>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</si>
  <si>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</si>
  <si>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</si>
  <si>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</si>
  <si>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</si>
  <si>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</si>
  <si>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</si>
  <si>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</si>
  <si>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</si>
  <si>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</si>
  <si>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</si>
  <si>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</si>
  <si>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</si>
  <si>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</si>
  <si>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</si>
  <si>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</si>
  <si>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</si>
  <si>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</si>
  <si>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</si>
  <si>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</si>
  <si>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</si>
  <si>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</si>
  <si>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</si>
  <si>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</si>
  <si>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</si>
  <si>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</si>
  <si>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</si>
  <si>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</si>
  <si>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</si>
  <si>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</si>
  <si>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</si>
  <si>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</si>
  <si>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</si>
  <si>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</si>
  <si>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</si>
  <si>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</si>
  <si>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</si>
  <si>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</si>
  <si>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</si>
  <si>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</si>
  <si>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</si>
  <si>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</si>
  <si>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</si>
  <si>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</si>
  <si>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</si>
  <si>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</si>
  <si>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</si>
  <si>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</si>
  <si>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</si>
  <si>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</si>
  <si>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</si>
  <si>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</si>
  <si>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</si>
  <si>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</si>
  <si>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</si>
  <si>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</si>
  <si>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</si>
  <si>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</si>
  <si>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</si>
  <si>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</si>
  <si>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</si>
  <si>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</si>
  <si>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</si>
  <si>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</si>
  <si>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</si>
  <si>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</si>
  <si>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</si>
  <si>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</si>
  <si>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</si>
  <si>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</si>
  <si>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</si>
  <si>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</si>
  <si>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</si>
  <si>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</si>
  <si>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</si>
  <si>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</si>
  <si>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</si>
  <si>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</si>
  <si>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</si>
  <si>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</si>
  <si>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</si>
  <si>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</si>
  <si>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</si>
  <si>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</si>
  <si>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</si>
  <si>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</si>
  <si>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</si>
  <si>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</si>
  <si>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</si>
  <si>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</si>
  <si>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</si>
  <si>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</si>
  <si>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</si>
  <si>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</si>
  <si>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</si>
  <si>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</si>
  <si>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</si>
  <si>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</si>
  <si>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</si>
  <si>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</si>
  <si>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</si>
  <si>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</si>
  <si>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</si>
  <si>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</si>
  <si>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</si>
  <si>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</si>
  <si>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</si>
  <si>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</si>
  <si>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</si>
  <si>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</si>
  <si>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</si>
  <si>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</si>
  <si>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</si>
  <si>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</si>
  <si>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</si>
  <si>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</si>
  <si>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</si>
  <si>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</si>
  <si>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</si>
  <si>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</si>
  <si>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</si>
  <si>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</si>
  <si>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</si>
  <si>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</si>
  <si>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</si>
  <si>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</si>
  <si>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</si>
  <si>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</si>
  <si>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</si>
  <si>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</si>
  <si>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</si>
  <si>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</si>
  <si>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</si>
  <si>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</si>
  <si>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</si>
  <si>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</si>
  <si>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</si>
  <si>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</si>
  <si>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</si>
  <si>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</si>
  <si>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</si>
  <si>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</si>
  <si>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</si>
  <si>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</si>
  <si>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</si>
  <si>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</si>
  <si>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</si>
  <si>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</si>
  <si>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</si>
  <si>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</si>
  <si>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</si>
  <si>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</si>
  <si>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</si>
  <si>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</si>
  <si>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</si>
  <si>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</si>
  <si>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</si>
  <si>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</si>
  <si>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</si>
  <si>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</si>
  <si>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</si>
  <si>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</si>
  <si>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</si>
  <si>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</si>
  <si>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</si>
  <si>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</si>
  <si>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</si>
  <si>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</si>
  <si>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</si>
  <si>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</si>
  <si>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</si>
  <si>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</si>
  <si>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</si>
  <si>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</si>
  <si>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</si>
  <si>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</si>
  <si>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</si>
  <si>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</si>
  <si>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</si>
  <si>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</si>
  <si>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</si>
  <si>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</si>
  <si>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</si>
  <si>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</si>
  <si>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</si>
  <si>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</si>
  <si>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</si>
  <si>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</si>
  <si>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</si>
  <si>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</si>
  <si>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</si>
  <si>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</si>
  <si>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</si>
  <si>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</si>
  <si>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</si>
  <si>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</si>
  <si>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</si>
  <si>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</si>
  <si>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</si>
  <si>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</si>
  <si>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</si>
  <si>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</si>
  <si>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</si>
  <si>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</si>
  <si>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</si>
  <si>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</si>
  <si>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</si>
  <si>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</si>
  <si>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</si>
  <si>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</si>
  <si>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</si>
  <si>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</si>
  <si>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</si>
  <si>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</si>
  <si>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</si>
  <si>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</si>
  <si>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</si>
  <si>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</si>
  <si>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</si>
  <si>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</si>
  <si>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</si>
  <si>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</si>
  <si>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</si>
  <si>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</si>
  <si>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</si>
  <si>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</si>
  <si>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</si>
  <si>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</si>
  <si>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</si>
  <si>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</si>
  <si>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</si>
  <si>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</si>
  <si>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</si>
  <si>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</si>
  <si>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</si>
  <si>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</si>
  <si>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</si>
  <si>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</si>
  <si>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</si>
  <si>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</si>
  <si>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</si>
  <si>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</si>
  <si>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</si>
  <si>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</si>
  <si>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</si>
  <si>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</si>
  <si>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</si>
  <si>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</si>
  <si>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</si>
  <si>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</si>
  <si>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</si>
  <si>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</si>
  <si>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</si>
  <si>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</si>
  <si>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</si>
  <si>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</si>
  <si>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</si>
  <si>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</si>
  <si>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</si>
  <si>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</si>
  <si>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</si>
  <si>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</si>
  <si>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</si>
  <si>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</si>
  <si>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</si>
  <si>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</si>
  <si>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</si>
  <si>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</si>
  <si>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</si>
  <si>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</si>
  <si>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</si>
  <si>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</si>
  <si>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</si>
  <si>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</si>
  <si>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</si>
  <si>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</si>
  <si>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</si>
  <si>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</si>
  <si>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</si>
  <si>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</si>
  <si>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</si>
  <si>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</si>
  <si>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</si>
  <si>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</si>
  <si>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</si>
  <si>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</si>
  <si>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</si>
  <si>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</si>
  <si>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</si>
  <si>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</si>
  <si>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</si>
  <si>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</si>
  <si>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</si>
  <si>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</si>
  <si>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</si>
  <si>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</si>
  <si>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</si>
  <si>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</si>
  <si>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</si>
  <si>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</si>
  <si>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</si>
  <si>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</si>
  <si>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</si>
  <si>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</si>
  <si>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</si>
  <si>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</si>
  <si>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</si>
  <si>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</si>
  <si>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</si>
  <si>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</si>
  <si>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</si>
  <si>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</si>
  <si>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</si>
  <si>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</si>
  <si>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</si>
  <si>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</si>
  <si>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</si>
  <si>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</si>
  <si>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</si>
  <si>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</si>
  <si>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</si>
  <si>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</si>
  <si>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</si>
  <si>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</si>
  <si>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</si>
  <si>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</si>
  <si>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</si>
  <si>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</si>
  <si>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</si>
  <si>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</si>
  <si>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</si>
  <si>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</si>
  <si>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</si>
  <si>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</si>
  <si>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</si>
  <si>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</si>
  <si>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</si>
  <si>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</si>
  <si>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</si>
  <si>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</si>
  <si>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</si>
  <si>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</si>
  <si>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</si>
  <si>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</si>
  <si>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</si>
  <si>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</si>
  <si>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</si>
  <si>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</si>
  <si>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</si>
  <si>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</si>
  <si>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</si>
  <si>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</si>
  <si>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</si>
  <si>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</si>
  <si>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</si>
  <si>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</si>
  <si>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</si>
  <si>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</si>
  <si>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</si>
  <si>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</si>
  <si>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</si>
  <si>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</si>
  <si>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</si>
  <si>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</si>
  <si>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</si>
  <si>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</si>
  <si>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</si>
  <si>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</si>
  <si>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</si>
  <si>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</si>
  <si>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</si>
  <si>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</si>
  <si>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</si>
  <si>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</si>
  <si>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</si>
  <si>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</si>
  <si>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</si>
  <si>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</si>
  <si>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</si>
  <si>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</si>
  <si>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</si>
  <si>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</si>
  <si>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</si>
  <si>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</si>
  <si>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</si>
  <si>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</si>
  <si>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</si>
  <si>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</si>
  <si>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</si>
  <si>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</si>
  <si>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</si>
  <si>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</si>
  <si>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</si>
  <si>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</si>
  <si>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</si>
  <si>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</si>
  <si>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</si>
  <si>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</si>
  <si>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</si>
  <si>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</si>
  <si>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</si>
  <si>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</si>
  <si>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</si>
  <si>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</si>
  <si>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</si>
  <si>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</si>
  <si>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</si>
  <si>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</si>
  <si>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</si>
  <si>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</si>
  <si>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</si>
  <si>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</si>
  <si>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t>Debiera adjudicarse dentro del pliego de fabricación.</t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</si>
  <si>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</si>
  <si>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</si>
  <si>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</si>
  <si>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</si>
  <si>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</si>
  <si>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Cables desnudos entregados y morsetería entregada en Canning, en proceso de envío a obra.</t>
  </si>
  <si>
    <t>5155-00-0000-IG-PI-RI-007-3</t>
  </si>
  <si>
    <t>5155-00-0000-IG-PI-RI-008-X1</t>
  </si>
  <si>
    <t>Conflicto con material en PRFV. Se trabaja en estrategia de ejecución para mitigarlo. Resto de materiales (PEAD y A°C°) sin inconvenientes.</t>
  </si>
  <si>
    <t>En Hold en tanto se defina fecha de efectiva necesidad</t>
  </si>
  <si>
    <t>23373612, 23373613 y 23373614</t>
  </si>
  <si>
    <t>Comentarios 7/5 a las 10:15hs</t>
  </si>
  <si>
    <t>Liberada completa</t>
  </si>
  <si>
    <t>Solped 23127061 liberada. 
AT cerrado. En negociación comercial.</t>
  </si>
  <si>
    <t>Adjudicado. KOM realizada 9/4. En proceso de formalización de LD. Proveedor compra chapas a riesgo. PP visitará instalaciones del proveedor con personal de Inspección de Suministros.</t>
  </si>
  <si>
    <t>23256882 solped liberada. Proveedor nominado Inauco. Se recibe nueva oferta técnica de Inauco. En análisis en conjunto con PP.</t>
  </si>
  <si>
    <t>Solpeds 23359919, 23359920, 23359922 liberadas. Apertura de ofertas 19/5.</t>
  </si>
  <si>
    <t>30/4: Solped liberada. Lanzando licitación
7/5: apertura 15/5</t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</si>
  <si>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</si>
  <si>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</si>
  <si>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</t>
    </r>
  </si>
  <si>
    <t>Adjudicado 1/4 a Ferma. Se realizó KOM el 10/4.</t>
  </si>
  <si>
    <t>23256883 solped liberada. Proveedor nominado HIMA. El 13/3 se envió a AT. Se recibe nueva oferta técnica de HIMA. En análisis en conjunto con PP.</t>
  </si>
  <si>
    <t>Se adelanta RI de Calentador KOD</t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</si>
  <si>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</si>
  <si>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</t>
    </r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</si>
  <si>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</t>
    </r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</si>
  <si>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</t>
    </r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</si>
  <si>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</t>
    </r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</si>
  <si>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22/5.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</si>
  <si>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</si>
  <si>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</si>
  <si>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</si>
  <si>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</si>
  <si>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</t>
    </r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</si>
  <si>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Solped en liberación (CDG)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</si>
  <si>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</t>
    </r>
  </si>
  <si>
    <t>Solped en liberación por MB
4/5: licitación lanzada. Apertura 22/5</t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</si>
  <si>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</si>
  <si>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</si>
  <si>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</si>
  <si>
    <t>4/5: en procesamiento por ADM para identificarf nuevas solpeds que surjan
11/5: solped en liberación</t>
  </si>
  <si>
    <t>Solped liberada, en proceso de licitación. Legajo en proceso de aprobación por PP.</t>
  </si>
  <si>
    <t>El 12/3 se envían a AT de ING. Se envía CT3 a proveedores para salvar aptitud técnica de SICA y TYCSA. AESA está aprobado técnicamente. Se aguarda rta de procesos para cerrar AT el 13/5.</t>
  </si>
  <si>
    <t>Solped 23264154 liberada. Se abren ofertas el 6/4. El 12/5 se envía CT1 a proveedores.</t>
  </si>
  <si>
    <t>Solped 23363106 liberada. Apertura de ofertas 26/5.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</si>
  <si>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</si>
  <si>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</si>
  <si>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</si>
  <si>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</si>
  <si>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</si>
  <si>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</si>
  <si>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</si>
  <si>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t>Solped 23301001 liberada. P0&gt;USD2MM. Licitación lanzada. En AT ofertas de Flargent, TYCSA y MEIP. Proyecto consulta con PP respecto a la inclusión de MEIP en la terna, quien solicita que se mantenga. 12/5 se emitió CT1.</t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</si>
  <si>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</si>
  <si>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</si>
  <si>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</t>
    </r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</si>
  <si>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</si>
  <si>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Pliego listo. Se lanza licitación sin solped (23078531).
AT cerrado, en negociación comercial. Se espera cerrar esta semana.</t>
  </si>
  <si>
    <t>ABB</t>
  </si>
  <si>
    <t>Accesorios Rev. 0 y 1 (prioritarios por plazo). Casi todo material entregado en Canning. Quedarán dos ítems para inspeccionar en mayo.</t>
  </si>
  <si>
    <t>Casi todo entregado. Pendiente 2 ítems.</t>
  </si>
  <si>
    <t>Material inspeccionado, se levanta alerta por conflicto con certificados.</t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</si>
  <si>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</t>
    </r>
  </si>
  <si>
    <t>13/5: solped liberada, apertura de ofertas 18/5.</t>
  </si>
  <si>
    <t>Proveedor nominado ABB.
Proveedor adjudicado. KOM 18/5</t>
  </si>
  <si>
    <t>Todo adjudicado. TW liberado coordinando pick-up. Trustworthy con ETD confirmado, Suter con conflicto con certificados.</t>
  </si>
  <si>
    <t>Todo adjudicado. Plan de mitigación en marcha convenido con obra para PRFV.</t>
  </si>
  <si>
    <t>Solped 23254063 liberada. En AT. Se analizan ofertas de Flowserve, Ruhrpumpen y Sulzer. El 4/5 salió CT2 para proveedores. 13/5 se envían rtas a ING.</t>
  </si>
  <si>
    <t>Solped 23264163 liberada. Apertura de ofertas 10/4. Se reclaman lista de desvíos a proveedores, en AT. 29/4 salió CT1 para proveedores con actualización de las HD. 13/5 se envió rta a la CT1.</t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</si>
  <si>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27/7</t>
    </r>
    <r>
      <rPr>
        <sz val="10"/>
        <color rgb="FF000000"/>
        <rFont val="Calibri"/>
        <family val="2"/>
        <scheme val="minor"/>
      </rPr>
      <t>. Forwarder adjudicado. ETA 21/5 y ETD puerto 20/7. 33 contenedores</t>
    </r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</si>
  <si>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20/7.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</si>
  <si>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3/8.</t>
    </r>
    <r>
      <rPr>
        <sz val="10"/>
        <color rgb="FF000000"/>
        <rFont val="Calibri"/>
        <family val="2"/>
        <scheme val="minor"/>
      </rPr>
      <t xml:space="preserve"> Forwarder adjudicado. Pendiente confirmar ETD y ETA.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</si>
  <si>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3/8</t>
    </r>
    <r>
      <rPr>
        <sz val="10"/>
        <color rgb="FF000000"/>
        <rFont val="Calibri"/>
        <family val="2"/>
        <scheme val="minor"/>
      </rPr>
      <t>. Forwarder adjudicado. ETD 19/5 y ETA puerto 17/7.</t>
    </r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</si>
  <si>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inspeccionado, conflicto con certificados.</t>
    </r>
  </si>
  <si>
    <r>
      <t xml:space="preserve">Accesorios Rev. 0 y 1. </t>
    </r>
    <r>
      <rPr>
        <sz val="10"/>
        <color rgb="FFFF0000"/>
        <rFont val="Calibri"/>
        <family val="2"/>
        <scheme val="minor"/>
      </rPr>
      <t>ETA estimada obra 15/8.</t>
    </r>
    <r>
      <rPr>
        <sz val="10"/>
        <color rgb="FF000000"/>
        <rFont val="Calibri"/>
        <family val="2"/>
        <scheme val="minor"/>
      </rPr>
      <t xml:space="preserve"> Material inspeccionado, conflicto con certificados.</t>
    </r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</si>
  <si>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</si>
  <si>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</t>
    </r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</si>
  <si>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Solped en gestión
7/5: 
14/5: analizar situación RI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</si>
  <si>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</si>
  <si>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</si>
  <si>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</si>
  <si>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</si>
  <si>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</t>
    </r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</si>
  <si>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</si>
  <si>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</si>
  <si>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</si>
  <si>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</si>
  <si>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</si>
  <si>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</si>
  <si>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</si>
  <si>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</si>
  <si>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</t>
    </r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</si>
  <si>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</si>
  <si>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</si>
  <si>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</si>
  <si>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</si>
  <si>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</si>
  <si>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</si>
  <si>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25/3: sen proceso de gestión de solped
30/3: sin cambios
6/4: apertura 22/4
16/4: apertura 30/4
30/4: apertura 11/5
14/5: mañana se abren ofertas</t>
    </r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</si>
  <si>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</si>
  <si>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25/3: solped en liberación
30/3: solped liberada, esperar la otra RI para licitar
6/4: apertura 22/4
16/4: apertura 27/4
30/4: en AT.
7/5: semana próxima se envía CT1.
14/5: ayer salió CT1, se espera rta el 18/5</t>
    </r>
  </si>
  <si>
    <t>Objetivo de adjudicación tardío 20/6
5/5: se enviaron ofertas para AT
7/5: 22/5 espera responder ING.
14/5: sin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</si>
</sst>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sz val="10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4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2" fontId="0" fillId="6" borderId="0" xfId="0" applyNumberFormat="1" applyFill="1" applyAlignment="1">
      <alignment horizont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4" applyNumberFormat="1" applyFont="1" applyFill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microsoft.com/office/2017/10/relationships/person" Target="persons/person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91" Type="http://schemas.openxmlformats.org/officeDocument/2006/relationships/pivotCacheDefinition" Target="pivotCache/pivotCacheDefinition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94" Type="http://schemas.openxmlformats.org/officeDocument/2006/relationships/sharedStrings" Target="sharedStrings.xml"/><Relationship Id="rId9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styles" Target="styles.xml"/><Relationship Id="rId98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ites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Perfiles"/>
      <sheetName val="C y U"/>
      <sheetName val="BRITISH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Detalle"/>
      <sheetName val="CAÑOS Y AC.item2.2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2" dT="2024-10-04T19:27:52.42" personId="{6CA22450-4466-42C6-88E3-4896F5758F32}" id="{06C7F181-3228-450A-9B85-7B6232BF5464}">
    <text xml:space="preserve">Hito 2 - Colocación OC antes de 150 días de firma de contrato
</text>
  </threadedComment>
  <threadedComment ref="AN93" dT="2024-10-04T19:27:52.42" personId="{6CA22450-4466-42C6-88E3-4896F5758F32}" id="{4B6FADE0-3075-4C39-916B-7421EBEED699}">
    <text xml:space="preserve">Hito 2 - Colocación OC antes de 150 días de firma de contrato
</text>
  </threadedComment>
  <threadedComment ref="AN94" dT="2024-10-04T19:27:52.42" personId="{6CA22450-4466-42C6-88E3-4896F5758F32}" id="{F5831FA4-0EA2-4300-830A-3D05B4D600F7}">
    <text xml:space="preserve">Hito 2 - Colocación OC antes de 150 días de firma de contrato
</text>
  </threadedComment>
  <threadedComment ref="AN95" dT="2024-10-04T19:27:52.42" personId="{6CA22450-4466-42C6-88E3-4896F5758F32}" id="{E4387E8E-00C7-4692-BF2B-69091B90C196}">
    <text xml:space="preserve">Hito 2 - Colocación OC antes de 150 días de firma de contrato
</text>
  </threadedComment>
  <threadedComment ref="AN100" dT="2024-10-04T19:27:52.42" personId="{6CA22450-4466-42C6-88E3-4896F5758F32}" id="{619EB5C3-591A-44F1-A94E-893718A7D8A7}">
    <text xml:space="preserve">Hito 3 - Colocación OC antes de 180 días de firma de contrato
</text>
  </threadedComment>
  <threadedComment ref="AN101" dT="2024-10-04T19:27:52.42" personId="{6CA22450-4466-42C6-88E3-4896F5758F32}" id="{F544099E-3A55-4DDB-B5C2-F8C307F69B4D}">
    <text xml:space="preserve">Hito 2 - Colocación OC antes de 150 días de firma de contrato
</text>
  </threadedComment>
  <threadedComment ref="AN102" dT="2024-10-04T19:27:52.42" personId="{6CA22450-4466-42C6-88E3-4896F5758F32}" id="{C7ADF10B-E805-4E70-A119-CAAF4C047EBC}">
    <text xml:space="preserve">Hito 2 - Colocación OC antes de 150 días de firma de contrato
</text>
  </threadedComment>
  <threadedComment ref="CA102" dT="2025-09-15T17:36:18.66" personId="{6CA22450-4466-42C6-88E3-4896F5758F32}" id="{AF96EA73-ACAB-4ADB-B386-CDBF6288C66B}">
    <text>Fecha diferida para cada tanque. Final mayo-27</text>
  </threadedComment>
  <threadedComment ref="AN105" dT="2024-10-04T19:27:52.42" personId="{6CA22450-4466-42C6-88E3-4896F5758F32}" id="{C57FDEC4-43DF-46A8-B718-460695D9788E}">
    <text xml:space="preserve">Hito 3 - Colocación OC antes de 180 días de firma de contrato
</text>
  </threadedComment>
  <threadedComment ref="AN111" dT="2024-10-04T19:27:52.42" personId="{6CA22450-4466-42C6-88E3-4896F5758F32}" id="{B6FFCD44-69FE-4A06-86FA-FB6FA0B24865}">
    <text xml:space="preserve">Hito 3 - Colocación OC antes de 180 días de firma de contrato
</text>
  </threadedComment>
  <threadedComment ref="AN112" dT="2024-10-04T19:27:52.42" personId="{6CA22450-4466-42C6-88E3-4896F5758F32}" id="{3C742897-099F-4248-BE27-D68EE6170998}">
    <text xml:space="preserve">Hito 3 - Colocación OC antes de 180 días de firma de contrato
</text>
  </threadedComment>
  <threadedComment ref="AN113" dT="2024-10-04T19:27:52.42" personId="{6CA22450-4466-42C6-88E3-4896F5758F32}" id="{4682413F-B98B-4995-97A8-0881419557F0}">
    <text xml:space="preserve">Hito 2 - Colocación OC antes de 150 días de firma de contrato
</text>
  </threadedComment>
  <threadedComment ref="AN114" dT="2024-10-04T19:27:52.42" personId="{6CA22450-4466-42C6-88E3-4896F5758F32}" id="{48F68622-FBE7-4F44-88A0-989D2E10C735}">
    <text xml:space="preserve">Hito 2 - Colocación OC antes de 150 días de firma de contrato
</text>
  </threadedComment>
  <threadedComment ref="AN115" dT="2024-10-04T19:27:52.42" personId="{6CA22450-4466-42C6-88E3-4896F5758F32}" id="{EB08E8A2-E867-4357-AA97-DB448B36AD8F}">
    <text xml:space="preserve">Hito 2 - Colocación OC antes de 150 días de firma de contrato
</text>
  </threadedComment>
  <threadedComment ref="AN116" dT="2024-10-04T19:27:52.42" personId="{6CA22450-4466-42C6-88E3-4896F5758F32}" id="{8F37AACC-B65A-4D1B-8003-2AA9CCBFF8E1}">
    <text xml:space="preserve">Hito 2 - Colocación OC antes de 150 días de firma de contrato
</text>
  </threadedComment>
  <threadedComment ref="AN117" dT="2024-10-04T19:27:52.42" personId="{6CA22450-4466-42C6-88E3-4896F5758F32}" id="{61D132C9-4772-4C70-AE1E-05C1288DE923}">
    <text xml:space="preserve">Hito 2 - Colocación OC antes de 150 días de firma de contrato
</text>
  </threadedComment>
  <threadedComment ref="AN118" dT="2024-10-04T19:27:52.42" personId="{6CA22450-4466-42C6-88E3-4896F5758F32}" id="{131FB602-9402-4E65-A41F-0CD2DFC8BEB5}">
    <text xml:space="preserve">Hito 2 - Colocación OC antes de 150 días de firma de contrato
</text>
  </threadedComment>
  <threadedComment ref="AN119" dT="2024-10-04T19:27:52.42" personId="{6CA22450-4466-42C6-88E3-4896F5758F32}" id="{E9BBB94E-65FE-472E-924D-138057A44720}">
    <text xml:space="preserve">Hito 2 - Colocación OC antes de 150 días de firma de contrato
</text>
  </threadedComment>
  <threadedComment ref="AN120" dT="2024-10-04T19:27:52.42" personId="{6CA22450-4466-42C6-88E3-4896F5758F32}" id="{4932030D-4CC2-40EB-A6B8-928203024318}">
    <text xml:space="preserve">Hito 2 - Colocación OC antes de 150 días de firma de contrato
</text>
  </threadedComment>
  <threadedComment ref="AN121" dT="2024-10-04T19:27:52.42" personId="{6CA22450-4466-42C6-88E3-4896F5758F32}" id="{2984DBDE-7C3C-42DC-8ABA-54DAD9E7A7CD}">
    <text xml:space="preserve">Hito 2 - Colocación OC antes de 150 días de firma de contrato
</text>
  </threadedComment>
  <threadedComment ref="AN122" dT="2024-10-04T19:27:52.42" personId="{6CA22450-4466-42C6-88E3-4896F5758F32}" id="{353D86FE-1564-4698-AB57-B1AADB63DBE8}">
    <text xml:space="preserve">Hito 2 - Colocación OC antes de 150 días de firma de contrato
</text>
  </threadedComment>
  <threadedComment ref="AN124" dT="2024-10-04T19:27:52.42" personId="{6CA22450-4466-42C6-88E3-4896F5758F32}" id="{7E580BA4-335E-4CA8-B82E-B6FAC4C782F5}">
    <text xml:space="preserve">Hito 2 - Colocación OC antes de 150 días de firma de contrato
</text>
  </threadedComment>
  <threadedComment ref="BA126" dT="2025-07-21T18:45:11.92" personId="{6CA22450-4466-42C6-88E3-4896F5758F32}" id="{93CBE0C8-7898-4334-85DB-55A80F6C3DBB}">
    <text>Se suman 20 dias por feriado chino ene-feb 26</text>
  </threadedComment>
  <threadedComment ref="BA127" dT="2025-07-21T18:45:11.92" personId="{6CA22450-4466-42C6-88E3-4896F5758F32}" id="{87A128F3-9B85-422C-8705-E4DD7FB6D10C}">
    <text>Se suman 20 dias por feriado chino ene-feb 26</text>
  </threadedComment>
  <threadedComment ref="BA128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3" dT="2025-09-17T19:51:54.88" personId="{6CA22450-4466-42C6-88E3-4896F5758F32}" id="{055D441E-78D6-4C73-B3FD-2D9271C69F1D}">
    <text>También incluye FDM1150, FDM1260 y FDM1510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53125" defaultRowHeight="14.5" outlineLevelCol="1" x14ac:dyDescent="0.35"/>
  <cols>
    <col min="1" max="1" width="28.1796875" style="17" customWidth="1"/>
    <col min="2" max="2" width="14.7265625" customWidth="1"/>
    <col min="3" max="3" width="58.54296875" customWidth="1"/>
    <col min="4" max="4" width="17.81640625" style="4" customWidth="1"/>
    <col min="5" max="5" width="12.7265625" style="2" customWidth="1" outlineLevel="1"/>
    <col min="6" max="6" width="14.453125" style="2" customWidth="1" outlineLevel="1"/>
    <col min="7" max="7" width="13.453125" style="2" customWidth="1" outlineLevel="1"/>
    <col min="8" max="8" width="15.81640625" customWidth="1" outlineLevel="1"/>
    <col min="9" max="9" width="11.453125" style="4" customWidth="1"/>
    <col min="10" max="11" width="12.7265625" style="2" customWidth="1" outlineLevel="1"/>
    <col min="12" max="12" width="10.7265625" style="2" customWidth="1" outlineLevel="1"/>
    <col min="13" max="13" width="14.453125" customWidth="1" outlineLevel="1"/>
    <col min="14" max="14" width="14" customWidth="1" outlineLevel="1"/>
    <col min="15" max="15" width="13" customWidth="1" outlineLevel="1"/>
    <col min="16" max="16" width="48.7265625" customWidth="1" outlineLevel="1"/>
    <col min="17" max="17" width="11.453125" style="4" customWidth="1"/>
    <col min="18" max="19" width="12.7265625" customWidth="1" outlineLevel="1"/>
    <col min="20" max="20" width="10.7265625" customWidth="1" outlineLevel="1"/>
    <col min="21" max="21" width="14.453125" style="2" customWidth="1" outlineLevel="1"/>
    <col min="22" max="22" width="15.1796875" style="2" bestFit="1" customWidth="1" outlineLevel="1"/>
    <col min="23" max="23" width="18.1796875" customWidth="1" outlineLevel="1"/>
    <col min="24" max="24" width="11.453125" style="4" customWidth="1"/>
    <col min="25" max="25" width="12.7265625" customWidth="1" outlineLevel="1"/>
    <col min="26" max="26" width="12.54296875" customWidth="1" outlineLevel="1"/>
    <col min="27" max="27" width="15.7265625" customWidth="1" outlineLevel="1"/>
    <col min="28" max="28" width="10.453125" style="4" customWidth="1"/>
    <col min="29" max="29" width="23" style="4" bestFit="1" customWidth="1"/>
    <col min="30" max="30" width="18.453125" style="4" bestFit="1" customWidth="1" outlineLevel="1"/>
    <col min="31" max="31" width="18.453125" style="4" customWidth="1" outlineLevel="1"/>
    <col min="32" max="32" width="12" style="4" customWidth="1" outlineLevel="1"/>
    <col min="33" max="33" width="12.453125" style="4" customWidth="1" outlineLevel="1"/>
    <col min="34" max="34" width="19.54296875" style="4" customWidth="1" outlineLevel="1"/>
    <col min="35" max="35" width="11.453125" style="4" customWidth="1"/>
    <col min="36" max="37" width="12.7265625" style="18" customWidth="1" outlineLevel="1"/>
    <col min="38" max="38" width="10.7265625" style="18" customWidth="1" outlineLevel="1"/>
    <col min="39" max="39" width="14.453125" customWidth="1" outlineLevel="1"/>
    <col min="40" max="40" width="13.453125" customWidth="1" outlineLevel="1"/>
    <col min="41" max="41" width="10.453125" customWidth="1" outlineLevel="1"/>
    <col min="42" max="42" width="18.7265625" style="2" customWidth="1" outlineLevel="1"/>
    <col min="43" max="43" width="10" style="2" customWidth="1" outlineLevel="1"/>
    <col min="44" max="44" width="27" customWidth="1" outlineLevel="1"/>
    <col min="45" max="45" width="14.7265625" customWidth="1" outlineLevel="1"/>
    <col min="46" max="46" width="22.1796875" customWidth="1" outlineLevel="1"/>
    <col min="47" max="47" width="11.453125" style="4" customWidth="1"/>
    <col min="48" max="48" width="12.7265625" style="2" customWidth="1" outlineLevel="1"/>
    <col min="49" max="49" width="12.7265625" customWidth="1" outlineLevel="1"/>
    <col min="50" max="50" width="10.7265625" customWidth="1" outlineLevel="1"/>
    <col min="51" max="52" width="12" customWidth="1" outlineLevel="1"/>
    <col min="53" max="53" width="22" customWidth="1" outlineLevel="1"/>
    <col min="54" max="54" width="11.453125" style="4" customWidth="1"/>
    <col min="55" max="56" width="12.7265625" customWidth="1" outlineLevel="1"/>
    <col min="57" max="57" width="10.7265625" customWidth="1" outlineLevel="1"/>
    <col min="58" max="58" width="14.453125" customWidth="1" outlineLevel="1"/>
    <col min="59" max="59" width="10" customWidth="1" outlineLevel="1"/>
    <col min="60" max="60" width="15.7265625" customWidth="1" outlineLevel="1"/>
    <col min="61" max="61" width="11.453125" style="4" customWidth="1"/>
    <col min="62" max="62" width="12.7265625" style="2" customWidth="1" outlineLevel="1"/>
    <col min="63" max="63" width="12.7265625" customWidth="1" outlineLevel="1"/>
    <col min="64" max="64" width="10.7265625" customWidth="1" outlineLevel="1"/>
    <col min="65" max="66" width="11.54296875" customWidth="1" outlineLevel="1"/>
    <col min="67" max="67" width="22" bestFit="1" customWidth="1" outlineLevel="1"/>
    <col min="68" max="68" width="12.7265625" style="4" customWidth="1"/>
    <col min="69" max="69" width="12.7265625" style="2" customWidth="1" outlineLevel="1"/>
    <col min="70" max="70" width="12.7265625" customWidth="1" outlineLevel="1"/>
    <col min="71" max="71" width="10.7265625" customWidth="1" outlineLevel="1"/>
    <col min="72" max="72" width="12.1796875" customWidth="1" outlineLevel="1"/>
    <col min="73" max="73" width="11.54296875" customWidth="1" outlineLevel="1"/>
    <col min="74" max="74" width="22" customWidth="1" outlineLevel="1"/>
    <col min="75" max="75" width="15.7265625" customWidth="1" outlineLevel="1"/>
    <col min="76" max="76" width="31.453125" bestFit="1" customWidth="1" outlineLevel="1"/>
    <col min="77" max="77" width="29.26953125" customWidth="1" outlineLevel="1"/>
    <col min="78" max="78" width="3.7265625" customWidth="1"/>
    <col min="79" max="79" width="13" customWidth="1"/>
  </cols>
  <sheetData>
    <row r="1" spans="1:81" ht="48" customHeight="1" x14ac:dyDescent="0.35">
      <c r="A1" s="552" t="s">
        <v>0</v>
      </c>
      <c r="B1" s="553"/>
      <c r="C1" s="553"/>
      <c r="D1" s="8" t="s">
        <v>1</v>
      </c>
      <c r="E1" s="544" t="s">
        <v>2</v>
      </c>
      <c r="F1" s="544"/>
      <c r="G1" s="544"/>
      <c r="H1" s="544"/>
      <c r="I1" s="5"/>
      <c r="J1" s="544" t="s">
        <v>3</v>
      </c>
      <c r="K1" s="544"/>
      <c r="L1" s="544"/>
      <c r="M1" s="544"/>
      <c r="N1" s="544"/>
      <c r="O1" s="544"/>
      <c r="P1" s="544"/>
      <c r="Q1" s="5"/>
      <c r="R1" s="544" t="s">
        <v>4</v>
      </c>
      <c r="S1" s="544"/>
      <c r="T1" s="544"/>
      <c r="U1" s="544"/>
      <c r="V1" s="544"/>
      <c r="W1" s="544"/>
      <c r="X1" s="5"/>
      <c r="Y1" s="548" t="s">
        <v>5</v>
      </c>
      <c r="Z1" s="548"/>
      <c r="AA1" s="554"/>
      <c r="AB1" s="5"/>
      <c r="AC1" s="548" t="s">
        <v>6</v>
      </c>
      <c r="AD1" s="548"/>
      <c r="AE1" s="548"/>
      <c r="AF1" s="548"/>
      <c r="AG1" s="548"/>
      <c r="AH1" s="548"/>
      <c r="AI1" s="5"/>
      <c r="AJ1" s="545" t="s">
        <v>7</v>
      </c>
      <c r="AK1" s="546"/>
      <c r="AL1" s="546"/>
      <c r="AM1" s="546"/>
      <c r="AN1" s="546"/>
      <c r="AO1" s="546"/>
      <c r="AP1" s="546"/>
      <c r="AQ1" s="546"/>
      <c r="AR1" s="546"/>
      <c r="AS1" s="546"/>
      <c r="AT1" s="547"/>
      <c r="AU1" s="5"/>
      <c r="AV1" s="544" t="s">
        <v>8</v>
      </c>
      <c r="AW1" s="544"/>
      <c r="AX1" s="544"/>
      <c r="AY1" s="544"/>
      <c r="AZ1" s="544"/>
      <c r="BA1" s="544"/>
      <c r="BB1" s="5"/>
      <c r="BC1" s="544" t="s">
        <v>9</v>
      </c>
      <c r="BD1" s="544"/>
      <c r="BE1" s="544"/>
      <c r="BF1" s="544"/>
      <c r="BG1" s="544"/>
      <c r="BH1" s="544"/>
      <c r="BJ1" s="544" t="s">
        <v>10</v>
      </c>
      <c r="BK1" s="544"/>
      <c r="BL1" s="544"/>
      <c r="BM1" s="544"/>
      <c r="BN1" s="544"/>
      <c r="BO1" s="544"/>
      <c r="BP1" s="3"/>
      <c r="BQ1" s="544" t="s">
        <v>11</v>
      </c>
      <c r="BR1" s="544"/>
      <c r="BS1" s="544"/>
      <c r="BT1" s="544"/>
      <c r="BU1" s="544"/>
      <c r="BV1" s="544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35">
      <c r="CB2">
        <v>1</v>
      </c>
      <c r="CC2">
        <v>90</v>
      </c>
    </row>
    <row r="3" spans="1:81" x14ac:dyDescent="0.3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3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3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3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3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3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3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3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3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3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3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3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3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3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3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3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3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3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3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3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3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3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3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3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3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3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3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3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3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3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3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3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3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3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3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3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3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3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3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3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3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3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3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3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3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3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3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3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3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3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3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3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3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3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3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3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3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3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3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3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3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3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3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3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3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3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3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3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3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3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35">
      <c r="A73" s="17"/>
      <c r="B73"/>
      <c r="C73"/>
      <c r="E73" s="526" t="s">
        <v>105</v>
      </c>
      <c r="F73" s="536"/>
      <c r="G73" s="536"/>
      <c r="H73" s="527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49" t="s">
        <v>106</v>
      </c>
      <c r="Z73" s="550"/>
      <c r="AA73" s="550"/>
      <c r="AB73" s="550"/>
      <c r="AC73" s="550"/>
      <c r="AD73" s="550"/>
      <c r="AE73" s="550"/>
      <c r="AF73" s="550"/>
      <c r="AG73" s="550"/>
      <c r="AH73" s="551"/>
      <c r="AJ73" s="18"/>
      <c r="AK73" s="18"/>
      <c r="AL73" s="18"/>
      <c r="AM73"/>
      <c r="AN73"/>
      <c r="AO73"/>
      <c r="AP73" s="2"/>
      <c r="AQ73" s="2"/>
      <c r="AR73"/>
      <c r="AS73"/>
      <c r="AT73"/>
      <c r="AV73" s="549" t="s">
        <v>107</v>
      </c>
      <c r="AW73" s="550"/>
      <c r="AX73" s="550"/>
      <c r="AY73" s="550"/>
      <c r="AZ73" s="550"/>
      <c r="BA73" s="551"/>
      <c r="BC73" s="549" t="s">
        <v>108</v>
      </c>
      <c r="BD73" s="550"/>
      <c r="BE73" s="550"/>
      <c r="BF73" s="550"/>
      <c r="BG73" s="550"/>
      <c r="BH73" s="550"/>
      <c r="BI73" s="550"/>
      <c r="BJ73" s="550"/>
      <c r="BK73" s="550"/>
      <c r="BL73" s="550"/>
      <c r="BM73" s="550"/>
      <c r="BN73" s="550"/>
      <c r="BO73" s="551"/>
      <c r="BQ73" s="549" t="s">
        <v>109</v>
      </c>
      <c r="BR73" s="550"/>
      <c r="BS73" s="550"/>
      <c r="BT73" s="550"/>
      <c r="BU73" s="550"/>
      <c r="BV73" s="551"/>
      <c r="BW73"/>
      <c r="BX73" s="526" t="s">
        <v>110</v>
      </c>
      <c r="BY73" s="527"/>
      <c r="BZ73"/>
    </row>
    <row r="74" spans="1:78" s="4" customFormat="1" x14ac:dyDescent="0.35">
      <c r="A74" s="17"/>
      <c r="B74"/>
      <c r="C74"/>
      <c r="E74" s="537"/>
      <c r="F74" s="538"/>
      <c r="G74" s="538"/>
      <c r="H74" s="539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28"/>
      <c r="BY74" s="529"/>
      <c r="BZ74"/>
    </row>
    <row r="75" spans="1:78" s="4" customFormat="1" x14ac:dyDescent="0.35">
      <c r="A75" s="17"/>
      <c r="B75"/>
      <c r="C75"/>
      <c r="E75" s="528"/>
      <c r="F75" s="540"/>
      <c r="G75" s="540"/>
      <c r="H75" s="529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3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35">
      <c r="A77" s="17"/>
      <c r="B77"/>
      <c r="C77"/>
      <c r="E77" s="541" t="s">
        <v>111</v>
      </c>
      <c r="F77" s="542"/>
      <c r="G77" s="542"/>
      <c r="H77" s="543"/>
      <c r="J77" s="530" t="s">
        <v>112</v>
      </c>
      <c r="K77" s="531"/>
      <c r="L77" s="531"/>
      <c r="M77" s="531"/>
      <c r="N77" s="531"/>
      <c r="O77" s="531"/>
      <c r="P77" s="532"/>
      <c r="R77" s="530" t="s">
        <v>113</v>
      </c>
      <c r="S77" s="531"/>
      <c r="T77" s="531"/>
      <c r="U77" s="531"/>
      <c r="V77" s="531"/>
      <c r="W77" s="532"/>
      <c r="Y77" s="530" t="s">
        <v>114</v>
      </c>
      <c r="Z77" s="531"/>
      <c r="AA77" s="531"/>
      <c r="AB77" s="531"/>
      <c r="AC77" s="531"/>
      <c r="AD77" s="531"/>
      <c r="AE77" s="531"/>
      <c r="AF77" s="531"/>
      <c r="AG77" s="531"/>
      <c r="AH77" s="532"/>
      <c r="AJ77" s="533" t="s">
        <v>115</v>
      </c>
      <c r="AK77" s="534"/>
      <c r="AL77" s="534"/>
      <c r="AM77" s="534"/>
      <c r="AN77" s="534"/>
      <c r="AO77" s="534"/>
      <c r="AP77" s="534"/>
      <c r="AQ77" s="534"/>
      <c r="AR77" s="534"/>
      <c r="AS77" s="534"/>
      <c r="AT77" s="535"/>
      <c r="AV77" s="530" t="s">
        <v>116</v>
      </c>
      <c r="AW77" s="531"/>
      <c r="AX77" s="531"/>
      <c r="AY77" s="531"/>
      <c r="AZ77" s="531"/>
      <c r="BA77" s="532"/>
      <c r="BC77" s="530" t="s">
        <v>117</v>
      </c>
      <c r="BD77" s="531"/>
      <c r="BE77" s="531"/>
      <c r="BF77" s="531"/>
      <c r="BG77" s="531"/>
      <c r="BH77" s="532"/>
      <c r="BJ77" s="530" t="s">
        <v>117</v>
      </c>
      <c r="BK77" s="531"/>
      <c r="BL77" s="531"/>
      <c r="BM77" s="531"/>
      <c r="BN77" s="531"/>
      <c r="BO77" s="532"/>
      <c r="BQ77" s="530" t="s">
        <v>118</v>
      </c>
      <c r="BR77" s="531"/>
      <c r="BS77" s="531"/>
      <c r="BT77" s="531"/>
      <c r="BU77" s="531"/>
      <c r="BV77" s="532"/>
      <c r="BW77"/>
      <c r="BX77"/>
      <c r="BY77"/>
      <c r="BZ77"/>
    </row>
    <row r="78" spans="1:78" s="4" customFormat="1" x14ac:dyDescent="0.3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53125" defaultRowHeight="14.5" outlineLevelCol="1" x14ac:dyDescent="0.35"/>
  <cols>
    <col min="1" max="1" width="14.1796875" style="17" customWidth="1"/>
    <col min="2" max="2" width="4" customWidth="1"/>
    <col min="3" max="3" width="46.453125" customWidth="1"/>
    <col min="4" max="4" width="17.81640625" style="4" customWidth="1"/>
    <col min="5" max="5" width="12.7265625" style="2" customWidth="1" outlineLevel="1"/>
    <col min="6" max="6" width="14.453125" style="2" customWidth="1" outlineLevel="1"/>
    <col min="7" max="7" width="13.453125" style="2" customWidth="1" outlineLevel="1"/>
    <col min="8" max="8" width="15.81640625" customWidth="1" outlineLevel="1"/>
    <col min="9" max="9" width="11.453125" style="4" customWidth="1"/>
    <col min="10" max="11" width="12.7265625" style="2" customWidth="1" outlineLevel="1"/>
    <col min="12" max="12" width="10.7265625" style="2" customWidth="1" outlineLevel="1"/>
    <col min="13" max="13" width="14.453125" customWidth="1" outlineLevel="1"/>
    <col min="14" max="14" width="14" customWidth="1" outlineLevel="1"/>
    <col min="15" max="15" width="13" customWidth="1" outlineLevel="1"/>
    <col min="16" max="16" width="48.7265625" customWidth="1" outlineLevel="1"/>
    <col min="17" max="17" width="11.453125" style="4" customWidth="1"/>
    <col min="18" max="19" width="12.7265625" customWidth="1" outlineLevel="1"/>
    <col min="20" max="20" width="10.7265625" customWidth="1" outlineLevel="1"/>
    <col min="21" max="21" width="14.453125" style="2" customWidth="1" outlineLevel="1"/>
    <col min="22" max="22" width="15.1796875" style="2" bestFit="1" customWidth="1" outlineLevel="1"/>
    <col min="23" max="23" width="18.1796875" customWidth="1" outlineLevel="1"/>
    <col min="24" max="24" width="11.453125" style="4" customWidth="1"/>
    <col min="25" max="25" width="12.7265625" customWidth="1" outlineLevel="1"/>
    <col min="26" max="26" width="12.54296875" customWidth="1" outlineLevel="1"/>
    <col min="27" max="27" width="15.7265625" customWidth="1" outlineLevel="1"/>
    <col min="28" max="28" width="10.453125" style="4" customWidth="1"/>
    <col min="29" max="29" width="23" style="4" bestFit="1" customWidth="1"/>
    <col min="30" max="30" width="18.453125" style="4" bestFit="1" customWidth="1" outlineLevel="1"/>
    <col min="31" max="31" width="18.453125" style="4" customWidth="1" outlineLevel="1"/>
    <col min="32" max="32" width="12" style="4" customWidth="1" outlineLevel="1"/>
    <col min="33" max="33" width="12.453125" style="4" customWidth="1" outlineLevel="1"/>
    <col min="34" max="34" width="19.54296875" style="4" customWidth="1" outlineLevel="1"/>
    <col min="35" max="35" width="11.453125" style="4" customWidth="1"/>
    <col min="36" max="36" width="12.7265625" style="18" customWidth="1" outlineLevel="1"/>
    <col min="37" max="37" width="17.54296875" style="18" customWidth="1" outlineLevel="1"/>
    <col min="38" max="38" width="10.7265625" style="18" customWidth="1" outlineLevel="1"/>
    <col min="39" max="39" width="14.453125" customWidth="1" outlineLevel="1"/>
    <col min="40" max="40" width="13.453125" customWidth="1" outlineLevel="1"/>
    <col min="41" max="41" width="10.453125" customWidth="1" outlineLevel="1"/>
    <col min="42" max="42" width="18.7265625" style="2" customWidth="1" outlineLevel="1"/>
    <col min="43" max="43" width="10" style="2" customWidth="1" outlineLevel="1"/>
    <col min="44" max="44" width="27" customWidth="1" outlineLevel="1"/>
    <col min="45" max="45" width="14.7265625" customWidth="1" outlineLevel="1"/>
    <col min="46" max="46" width="22.1796875" customWidth="1" outlineLevel="1"/>
    <col min="47" max="47" width="11.453125" style="4" customWidth="1"/>
    <col min="48" max="48" width="12.7265625" style="2" customWidth="1" outlineLevel="1"/>
    <col min="49" max="49" width="12.7265625" customWidth="1" outlineLevel="1"/>
    <col min="50" max="50" width="10.7265625" customWidth="1" outlineLevel="1"/>
    <col min="51" max="52" width="12" customWidth="1" outlineLevel="1"/>
    <col min="53" max="53" width="22" customWidth="1" outlineLevel="1"/>
    <col min="54" max="54" width="11.453125" style="4" customWidth="1"/>
    <col min="55" max="56" width="12.7265625" customWidth="1" outlineLevel="1"/>
    <col min="57" max="57" width="10.7265625" customWidth="1" outlineLevel="1"/>
    <col min="58" max="58" width="14.453125" customWidth="1" outlineLevel="1"/>
    <col min="59" max="59" width="10" customWidth="1" outlineLevel="1"/>
    <col min="60" max="60" width="15.7265625" customWidth="1" outlineLevel="1"/>
    <col min="61" max="61" width="11.453125" style="4" customWidth="1"/>
    <col min="62" max="62" width="12.7265625" style="2" customWidth="1" outlineLevel="1"/>
    <col min="63" max="63" width="12.7265625" customWidth="1" outlineLevel="1"/>
    <col min="64" max="64" width="10.7265625" customWidth="1" outlineLevel="1"/>
    <col min="65" max="66" width="11.54296875" customWidth="1" outlineLevel="1"/>
    <col min="67" max="67" width="22" bestFit="1" customWidth="1" outlineLevel="1"/>
    <col min="68" max="68" width="12.7265625" style="4" customWidth="1"/>
    <col min="69" max="69" width="12.7265625" style="2" customWidth="1" outlineLevel="1"/>
    <col min="70" max="70" width="12.7265625" customWidth="1" outlineLevel="1"/>
    <col min="71" max="71" width="10.7265625" customWidth="1" outlineLevel="1"/>
    <col min="72" max="72" width="12.1796875" customWidth="1" outlineLevel="1"/>
    <col min="73" max="73" width="11.54296875" customWidth="1" outlineLevel="1"/>
    <col min="74" max="74" width="22" customWidth="1" outlineLevel="1"/>
    <col min="75" max="75" width="15.7265625" customWidth="1" outlineLevel="1"/>
    <col min="76" max="76" width="41" customWidth="1" outlineLevel="1"/>
    <col min="77" max="77" width="16.54296875" customWidth="1" outlineLevel="1"/>
    <col min="78" max="78" width="3.7265625" customWidth="1"/>
    <col min="79" max="79" width="13" customWidth="1"/>
  </cols>
  <sheetData>
    <row r="1" spans="1:81" ht="48" customHeight="1" x14ac:dyDescent="0.35">
      <c r="A1" s="552" t="s">
        <v>0</v>
      </c>
      <c r="B1" s="553"/>
      <c r="C1" s="553"/>
      <c r="D1" s="8" t="s">
        <v>1</v>
      </c>
      <c r="E1" s="544" t="s">
        <v>2</v>
      </c>
      <c r="F1" s="544"/>
      <c r="G1" s="544"/>
      <c r="H1" s="544"/>
      <c r="I1" s="5"/>
      <c r="J1" s="544" t="s">
        <v>3</v>
      </c>
      <c r="K1" s="544"/>
      <c r="L1" s="544"/>
      <c r="M1" s="544"/>
      <c r="N1" s="544"/>
      <c r="O1" s="544"/>
      <c r="P1" s="544"/>
      <c r="Q1" s="5"/>
      <c r="R1" s="544" t="s">
        <v>4</v>
      </c>
      <c r="S1" s="544"/>
      <c r="T1" s="544"/>
      <c r="U1" s="544"/>
      <c r="V1" s="544"/>
      <c r="W1" s="544"/>
      <c r="X1" s="5"/>
      <c r="Y1" s="548" t="s">
        <v>5</v>
      </c>
      <c r="Z1" s="548"/>
      <c r="AA1" s="554"/>
      <c r="AB1" s="5"/>
      <c r="AC1" s="548" t="s">
        <v>6</v>
      </c>
      <c r="AD1" s="548"/>
      <c r="AE1" s="548"/>
      <c r="AF1" s="548"/>
      <c r="AG1" s="548"/>
      <c r="AH1" s="548"/>
      <c r="AI1" s="5"/>
      <c r="AJ1" s="545" t="s">
        <v>7</v>
      </c>
      <c r="AK1" s="546"/>
      <c r="AL1" s="546"/>
      <c r="AM1" s="546"/>
      <c r="AN1" s="546"/>
      <c r="AO1" s="546"/>
      <c r="AP1" s="546"/>
      <c r="AQ1" s="546"/>
      <c r="AR1" s="546"/>
      <c r="AS1" s="546"/>
      <c r="AT1" s="547"/>
      <c r="AU1" s="5"/>
      <c r="AV1" s="544" t="s">
        <v>8</v>
      </c>
      <c r="AW1" s="544"/>
      <c r="AX1" s="544"/>
      <c r="AY1" s="544"/>
      <c r="AZ1" s="544"/>
      <c r="BA1" s="544"/>
      <c r="BB1" s="5"/>
      <c r="BC1" s="544" t="s">
        <v>9</v>
      </c>
      <c r="BD1" s="544"/>
      <c r="BE1" s="544"/>
      <c r="BF1" s="544"/>
      <c r="BG1" s="544"/>
      <c r="BH1" s="544"/>
      <c r="BJ1" s="544" t="s">
        <v>10</v>
      </c>
      <c r="BK1" s="544"/>
      <c r="BL1" s="544"/>
      <c r="BM1" s="544"/>
      <c r="BN1" s="544"/>
      <c r="BO1" s="544"/>
      <c r="BP1" s="3"/>
      <c r="BQ1" s="544" t="s">
        <v>11</v>
      </c>
      <c r="BR1" s="544"/>
      <c r="BS1" s="544"/>
      <c r="BT1" s="544"/>
      <c r="BU1" s="544"/>
      <c r="BV1" s="544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35">
      <c r="CB2">
        <v>1</v>
      </c>
      <c r="CC2">
        <v>90</v>
      </c>
    </row>
    <row r="3" spans="1:81" x14ac:dyDescent="0.3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3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3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3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3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3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3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3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3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3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3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3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3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3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3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3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3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3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3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3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3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3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3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3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3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3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3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3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3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3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3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3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3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3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3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3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3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3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3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3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3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3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3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3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3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3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3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3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3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3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3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3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3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3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3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3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3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3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3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3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3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3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3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3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3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3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3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3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3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3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3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3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3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3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3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3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3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3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3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35">
      <c r="A82" s="17" t="s">
        <v>214</v>
      </c>
      <c r="B82" s="18">
        <v>45688</v>
      </c>
      <c r="C82" s="18">
        <f>+B82</f>
        <v>45688</v>
      </c>
      <c r="E82" s="526" t="s">
        <v>105</v>
      </c>
      <c r="F82" s="536"/>
      <c r="G82" s="536"/>
      <c r="H82" s="527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49" t="s">
        <v>106</v>
      </c>
      <c r="Z82" s="550"/>
      <c r="AA82" s="550"/>
      <c r="AB82" s="550"/>
      <c r="AC82" s="550"/>
      <c r="AD82" s="550"/>
      <c r="AE82" s="550"/>
      <c r="AF82" s="550"/>
      <c r="AG82" s="550"/>
      <c r="AH82" s="551"/>
      <c r="AJ82" s="18"/>
      <c r="AK82" s="18"/>
      <c r="AL82" s="18"/>
      <c r="AM82"/>
      <c r="AN82"/>
      <c r="AO82"/>
      <c r="AP82" s="2"/>
      <c r="AQ82" s="2"/>
      <c r="AR82"/>
      <c r="AS82"/>
      <c r="AT82"/>
      <c r="AV82" s="549" t="s">
        <v>107</v>
      </c>
      <c r="AW82" s="550"/>
      <c r="AX82" s="550"/>
      <c r="AY82" s="550"/>
      <c r="AZ82" s="550"/>
      <c r="BA82" s="551"/>
      <c r="BC82" s="549" t="s">
        <v>108</v>
      </c>
      <c r="BD82" s="550"/>
      <c r="BE82" s="550"/>
      <c r="BF82" s="550"/>
      <c r="BG82" s="550"/>
      <c r="BH82" s="550"/>
      <c r="BI82" s="550"/>
      <c r="BJ82" s="550"/>
      <c r="BK82" s="550"/>
      <c r="BL82" s="550"/>
      <c r="BM82" s="550"/>
      <c r="BN82" s="550"/>
      <c r="BO82" s="551"/>
      <c r="BQ82" s="549" t="s">
        <v>109</v>
      </c>
      <c r="BR82" s="550"/>
      <c r="BS82" s="550"/>
      <c r="BT82" s="550"/>
      <c r="BU82" s="550"/>
      <c r="BV82" s="551"/>
      <c r="BW82"/>
      <c r="BX82" s="526" t="s">
        <v>110</v>
      </c>
      <c r="BY82" s="527"/>
      <c r="BZ82"/>
    </row>
    <row r="83" spans="1:78" s="4" customFormat="1" x14ac:dyDescent="0.35">
      <c r="A83" s="17" t="s">
        <v>215</v>
      </c>
      <c r="B83" s="18">
        <f>+B82+740</f>
        <v>46428</v>
      </c>
      <c r="C83" s="18">
        <f>+B83</f>
        <v>46428</v>
      </c>
      <c r="E83" s="537"/>
      <c r="F83" s="538"/>
      <c r="G83" s="538"/>
      <c r="H83" s="539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28"/>
      <c r="BY83" s="529"/>
      <c r="BZ83"/>
    </row>
    <row r="84" spans="1:78" s="4" customFormat="1" x14ac:dyDescent="0.35">
      <c r="A84" s="17"/>
      <c r="B84"/>
      <c r="C84"/>
      <c r="E84" s="528"/>
      <c r="F84" s="540"/>
      <c r="G84" s="540"/>
      <c r="H84" s="529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3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35">
      <c r="A86" s="17"/>
      <c r="B86"/>
      <c r="C86"/>
      <c r="E86" s="541" t="s">
        <v>111</v>
      </c>
      <c r="F86" s="542"/>
      <c r="G86" s="542"/>
      <c r="H86" s="543"/>
      <c r="J86" s="530" t="s">
        <v>112</v>
      </c>
      <c r="K86" s="531"/>
      <c r="L86" s="531"/>
      <c r="M86" s="531"/>
      <c r="N86" s="531"/>
      <c r="O86" s="531"/>
      <c r="P86" s="532"/>
      <c r="R86" s="530" t="s">
        <v>113</v>
      </c>
      <c r="S86" s="531"/>
      <c r="T86" s="531"/>
      <c r="U86" s="531"/>
      <c r="V86" s="531"/>
      <c r="W86" s="532"/>
      <c r="Y86" s="530" t="s">
        <v>114</v>
      </c>
      <c r="Z86" s="531"/>
      <c r="AA86" s="531"/>
      <c r="AB86" s="531"/>
      <c r="AC86" s="531"/>
      <c r="AD86" s="531"/>
      <c r="AE86" s="531"/>
      <c r="AF86" s="531"/>
      <c r="AG86" s="531"/>
      <c r="AH86" s="532"/>
      <c r="AJ86" s="533" t="s">
        <v>115</v>
      </c>
      <c r="AK86" s="534"/>
      <c r="AL86" s="534"/>
      <c r="AM86" s="534"/>
      <c r="AN86" s="534"/>
      <c r="AO86" s="534"/>
      <c r="AP86" s="534"/>
      <c r="AQ86" s="534"/>
      <c r="AR86" s="534"/>
      <c r="AS86" s="534"/>
      <c r="AT86" s="535"/>
      <c r="AV86" s="530" t="s">
        <v>116</v>
      </c>
      <c r="AW86" s="531"/>
      <c r="AX86" s="531"/>
      <c r="AY86" s="531"/>
      <c r="AZ86" s="531"/>
      <c r="BA86" s="532"/>
      <c r="BC86" s="530" t="s">
        <v>117</v>
      </c>
      <c r="BD86" s="531"/>
      <c r="BE86" s="531"/>
      <c r="BF86" s="531"/>
      <c r="BG86" s="531"/>
      <c r="BH86" s="532"/>
      <c r="BJ86" s="530" t="s">
        <v>117</v>
      </c>
      <c r="BK86" s="531"/>
      <c r="BL86" s="531"/>
      <c r="BM86" s="531"/>
      <c r="BN86" s="531"/>
      <c r="BO86" s="532"/>
      <c r="BQ86" s="530" t="s">
        <v>118</v>
      </c>
      <c r="BR86" s="531"/>
      <c r="BS86" s="531"/>
      <c r="BT86" s="531"/>
      <c r="BU86" s="531"/>
      <c r="BV86" s="532"/>
      <c r="BW86"/>
      <c r="BX86"/>
      <c r="BY86"/>
      <c r="BZ86"/>
    </row>
    <row r="87" spans="1:78" s="4" customFormat="1" x14ac:dyDescent="0.3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796875" defaultRowHeight="13" customHeight="1" x14ac:dyDescent="0.25"/>
  <cols>
    <col min="1" max="1" width="5.26953125" style="57" customWidth="1"/>
    <col min="2" max="2" width="15.7265625" style="120" customWidth="1"/>
    <col min="3" max="3" width="22.54296875" style="121" customWidth="1"/>
    <col min="4" max="4" width="28.1796875" style="121" customWidth="1"/>
    <col min="5" max="5" width="93.81640625" style="122" bestFit="1" customWidth="1"/>
    <col min="6" max="6" width="12.54296875" style="123" customWidth="1"/>
    <col min="7" max="7" width="14.7265625" style="123" customWidth="1"/>
    <col min="8" max="9" width="12.26953125" style="122" customWidth="1"/>
    <col min="10" max="13" width="11.26953125" style="122" customWidth="1"/>
    <col min="14" max="14" width="8.54296875" style="122" customWidth="1"/>
    <col min="15" max="15" width="4.26953125" style="56" customWidth="1"/>
    <col min="16" max="16" width="9.1796875" style="53"/>
    <col min="17" max="17" width="27.453125" style="54" customWidth="1"/>
    <col min="18" max="18" width="27.81640625" style="55" customWidth="1"/>
    <col min="19" max="30" width="9.1796875" style="55"/>
    <col min="31" max="16384" width="9.1796875" style="56"/>
  </cols>
  <sheetData>
    <row r="1" spans="1:30" ht="16.5" customHeight="1" x14ac:dyDescent="0.25">
      <c r="A1" s="568"/>
      <c r="B1" s="569"/>
      <c r="C1" s="569"/>
      <c r="D1" s="49"/>
      <c r="E1" s="50" t="s">
        <v>217</v>
      </c>
      <c r="F1" s="51"/>
      <c r="G1" s="572" t="s">
        <v>218</v>
      </c>
      <c r="H1" s="573"/>
      <c r="I1" s="573"/>
      <c r="J1" s="573"/>
      <c r="K1" s="573"/>
      <c r="L1" s="573"/>
      <c r="M1" s="573"/>
      <c r="N1" s="573"/>
      <c r="O1" s="52"/>
    </row>
    <row r="2" spans="1:30" ht="30" customHeight="1" thickBot="1" x14ac:dyDescent="0.3">
      <c r="A2" s="570"/>
      <c r="B2" s="571"/>
      <c r="C2" s="571"/>
      <c r="D2" s="57"/>
      <c r="E2" s="574" t="str">
        <f>+[70]Carátula!K59</f>
        <v>LISTADO DE DOCUMENTOS - EPC CPF2 LA CALERA</v>
      </c>
      <c r="F2" s="575"/>
      <c r="G2" s="576" t="str">
        <f>+[70]Carátula!K62</f>
        <v>XXX-ACAL-102-LD-X-300</v>
      </c>
      <c r="H2" s="577"/>
      <c r="I2" s="577"/>
      <c r="J2" s="577"/>
      <c r="K2" s="577"/>
      <c r="L2" s="577"/>
      <c r="M2" s="577"/>
      <c r="N2" s="577"/>
      <c r="O2" s="578"/>
    </row>
    <row r="3" spans="1:30" ht="30" customHeight="1" thickBot="1" x14ac:dyDescent="0.3">
      <c r="A3" s="570"/>
      <c r="B3" s="571"/>
      <c r="C3" s="571"/>
      <c r="D3" s="57"/>
      <c r="E3" s="574" t="str">
        <f>+[70]Carátula!K60</f>
        <v>GENERAL</v>
      </c>
      <c r="F3" s="575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3">
      <c r="A4" s="579"/>
      <c r="B4" s="580"/>
      <c r="C4" s="580"/>
      <c r="D4" s="62"/>
      <c r="E4" s="63"/>
      <c r="F4" s="64"/>
      <c r="G4" s="65" t="s">
        <v>221</v>
      </c>
      <c r="H4" s="581"/>
      <c r="I4" s="581"/>
      <c r="J4" s="581"/>
      <c r="K4" s="581"/>
      <c r="L4" s="581"/>
      <c r="M4" s="581"/>
      <c r="N4" s="581"/>
      <c r="O4" s="66"/>
    </row>
    <row r="5" spans="1:30" ht="14.25" customHeight="1" x14ac:dyDescent="0.25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5">
      <c r="B6" s="565" t="s">
        <v>222</v>
      </c>
      <c r="C6" s="565" t="s">
        <v>223</v>
      </c>
      <c r="D6" s="566" t="s">
        <v>224</v>
      </c>
      <c r="E6" s="565" t="s">
        <v>225</v>
      </c>
      <c r="F6" s="555" t="s">
        <v>226</v>
      </c>
      <c r="G6" s="555" t="s">
        <v>227</v>
      </c>
      <c r="H6" s="555" t="s">
        <v>228</v>
      </c>
      <c r="I6" s="555" t="s">
        <v>229</v>
      </c>
      <c r="J6" s="556" t="s">
        <v>230</v>
      </c>
      <c r="K6" s="557"/>
      <c r="L6" s="557"/>
      <c r="M6" s="557"/>
      <c r="N6" s="558"/>
      <c r="O6" s="72"/>
    </row>
    <row r="7" spans="1:30" ht="14.15" hidden="1" customHeight="1" x14ac:dyDescent="0.25">
      <c r="B7" s="565"/>
      <c r="C7" s="565"/>
      <c r="D7" s="567"/>
      <c r="E7" s="565"/>
      <c r="F7" s="555"/>
      <c r="G7" s="555"/>
      <c r="H7" s="555"/>
      <c r="I7" s="555"/>
      <c r="J7" s="559"/>
      <c r="K7" s="560"/>
      <c r="L7" s="560"/>
      <c r="M7" s="560"/>
      <c r="N7" s="561"/>
      <c r="O7" s="72"/>
    </row>
    <row r="8" spans="1:30" s="82" customFormat="1" ht="25.5" hidden="1" customHeight="1" x14ac:dyDescent="0.25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562"/>
      <c r="K8" s="563"/>
      <c r="L8" s="563"/>
      <c r="M8" s="563"/>
      <c r="N8" s="564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5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562"/>
      <c r="K9" s="563"/>
      <c r="L9" s="563"/>
      <c r="M9" s="563"/>
      <c r="N9" s="564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5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562"/>
      <c r="K10" s="563"/>
      <c r="L10" s="563"/>
      <c r="M10" s="563"/>
      <c r="N10" s="564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5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5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5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5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562"/>
      <c r="K14" s="563"/>
      <c r="L14" s="563"/>
      <c r="M14" s="563"/>
      <c r="N14" s="564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5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562"/>
      <c r="K15" s="563"/>
      <c r="L15" s="563"/>
      <c r="M15" s="563"/>
      <c r="N15" s="564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5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562"/>
      <c r="K16" s="563"/>
      <c r="L16" s="563"/>
      <c r="M16" s="563"/>
      <c r="N16" s="564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5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562"/>
      <c r="K17" s="563"/>
      <c r="L17" s="563"/>
      <c r="M17" s="563"/>
      <c r="N17" s="564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5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562"/>
      <c r="K18" s="563"/>
      <c r="L18" s="563"/>
      <c r="M18" s="563"/>
      <c r="N18" s="564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5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562"/>
      <c r="K19" s="563"/>
      <c r="L19" s="563"/>
      <c r="M19" s="563"/>
      <c r="N19" s="564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5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562"/>
      <c r="K20" s="563"/>
      <c r="L20" s="563"/>
      <c r="M20" s="563"/>
      <c r="N20" s="564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5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562"/>
      <c r="K21" s="563"/>
      <c r="L21" s="563"/>
      <c r="M21" s="563"/>
      <c r="N21" s="564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5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562"/>
      <c r="K22" s="563"/>
      <c r="L22" s="563"/>
      <c r="M22" s="563"/>
      <c r="N22" s="564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5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562"/>
      <c r="K23" s="563"/>
      <c r="L23" s="563"/>
      <c r="M23" s="563"/>
      <c r="N23" s="564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5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562"/>
      <c r="K24" s="563"/>
      <c r="L24" s="563"/>
      <c r="M24" s="563"/>
      <c r="N24" s="564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5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562"/>
      <c r="K25" s="563"/>
      <c r="L25" s="563"/>
      <c r="M25" s="563"/>
      <c r="N25" s="564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5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562"/>
      <c r="K26" s="563"/>
      <c r="L26" s="563"/>
      <c r="M26" s="563"/>
      <c r="N26" s="564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5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562"/>
      <c r="K27" s="563"/>
      <c r="L27" s="563"/>
      <c r="M27" s="563"/>
      <c r="N27" s="564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5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562"/>
      <c r="K28" s="563"/>
      <c r="L28" s="563"/>
      <c r="M28" s="563"/>
      <c r="N28" s="564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5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562"/>
      <c r="K29" s="563"/>
      <c r="L29" s="563"/>
      <c r="M29" s="563"/>
      <c r="N29" s="564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5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562"/>
      <c r="K30" s="563"/>
      <c r="L30" s="563"/>
      <c r="M30" s="563"/>
      <c r="N30" s="564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5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562"/>
      <c r="K31" s="563"/>
      <c r="L31" s="563"/>
      <c r="M31" s="563"/>
      <c r="N31" s="564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5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562"/>
      <c r="K32" s="563"/>
      <c r="L32" s="563"/>
      <c r="M32" s="563"/>
      <c r="N32" s="564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5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562"/>
      <c r="K33" s="563"/>
      <c r="L33" s="563"/>
      <c r="M33" s="563"/>
      <c r="N33" s="564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5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562"/>
      <c r="K34" s="563"/>
      <c r="L34" s="563"/>
      <c r="M34" s="563"/>
      <c r="N34" s="564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5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562"/>
      <c r="K35" s="563"/>
      <c r="L35" s="563"/>
      <c r="M35" s="563"/>
      <c r="N35" s="564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5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562"/>
      <c r="K36" s="563"/>
      <c r="L36" s="563"/>
      <c r="M36" s="563"/>
      <c r="N36" s="564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5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562"/>
      <c r="K37" s="563"/>
      <c r="L37" s="563"/>
      <c r="M37" s="563"/>
      <c r="N37" s="564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5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562"/>
      <c r="K38" s="563"/>
      <c r="L38" s="563"/>
      <c r="M38" s="563"/>
      <c r="N38" s="564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5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562"/>
      <c r="K39" s="563"/>
      <c r="L39" s="563"/>
      <c r="M39" s="563"/>
      <c r="N39" s="564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5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562"/>
      <c r="K40" s="563"/>
      <c r="L40" s="563"/>
      <c r="M40" s="563"/>
      <c r="N40" s="564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5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562"/>
      <c r="K41" s="563"/>
      <c r="L41" s="563"/>
      <c r="M41" s="563"/>
      <c r="N41" s="564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5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562"/>
      <c r="K42" s="563"/>
      <c r="L42" s="563"/>
      <c r="M42" s="563"/>
      <c r="N42" s="564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5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562"/>
      <c r="K43" s="563"/>
      <c r="L43" s="563"/>
      <c r="M43" s="563"/>
      <c r="N43" s="564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5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562"/>
      <c r="K44" s="563"/>
      <c r="L44" s="563"/>
      <c r="M44" s="563"/>
      <c r="N44" s="564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5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562"/>
      <c r="K45" s="563"/>
      <c r="L45" s="563"/>
      <c r="M45" s="563"/>
      <c r="N45" s="564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5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562"/>
      <c r="K46" s="563"/>
      <c r="L46" s="563"/>
      <c r="M46" s="563"/>
      <c r="N46" s="564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5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562"/>
      <c r="K47" s="563"/>
      <c r="L47" s="563"/>
      <c r="M47" s="563"/>
      <c r="N47" s="564"/>
      <c r="O47" s="72"/>
      <c r="P47" s="55"/>
      <c r="Q47" s="55"/>
    </row>
    <row r="48" spans="1:30" s="82" customFormat="1" ht="25.5" hidden="1" customHeight="1" x14ac:dyDescent="0.25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562"/>
      <c r="K48" s="563"/>
      <c r="L48" s="563"/>
      <c r="M48" s="563"/>
      <c r="N48" s="564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5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562"/>
      <c r="K49" s="563"/>
      <c r="L49" s="563"/>
      <c r="M49" s="563"/>
      <c r="N49" s="564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5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562"/>
      <c r="K50" s="563"/>
      <c r="L50" s="563"/>
      <c r="M50" s="563"/>
      <c r="N50" s="564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5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562"/>
      <c r="K51" s="563"/>
      <c r="L51" s="563"/>
      <c r="M51" s="563"/>
      <c r="N51" s="564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5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562"/>
      <c r="K52" s="563"/>
      <c r="L52" s="563"/>
      <c r="M52" s="563"/>
      <c r="N52" s="564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5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562"/>
      <c r="K53" s="563"/>
      <c r="L53" s="563"/>
      <c r="M53" s="563"/>
      <c r="N53" s="564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5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562"/>
      <c r="K54" s="563"/>
      <c r="L54" s="563"/>
      <c r="M54" s="563"/>
      <c r="N54" s="564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5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562"/>
      <c r="K55" s="563"/>
      <c r="L55" s="563"/>
      <c r="M55" s="563"/>
      <c r="N55" s="564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5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562"/>
      <c r="K56" s="563"/>
      <c r="L56" s="563"/>
      <c r="M56" s="563"/>
      <c r="N56" s="564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5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562"/>
      <c r="K57" s="563"/>
      <c r="L57" s="563"/>
      <c r="M57" s="563"/>
      <c r="N57" s="564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5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562"/>
      <c r="K58" s="563"/>
      <c r="L58" s="563"/>
      <c r="M58" s="563"/>
      <c r="N58" s="564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5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562"/>
      <c r="K59" s="563"/>
      <c r="L59" s="563"/>
      <c r="M59" s="563"/>
      <c r="N59" s="564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5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562"/>
      <c r="K60" s="563"/>
      <c r="L60" s="563"/>
      <c r="M60" s="563"/>
      <c r="N60" s="564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5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562"/>
      <c r="K61" s="563"/>
      <c r="L61" s="563"/>
      <c r="M61" s="563"/>
      <c r="N61" s="564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5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562"/>
      <c r="K62" s="563"/>
      <c r="L62" s="563"/>
      <c r="M62" s="563"/>
      <c r="N62" s="564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5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562"/>
      <c r="K63" s="563"/>
      <c r="L63" s="563"/>
      <c r="M63" s="563"/>
      <c r="N63" s="564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5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562"/>
      <c r="K64" s="563"/>
      <c r="L64" s="563"/>
      <c r="M64" s="563"/>
      <c r="N64" s="564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5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562"/>
      <c r="K65" s="563"/>
      <c r="L65" s="563"/>
      <c r="M65" s="563"/>
      <c r="N65" s="564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5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562"/>
      <c r="K66" s="563"/>
      <c r="L66" s="563"/>
      <c r="M66" s="563"/>
      <c r="N66" s="564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5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562"/>
      <c r="K67" s="563"/>
      <c r="L67" s="563"/>
      <c r="M67" s="563"/>
      <c r="N67" s="564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5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562"/>
      <c r="K68" s="563"/>
      <c r="L68" s="563"/>
      <c r="M68" s="563"/>
      <c r="N68" s="564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5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562"/>
      <c r="K69" s="563"/>
      <c r="L69" s="563"/>
      <c r="M69" s="563"/>
      <c r="N69" s="564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5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562"/>
      <c r="K70" s="563"/>
      <c r="L70" s="563"/>
      <c r="M70" s="563"/>
      <c r="N70" s="564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5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562"/>
      <c r="K71" s="563"/>
      <c r="L71" s="563"/>
      <c r="M71" s="563"/>
      <c r="N71" s="564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5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562"/>
      <c r="K72" s="563"/>
      <c r="L72" s="563"/>
      <c r="M72" s="563"/>
      <c r="N72" s="564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5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562"/>
      <c r="K73" s="563"/>
      <c r="L73" s="563"/>
      <c r="M73" s="563"/>
      <c r="N73" s="564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5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562"/>
      <c r="K74" s="563"/>
      <c r="L74" s="563"/>
      <c r="M74" s="563"/>
      <c r="N74" s="564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5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562"/>
      <c r="K75" s="563"/>
      <c r="L75" s="563"/>
      <c r="M75" s="563"/>
      <c r="N75" s="564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5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562"/>
      <c r="K76" s="563"/>
      <c r="L76" s="563"/>
      <c r="M76" s="563"/>
      <c r="N76" s="564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5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562"/>
      <c r="K77" s="563"/>
      <c r="L77" s="563"/>
      <c r="M77" s="563"/>
      <c r="N77" s="564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5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562"/>
      <c r="K78" s="563"/>
      <c r="L78" s="563"/>
      <c r="M78" s="563"/>
      <c r="N78" s="564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5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562"/>
      <c r="K79" s="563"/>
      <c r="L79" s="563"/>
      <c r="M79" s="563"/>
      <c r="N79" s="564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5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562"/>
      <c r="K80" s="563"/>
      <c r="L80" s="563"/>
      <c r="M80" s="563"/>
      <c r="N80" s="564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5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562"/>
      <c r="K81" s="563"/>
      <c r="L81" s="563"/>
      <c r="M81" s="563"/>
      <c r="N81" s="564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5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562"/>
      <c r="K82" s="563"/>
      <c r="L82" s="563"/>
      <c r="M82" s="563"/>
      <c r="N82" s="564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5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562"/>
      <c r="K83" s="563"/>
      <c r="L83" s="563"/>
      <c r="M83" s="563"/>
      <c r="N83" s="564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5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562"/>
      <c r="K84" s="563"/>
      <c r="L84" s="563"/>
      <c r="M84" s="563"/>
      <c r="N84" s="564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5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562"/>
      <c r="K85" s="563"/>
      <c r="L85" s="563"/>
      <c r="M85" s="563"/>
      <c r="N85" s="564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5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562"/>
      <c r="K86" s="563"/>
      <c r="L86" s="563"/>
      <c r="M86" s="563"/>
      <c r="N86" s="564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5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562"/>
      <c r="K87" s="563"/>
      <c r="L87" s="563"/>
      <c r="M87" s="563"/>
      <c r="N87" s="564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5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562"/>
      <c r="K88" s="563"/>
      <c r="L88" s="563"/>
      <c r="M88" s="563"/>
      <c r="N88" s="564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5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562"/>
      <c r="K89" s="563"/>
      <c r="L89" s="563"/>
      <c r="M89" s="563"/>
      <c r="N89" s="564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5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562"/>
      <c r="K90" s="563"/>
      <c r="L90" s="563"/>
      <c r="M90" s="563"/>
      <c r="N90" s="564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5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562"/>
      <c r="K91" s="563"/>
      <c r="L91" s="563"/>
      <c r="M91" s="563"/>
      <c r="N91" s="564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5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562"/>
      <c r="K92" s="563"/>
      <c r="L92" s="563"/>
      <c r="M92" s="563"/>
      <c r="N92" s="564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5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562"/>
      <c r="K93" s="563"/>
      <c r="L93" s="563"/>
      <c r="M93" s="563"/>
      <c r="N93" s="564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5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562"/>
      <c r="K94" s="563"/>
      <c r="L94" s="563"/>
      <c r="M94" s="563"/>
      <c r="N94" s="564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5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562"/>
      <c r="K95" s="563"/>
      <c r="L95" s="563"/>
      <c r="M95" s="563"/>
      <c r="N95" s="564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5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562"/>
      <c r="K96" s="563"/>
      <c r="L96" s="563"/>
      <c r="M96" s="563"/>
      <c r="N96" s="564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5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562"/>
      <c r="K97" s="563"/>
      <c r="L97" s="563"/>
      <c r="M97" s="563"/>
      <c r="N97" s="564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5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562"/>
      <c r="K98" s="563"/>
      <c r="L98" s="563"/>
      <c r="M98" s="563"/>
      <c r="N98" s="564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5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562"/>
      <c r="K99" s="563"/>
      <c r="L99" s="563"/>
      <c r="M99" s="563"/>
      <c r="N99" s="564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5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562"/>
      <c r="K100" s="563"/>
      <c r="L100" s="563"/>
      <c r="M100" s="563"/>
      <c r="N100" s="564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5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562"/>
      <c r="K101" s="563"/>
      <c r="L101" s="563"/>
      <c r="M101" s="563"/>
      <c r="N101" s="564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5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562"/>
      <c r="K102" s="563"/>
      <c r="L102" s="563"/>
      <c r="M102" s="563"/>
      <c r="N102" s="564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5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562"/>
      <c r="K103" s="563"/>
      <c r="L103" s="563"/>
      <c r="M103" s="563"/>
      <c r="N103" s="564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5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562"/>
      <c r="K104" s="563"/>
      <c r="L104" s="563"/>
      <c r="M104" s="563"/>
      <c r="N104" s="564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5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562"/>
      <c r="K105" s="563"/>
      <c r="L105" s="563"/>
      <c r="M105" s="563"/>
      <c r="N105" s="564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5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562"/>
      <c r="K106" s="563"/>
      <c r="L106" s="563"/>
      <c r="M106" s="563"/>
      <c r="N106" s="564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5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562"/>
      <c r="K107" s="563"/>
      <c r="L107" s="563"/>
      <c r="M107" s="563"/>
      <c r="N107" s="564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5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562"/>
      <c r="K108" s="563"/>
      <c r="L108" s="563"/>
      <c r="M108" s="563"/>
      <c r="N108" s="564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5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562"/>
      <c r="K109" s="563"/>
      <c r="L109" s="563"/>
      <c r="M109" s="563"/>
      <c r="N109" s="564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5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562"/>
      <c r="K110" s="563"/>
      <c r="L110" s="563"/>
      <c r="M110" s="563"/>
      <c r="N110" s="564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5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562"/>
      <c r="K111" s="563"/>
      <c r="L111" s="563"/>
      <c r="M111" s="563"/>
      <c r="N111" s="564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5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562"/>
      <c r="K112" s="563"/>
      <c r="L112" s="563"/>
      <c r="M112" s="563"/>
      <c r="N112" s="564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5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562"/>
      <c r="K113" s="563"/>
      <c r="L113" s="563"/>
      <c r="M113" s="563"/>
      <c r="N113" s="564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5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562"/>
      <c r="K114" s="563"/>
      <c r="L114" s="563"/>
      <c r="M114" s="563"/>
      <c r="N114" s="564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5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562"/>
      <c r="K115" s="563"/>
      <c r="L115" s="563"/>
      <c r="M115" s="563"/>
      <c r="N115" s="564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5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562"/>
      <c r="K116" s="563"/>
      <c r="L116" s="563"/>
      <c r="M116" s="563"/>
      <c r="N116" s="564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5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562"/>
      <c r="K117" s="563"/>
      <c r="L117" s="563"/>
      <c r="M117" s="563"/>
      <c r="N117" s="564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5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562"/>
      <c r="K118" s="563"/>
      <c r="L118" s="563"/>
      <c r="M118" s="563"/>
      <c r="N118" s="564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5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562"/>
      <c r="K119" s="563"/>
      <c r="L119" s="563"/>
      <c r="M119" s="563"/>
      <c r="N119" s="564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5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562"/>
      <c r="K120" s="563"/>
      <c r="L120" s="563"/>
      <c r="M120" s="563"/>
      <c r="N120" s="564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5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562"/>
      <c r="K121" s="563"/>
      <c r="L121" s="563"/>
      <c r="M121" s="563"/>
      <c r="N121" s="564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5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562"/>
      <c r="K122" s="563"/>
      <c r="L122" s="563"/>
      <c r="M122" s="563"/>
      <c r="N122" s="564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5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562"/>
      <c r="K123" s="563"/>
      <c r="L123" s="563"/>
      <c r="M123" s="563"/>
      <c r="N123" s="564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5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562"/>
      <c r="K124" s="563"/>
      <c r="L124" s="563"/>
      <c r="M124" s="563"/>
      <c r="N124" s="564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5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562"/>
      <c r="K125" s="563"/>
      <c r="L125" s="563"/>
      <c r="M125" s="563"/>
      <c r="N125" s="564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5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562"/>
      <c r="K126" s="563"/>
      <c r="L126" s="563"/>
      <c r="M126" s="563"/>
      <c r="N126" s="564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5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562"/>
      <c r="K127" s="563"/>
      <c r="L127" s="563"/>
      <c r="M127" s="563"/>
      <c r="N127" s="564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5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562"/>
      <c r="K128" s="563"/>
      <c r="L128" s="563"/>
      <c r="M128" s="563"/>
      <c r="N128" s="564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5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562"/>
      <c r="K129" s="563"/>
      <c r="L129" s="563"/>
      <c r="M129" s="563"/>
      <c r="N129" s="564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5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562"/>
      <c r="K130" s="563"/>
      <c r="L130" s="563"/>
      <c r="M130" s="563"/>
      <c r="N130" s="564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5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562"/>
      <c r="K131" s="563"/>
      <c r="L131" s="563"/>
      <c r="M131" s="563"/>
      <c r="N131" s="564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5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562"/>
      <c r="K132" s="563"/>
      <c r="L132" s="563"/>
      <c r="M132" s="563"/>
      <c r="N132" s="564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5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562"/>
      <c r="K133" s="563"/>
      <c r="L133" s="563"/>
      <c r="M133" s="563"/>
      <c r="N133" s="564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5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582"/>
      <c r="K134" s="583"/>
      <c r="L134" s="583"/>
      <c r="M134" s="583"/>
      <c r="N134" s="584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5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562"/>
      <c r="K135" s="563"/>
      <c r="L135" s="563"/>
      <c r="M135" s="563"/>
      <c r="N135" s="564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5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562"/>
      <c r="K136" s="563"/>
      <c r="L136" s="563"/>
      <c r="M136" s="563"/>
      <c r="N136" s="564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5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562"/>
      <c r="K137" s="563"/>
      <c r="L137" s="563"/>
      <c r="M137" s="563"/>
      <c r="N137" s="564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5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562"/>
      <c r="K138" s="563"/>
      <c r="L138" s="563"/>
      <c r="M138" s="563"/>
      <c r="N138" s="564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5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562"/>
      <c r="K139" s="563"/>
      <c r="L139" s="563"/>
      <c r="M139" s="563"/>
      <c r="N139" s="564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5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562"/>
      <c r="K140" s="563"/>
      <c r="L140" s="563"/>
      <c r="M140" s="563"/>
      <c r="N140" s="564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5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562"/>
      <c r="K141" s="563"/>
      <c r="L141" s="563"/>
      <c r="M141" s="563"/>
      <c r="N141" s="564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5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562"/>
      <c r="K142" s="563"/>
      <c r="L142" s="563"/>
      <c r="M142" s="563"/>
      <c r="N142" s="564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5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562"/>
      <c r="K143" s="563"/>
      <c r="L143" s="563"/>
      <c r="M143" s="563"/>
      <c r="N143" s="564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5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562"/>
      <c r="K144" s="563"/>
      <c r="L144" s="563"/>
      <c r="M144" s="563"/>
      <c r="N144" s="564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5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562"/>
      <c r="K145" s="563"/>
      <c r="L145" s="563"/>
      <c r="M145" s="563"/>
      <c r="N145" s="564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5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562"/>
      <c r="K146" s="563"/>
      <c r="L146" s="563"/>
      <c r="M146" s="563"/>
      <c r="N146" s="564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5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562"/>
      <c r="K147" s="563"/>
      <c r="L147" s="563"/>
      <c r="M147" s="563"/>
      <c r="N147" s="564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5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562"/>
      <c r="K148" s="563"/>
      <c r="L148" s="563"/>
      <c r="M148" s="563"/>
      <c r="N148" s="564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5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562"/>
      <c r="K149" s="563"/>
      <c r="L149" s="563"/>
      <c r="M149" s="563"/>
      <c r="N149" s="564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5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562"/>
      <c r="K150" s="563"/>
      <c r="L150" s="563"/>
      <c r="M150" s="563"/>
      <c r="N150" s="564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5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562"/>
      <c r="K151" s="563"/>
      <c r="L151" s="563"/>
      <c r="M151" s="563"/>
      <c r="N151" s="564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5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562"/>
      <c r="K152" s="563"/>
      <c r="L152" s="563"/>
      <c r="M152" s="563"/>
      <c r="N152" s="564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5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562"/>
      <c r="K153" s="563"/>
      <c r="L153" s="563"/>
      <c r="M153" s="563"/>
      <c r="N153" s="564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5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562"/>
      <c r="K154" s="563"/>
      <c r="L154" s="563"/>
      <c r="M154" s="563"/>
      <c r="N154" s="564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5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562"/>
      <c r="K155" s="563"/>
      <c r="L155" s="563"/>
      <c r="M155" s="563"/>
      <c r="N155" s="564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5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562"/>
      <c r="K156" s="563"/>
      <c r="L156" s="563"/>
      <c r="M156" s="563"/>
      <c r="N156" s="564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5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562"/>
      <c r="K157" s="563"/>
      <c r="L157" s="563"/>
      <c r="M157" s="563"/>
      <c r="N157" s="564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5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562"/>
      <c r="K158" s="563"/>
      <c r="L158" s="563"/>
      <c r="M158" s="563"/>
      <c r="N158" s="564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5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562"/>
      <c r="K159" s="563"/>
      <c r="L159" s="563"/>
      <c r="M159" s="563"/>
      <c r="N159" s="564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5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562"/>
      <c r="K160" s="563"/>
      <c r="L160" s="563"/>
      <c r="M160" s="563"/>
      <c r="N160" s="564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5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562"/>
      <c r="K161" s="563"/>
      <c r="L161" s="563"/>
      <c r="M161" s="563"/>
      <c r="N161" s="564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5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562"/>
      <c r="K162" s="563"/>
      <c r="L162" s="563"/>
      <c r="M162" s="563"/>
      <c r="N162" s="564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5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562"/>
      <c r="K163" s="563"/>
      <c r="L163" s="563"/>
      <c r="M163" s="563"/>
      <c r="N163" s="564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5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562"/>
      <c r="K164" s="563"/>
      <c r="L164" s="563"/>
      <c r="M164" s="563"/>
      <c r="N164" s="564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5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562"/>
      <c r="K165" s="563"/>
      <c r="L165" s="563"/>
      <c r="M165" s="563"/>
      <c r="N165" s="564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5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562"/>
      <c r="K166" s="563"/>
      <c r="L166" s="563"/>
      <c r="M166" s="563"/>
      <c r="N166" s="564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5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562"/>
      <c r="K167" s="563"/>
      <c r="L167" s="563"/>
      <c r="M167" s="563"/>
      <c r="N167" s="564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5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562"/>
      <c r="K168" s="563"/>
      <c r="L168" s="563"/>
      <c r="M168" s="563"/>
      <c r="N168" s="564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5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562"/>
      <c r="K169" s="563"/>
      <c r="L169" s="563"/>
      <c r="M169" s="563"/>
      <c r="N169" s="564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5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562"/>
      <c r="K170" s="563"/>
      <c r="L170" s="563"/>
      <c r="M170" s="563"/>
      <c r="N170" s="564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5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562"/>
      <c r="K171" s="563"/>
      <c r="L171" s="563"/>
      <c r="M171" s="563"/>
      <c r="N171" s="564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5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562"/>
      <c r="K172" s="563"/>
      <c r="L172" s="563"/>
      <c r="M172" s="563"/>
      <c r="N172" s="564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5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562"/>
      <c r="K173" s="563"/>
      <c r="L173" s="563"/>
      <c r="M173" s="563"/>
      <c r="N173" s="564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5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562"/>
      <c r="K174" s="563"/>
      <c r="L174" s="563"/>
      <c r="M174" s="563"/>
      <c r="N174" s="564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5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562"/>
      <c r="K175" s="563"/>
      <c r="L175" s="563"/>
      <c r="M175" s="563"/>
      <c r="N175" s="564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5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562"/>
      <c r="K176" s="563"/>
      <c r="L176" s="563"/>
      <c r="M176" s="563"/>
      <c r="N176" s="564"/>
      <c r="Q176" s="55"/>
    </row>
    <row r="177" spans="2:17" ht="25.5" hidden="1" customHeight="1" x14ac:dyDescent="0.25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562"/>
      <c r="K177" s="563"/>
      <c r="L177" s="563"/>
      <c r="M177" s="563"/>
      <c r="N177" s="564"/>
      <c r="Q177" s="55"/>
    </row>
    <row r="178" spans="2:17" ht="25.5" hidden="1" customHeight="1" x14ac:dyDescent="0.25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562"/>
      <c r="K178" s="563"/>
      <c r="L178" s="563"/>
      <c r="M178" s="563"/>
      <c r="N178" s="564"/>
      <c r="Q178" s="55"/>
    </row>
    <row r="179" spans="2:17" ht="25.5" hidden="1" customHeight="1" x14ac:dyDescent="0.25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562"/>
      <c r="K179" s="563"/>
      <c r="L179" s="563"/>
      <c r="M179" s="563"/>
      <c r="N179" s="564"/>
      <c r="Q179" s="55"/>
    </row>
    <row r="180" spans="2:17" ht="25.5" hidden="1" customHeight="1" x14ac:dyDescent="0.25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562"/>
      <c r="K180" s="563"/>
      <c r="L180" s="563"/>
      <c r="M180" s="563"/>
      <c r="N180" s="564"/>
      <c r="Q180" s="55"/>
    </row>
    <row r="181" spans="2:17" ht="25.5" hidden="1" customHeight="1" x14ac:dyDescent="0.25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562"/>
      <c r="K181" s="563"/>
      <c r="L181" s="563"/>
      <c r="M181" s="563"/>
      <c r="N181" s="564"/>
      <c r="Q181" s="55"/>
    </row>
    <row r="182" spans="2:17" ht="25.5" hidden="1" customHeight="1" x14ac:dyDescent="0.25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562"/>
      <c r="K182" s="563"/>
      <c r="L182" s="563"/>
      <c r="M182" s="563"/>
      <c r="N182" s="564"/>
      <c r="Q182" s="55"/>
    </row>
    <row r="183" spans="2:17" ht="25.5" hidden="1" customHeight="1" x14ac:dyDescent="0.25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562"/>
      <c r="K183" s="563"/>
      <c r="L183" s="563"/>
      <c r="M183" s="563"/>
      <c r="N183" s="564"/>
      <c r="Q183" s="55"/>
    </row>
    <row r="184" spans="2:17" ht="25.5" hidden="1" customHeight="1" x14ac:dyDescent="0.25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562"/>
      <c r="K184" s="563"/>
      <c r="L184" s="563"/>
      <c r="M184" s="563"/>
      <c r="N184" s="564"/>
      <c r="Q184" s="55"/>
    </row>
    <row r="185" spans="2:17" ht="25.5" hidden="1" customHeight="1" x14ac:dyDescent="0.25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562"/>
      <c r="K185" s="563"/>
      <c r="L185" s="563"/>
      <c r="M185" s="563"/>
      <c r="N185" s="564"/>
      <c r="Q185" s="55"/>
    </row>
    <row r="186" spans="2:17" ht="25.5" hidden="1" customHeight="1" x14ac:dyDescent="0.25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562"/>
      <c r="K186" s="563"/>
      <c r="L186" s="563"/>
      <c r="M186" s="563"/>
      <c r="N186" s="564"/>
      <c r="Q186" s="55"/>
    </row>
    <row r="187" spans="2:17" ht="25.5" hidden="1" customHeight="1" x14ac:dyDescent="0.25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562"/>
      <c r="K187" s="563"/>
      <c r="L187" s="563"/>
      <c r="M187" s="563"/>
      <c r="N187" s="564"/>
      <c r="Q187" s="55"/>
    </row>
    <row r="188" spans="2:17" ht="25.5" hidden="1" customHeight="1" x14ac:dyDescent="0.25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562"/>
      <c r="K188" s="563"/>
      <c r="L188" s="563"/>
      <c r="M188" s="563"/>
      <c r="N188" s="564"/>
      <c r="Q188" s="55"/>
    </row>
    <row r="189" spans="2:17" ht="25.5" hidden="1" customHeight="1" x14ac:dyDescent="0.25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562"/>
      <c r="K189" s="563"/>
      <c r="L189" s="563"/>
      <c r="M189" s="563"/>
      <c r="N189" s="564"/>
      <c r="Q189" s="55"/>
    </row>
    <row r="190" spans="2:17" ht="25.5" hidden="1" customHeight="1" x14ac:dyDescent="0.25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562"/>
      <c r="K190" s="563"/>
      <c r="L190" s="563"/>
      <c r="M190" s="563"/>
      <c r="N190" s="564"/>
      <c r="Q190" s="55"/>
    </row>
    <row r="191" spans="2:17" ht="25.5" hidden="1" customHeight="1" x14ac:dyDescent="0.25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562"/>
      <c r="K191" s="563"/>
      <c r="L191" s="563"/>
      <c r="M191" s="563"/>
      <c r="N191" s="564"/>
      <c r="Q191" s="55"/>
    </row>
    <row r="192" spans="2:17" ht="25.5" hidden="1" customHeight="1" x14ac:dyDescent="0.25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562"/>
      <c r="K192" s="563"/>
      <c r="L192" s="563"/>
      <c r="M192" s="563"/>
      <c r="N192" s="564"/>
      <c r="Q192" s="55"/>
    </row>
    <row r="193" spans="2:17" ht="25.5" hidden="1" customHeight="1" x14ac:dyDescent="0.25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562"/>
      <c r="K193" s="563"/>
      <c r="L193" s="563"/>
      <c r="M193" s="563"/>
      <c r="N193" s="564"/>
      <c r="Q193" s="55"/>
    </row>
    <row r="194" spans="2:17" ht="25.5" hidden="1" customHeight="1" x14ac:dyDescent="0.25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562"/>
      <c r="K194" s="563"/>
      <c r="L194" s="563"/>
      <c r="M194" s="563"/>
      <c r="N194" s="564"/>
      <c r="Q194" s="55"/>
    </row>
    <row r="195" spans="2:17" ht="25.5" hidden="1" customHeight="1" x14ac:dyDescent="0.25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562"/>
      <c r="K195" s="563"/>
      <c r="L195" s="563"/>
      <c r="M195" s="563"/>
      <c r="N195" s="564"/>
      <c r="Q195" s="55"/>
    </row>
    <row r="196" spans="2:17" ht="25.5" hidden="1" customHeight="1" x14ac:dyDescent="0.25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562"/>
      <c r="K196" s="563"/>
      <c r="L196" s="563"/>
      <c r="M196" s="563"/>
      <c r="N196" s="564"/>
      <c r="Q196" s="55"/>
    </row>
    <row r="197" spans="2:17" ht="25.5" hidden="1" customHeight="1" x14ac:dyDescent="0.25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562"/>
      <c r="K197" s="563"/>
      <c r="L197" s="563"/>
      <c r="M197" s="563"/>
      <c r="N197" s="564"/>
      <c r="Q197" s="55"/>
    </row>
    <row r="198" spans="2:17" ht="25.5" hidden="1" customHeight="1" x14ac:dyDescent="0.25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562"/>
      <c r="K198" s="563"/>
      <c r="L198" s="563"/>
      <c r="M198" s="563"/>
      <c r="N198" s="564"/>
      <c r="Q198" s="55"/>
    </row>
    <row r="199" spans="2:17" ht="25.5" hidden="1" customHeight="1" x14ac:dyDescent="0.25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562"/>
      <c r="K199" s="563"/>
      <c r="L199" s="563"/>
      <c r="M199" s="563"/>
      <c r="N199" s="564"/>
      <c r="Q199" s="55"/>
    </row>
    <row r="200" spans="2:17" ht="25.5" hidden="1" customHeight="1" x14ac:dyDescent="0.25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562"/>
      <c r="K200" s="563"/>
      <c r="L200" s="563"/>
      <c r="M200" s="563"/>
      <c r="N200" s="564"/>
      <c r="Q200" s="55"/>
    </row>
    <row r="201" spans="2:17" ht="25.5" hidden="1" customHeight="1" x14ac:dyDescent="0.25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562"/>
      <c r="K201" s="563"/>
      <c r="L201" s="563"/>
      <c r="M201" s="563"/>
      <c r="N201" s="564"/>
      <c r="Q201" s="55"/>
    </row>
    <row r="202" spans="2:17" ht="25.5" hidden="1" customHeight="1" x14ac:dyDescent="0.25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562"/>
      <c r="K202" s="563"/>
      <c r="L202" s="563"/>
      <c r="M202" s="563"/>
      <c r="N202" s="564"/>
      <c r="Q202" s="55"/>
    </row>
    <row r="203" spans="2:17" ht="25.5" hidden="1" customHeight="1" x14ac:dyDescent="0.25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562"/>
      <c r="K203" s="563"/>
      <c r="L203" s="563"/>
      <c r="M203" s="563"/>
      <c r="N203" s="564"/>
      <c r="Q203" s="55"/>
    </row>
    <row r="204" spans="2:17" ht="25.5" hidden="1" customHeight="1" x14ac:dyDescent="0.25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562"/>
      <c r="K204" s="563"/>
      <c r="L204" s="563"/>
      <c r="M204" s="563"/>
      <c r="N204" s="564"/>
      <c r="Q204" s="55"/>
    </row>
    <row r="205" spans="2:17" ht="25.5" hidden="1" customHeight="1" x14ac:dyDescent="0.25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562"/>
      <c r="K205" s="563"/>
      <c r="L205" s="563"/>
      <c r="M205" s="563"/>
      <c r="N205" s="564"/>
      <c r="Q205" s="55"/>
    </row>
    <row r="206" spans="2:17" ht="25.5" hidden="1" customHeight="1" x14ac:dyDescent="0.25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562"/>
      <c r="K206" s="563"/>
      <c r="L206" s="563"/>
      <c r="M206" s="563"/>
      <c r="N206" s="564"/>
      <c r="Q206" s="55"/>
    </row>
    <row r="207" spans="2:17" ht="25.5" hidden="1" customHeight="1" x14ac:dyDescent="0.25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562"/>
      <c r="K207" s="563"/>
      <c r="L207" s="563"/>
      <c r="M207" s="563"/>
      <c r="N207" s="564"/>
      <c r="Q207" s="55"/>
    </row>
    <row r="208" spans="2:17" ht="25.5" hidden="1" customHeight="1" x14ac:dyDescent="0.25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562"/>
      <c r="K208" s="563"/>
      <c r="L208" s="563"/>
      <c r="M208" s="563"/>
      <c r="N208" s="564"/>
      <c r="Q208" s="55"/>
    </row>
    <row r="209" spans="1:30" ht="25.5" hidden="1" customHeight="1" x14ac:dyDescent="0.25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562"/>
      <c r="K209" s="563"/>
      <c r="L209" s="563"/>
      <c r="M209" s="563"/>
      <c r="N209" s="564"/>
      <c r="Q209" s="55"/>
    </row>
    <row r="210" spans="1:30" ht="25.5" hidden="1" customHeight="1" x14ac:dyDescent="0.25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562"/>
      <c r="K210" s="563"/>
      <c r="L210" s="563"/>
      <c r="M210" s="563"/>
      <c r="N210" s="564"/>
      <c r="Q210" s="55"/>
    </row>
    <row r="211" spans="1:30" ht="25.5" hidden="1" customHeight="1" x14ac:dyDescent="0.25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562"/>
      <c r="K211" s="563"/>
      <c r="L211" s="563"/>
      <c r="M211" s="563"/>
      <c r="N211" s="564"/>
      <c r="Q211" s="55"/>
    </row>
    <row r="212" spans="1:30" ht="25.5" hidden="1" customHeight="1" x14ac:dyDescent="0.25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562"/>
      <c r="K212" s="563"/>
      <c r="L212" s="563"/>
      <c r="M212" s="563"/>
      <c r="N212" s="564"/>
      <c r="Q212" s="55"/>
    </row>
    <row r="213" spans="1:30" ht="25.5" hidden="1" customHeight="1" x14ac:dyDescent="0.25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562"/>
      <c r="K213" s="563"/>
      <c r="L213" s="563"/>
      <c r="M213" s="563"/>
      <c r="N213" s="564"/>
      <c r="Q213" s="55"/>
    </row>
    <row r="214" spans="1:30" ht="25.5" hidden="1" customHeight="1" x14ac:dyDescent="0.25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562"/>
      <c r="K214" s="563"/>
      <c r="L214" s="563"/>
      <c r="M214" s="563"/>
      <c r="N214" s="564"/>
      <c r="Q214" s="55"/>
      <c r="R214" s="81"/>
    </row>
    <row r="215" spans="1:30" ht="25.5" hidden="1" customHeight="1" x14ac:dyDescent="0.25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562"/>
      <c r="K215" s="563"/>
      <c r="L215" s="563"/>
      <c r="M215" s="563"/>
      <c r="N215" s="564"/>
      <c r="Q215" s="55"/>
      <c r="R215" s="81"/>
    </row>
    <row r="216" spans="1:30" ht="25.5" hidden="1" customHeight="1" x14ac:dyDescent="0.25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562"/>
      <c r="K216" s="563"/>
      <c r="L216" s="563"/>
      <c r="M216" s="563"/>
      <c r="N216" s="564"/>
      <c r="Q216" s="55"/>
      <c r="R216" s="81"/>
    </row>
    <row r="217" spans="1:30" ht="25.5" hidden="1" customHeight="1" x14ac:dyDescent="0.25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562"/>
      <c r="K217" s="563"/>
      <c r="L217" s="563"/>
      <c r="M217" s="563"/>
      <c r="N217" s="564"/>
      <c r="Q217" s="55"/>
      <c r="R217" s="81"/>
    </row>
    <row r="218" spans="1:30" ht="25.5" hidden="1" customHeight="1" x14ac:dyDescent="0.25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562"/>
      <c r="K218" s="563"/>
      <c r="L218" s="563"/>
      <c r="M218" s="563"/>
      <c r="N218" s="564"/>
      <c r="Q218" s="55"/>
      <c r="R218" s="81"/>
    </row>
    <row r="219" spans="1:30" ht="25.5" hidden="1" customHeight="1" x14ac:dyDescent="0.25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562"/>
      <c r="K219" s="563"/>
      <c r="L219" s="563"/>
      <c r="M219" s="563"/>
      <c r="N219" s="564"/>
      <c r="Q219" s="55"/>
      <c r="R219" s="81"/>
    </row>
    <row r="220" spans="1:30" ht="25.5" hidden="1" customHeight="1" x14ac:dyDescent="0.25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562"/>
      <c r="K220" s="563"/>
      <c r="L220" s="563"/>
      <c r="M220" s="563"/>
      <c r="N220" s="564"/>
      <c r="Q220" s="55"/>
      <c r="R220" s="81"/>
    </row>
    <row r="221" spans="1:30" s="82" customFormat="1" ht="25.5" hidden="1" customHeight="1" x14ac:dyDescent="0.25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562"/>
      <c r="K221" s="563"/>
      <c r="L221" s="563"/>
      <c r="M221" s="563"/>
      <c r="N221" s="564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5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562"/>
      <c r="K222" s="563"/>
      <c r="L222" s="563"/>
      <c r="M222" s="563"/>
      <c r="N222" s="564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5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562"/>
      <c r="K223" s="563"/>
      <c r="L223" s="563"/>
      <c r="M223" s="563"/>
      <c r="N223" s="564"/>
      <c r="Q223" s="55"/>
      <c r="R223" s="81"/>
    </row>
    <row r="224" spans="1:30" ht="25.5" hidden="1" customHeight="1" x14ac:dyDescent="0.25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562"/>
      <c r="K224" s="563"/>
      <c r="L224" s="563"/>
      <c r="M224" s="563"/>
      <c r="N224" s="564"/>
      <c r="Q224" s="55"/>
      <c r="R224" s="81"/>
    </row>
    <row r="225" spans="2:18" ht="25.5" hidden="1" customHeight="1" x14ac:dyDescent="0.25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562"/>
      <c r="K225" s="563"/>
      <c r="L225" s="563"/>
      <c r="M225" s="563"/>
      <c r="N225" s="564"/>
      <c r="Q225" s="55"/>
      <c r="R225" s="81"/>
    </row>
    <row r="226" spans="2:18" ht="25.5" hidden="1" customHeight="1" x14ac:dyDescent="0.25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562"/>
      <c r="K226" s="563"/>
      <c r="L226" s="563"/>
      <c r="M226" s="563"/>
      <c r="N226" s="564"/>
      <c r="Q226" s="55"/>
      <c r="R226" s="81"/>
    </row>
    <row r="227" spans="2:18" ht="25.5" hidden="1" customHeight="1" x14ac:dyDescent="0.25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562"/>
      <c r="K227" s="563"/>
      <c r="L227" s="563"/>
      <c r="M227" s="563"/>
      <c r="N227" s="564"/>
      <c r="Q227" s="55"/>
      <c r="R227" s="81"/>
    </row>
    <row r="228" spans="2:18" ht="25.5" hidden="1" customHeight="1" x14ac:dyDescent="0.25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562"/>
      <c r="K228" s="563"/>
      <c r="L228" s="563"/>
      <c r="M228" s="563"/>
      <c r="N228" s="564"/>
      <c r="Q228" s="55"/>
    </row>
    <row r="229" spans="2:18" ht="25.5" hidden="1" customHeight="1" x14ac:dyDescent="0.25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562"/>
      <c r="K229" s="563"/>
      <c r="L229" s="563"/>
      <c r="M229" s="563"/>
      <c r="N229" s="564"/>
      <c r="Q229" s="55"/>
    </row>
    <row r="230" spans="2:18" ht="25.5" hidden="1" customHeight="1" x14ac:dyDescent="0.25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562"/>
      <c r="K230" s="563"/>
      <c r="L230" s="563"/>
      <c r="M230" s="563"/>
      <c r="N230" s="564"/>
      <c r="Q230" s="55"/>
      <c r="R230" s="81"/>
    </row>
    <row r="231" spans="2:18" ht="25.5" hidden="1" customHeight="1" x14ac:dyDescent="0.25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562"/>
      <c r="K231" s="563"/>
      <c r="L231" s="563"/>
      <c r="M231" s="563"/>
      <c r="N231" s="564"/>
      <c r="Q231" s="55"/>
    </row>
    <row r="232" spans="2:18" ht="25.5" hidden="1" customHeight="1" x14ac:dyDescent="0.25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562"/>
      <c r="K232" s="563"/>
      <c r="L232" s="563"/>
      <c r="M232" s="563"/>
      <c r="N232" s="564"/>
      <c r="Q232" s="55"/>
    </row>
    <row r="233" spans="2:18" ht="25.5" hidden="1" customHeight="1" x14ac:dyDescent="0.25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562"/>
      <c r="K233" s="563"/>
      <c r="L233" s="563"/>
      <c r="M233" s="563"/>
      <c r="N233" s="564"/>
      <c r="Q233" s="55"/>
    </row>
    <row r="234" spans="2:18" ht="25.5" hidden="1" customHeight="1" x14ac:dyDescent="0.25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562"/>
      <c r="K234" s="563"/>
      <c r="L234" s="563"/>
      <c r="M234" s="563"/>
      <c r="N234" s="564"/>
      <c r="Q234" s="55"/>
      <c r="R234" s="81"/>
    </row>
    <row r="235" spans="2:18" ht="25.5" hidden="1" customHeight="1" x14ac:dyDescent="0.25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562"/>
      <c r="K235" s="563"/>
      <c r="L235" s="563"/>
      <c r="M235" s="563"/>
      <c r="N235" s="564"/>
      <c r="Q235" s="55"/>
    </row>
    <row r="236" spans="2:18" ht="25.5" hidden="1" customHeight="1" x14ac:dyDescent="0.25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562"/>
      <c r="K236" s="563"/>
      <c r="L236" s="563"/>
      <c r="M236" s="563"/>
      <c r="N236" s="564"/>
      <c r="Q236" s="55"/>
      <c r="R236" s="81"/>
    </row>
    <row r="237" spans="2:18" ht="25.5" hidden="1" customHeight="1" x14ac:dyDescent="0.25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562"/>
      <c r="K237" s="563"/>
      <c r="L237" s="563"/>
      <c r="M237" s="563"/>
      <c r="N237" s="564"/>
      <c r="Q237" s="55"/>
    </row>
    <row r="238" spans="2:18" ht="25.5" hidden="1" customHeight="1" x14ac:dyDescent="0.25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562"/>
      <c r="K238" s="563"/>
      <c r="L238" s="563"/>
      <c r="M238" s="563"/>
      <c r="N238" s="564"/>
      <c r="Q238" s="55"/>
      <c r="R238" s="81"/>
    </row>
    <row r="239" spans="2:18" ht="25.5" hidden="1" customHeight="1" x14ac:dyDescent="0.25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562"/>
      <c r="K239" s="563"/>
      <c r="L239" s="563"/>
      <c r="M239" s="563"/>
      <c r="N239" s="564"/>
      <c r="Q239" s="55"/>
      <c r="R239" s="81"/>
    </row>
    <row r="240" spans="2:18" ht="25.5" hidden="1" customHeight="1" x14ac:dyDescent="0.25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562"/>
      <c r="K240" s="563"/>
      <c r="L240" s="563"/>
      <c r="M240" s="563"/>
      <c r="N240" s="564"/>
      <c r="Q240" s="55"/>
      <c r="R240" s="81"/>
    </row>
    <row r="241" spans="2:18" ht="25.5" hidden="1" customHeight="1" x14ac:dyDescent="0.25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562"/>
      <c r="K241" s="563"/>
      <c r="L241" s="563"/>
      <c r="M241" s="563"/>
      <c r="N241" s="564"/>
      <c r="Q241" s="55"/>
    </row>
    <row r="242" spans="2:18" ht="25.5" hidden="1" customHeight="1" x14ac:dyDescent="0.25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562"/>
      <c r="K242" s="563"/>
      <c r="L242" s="563"/>
      <c r="M242" s="563"/>
      <c r="N242" s="564"/>
      <c r="Q242" s="55"/>
    </row>
    <row r="243" spans="2:18" ht="25.5" hidden="1" customHeight="1" x14ac:dyDescent="0.25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562"/>
      <c r="K243" s="563"/>
      <c r="L243" s="563"/>
      <c r="M243" s="563"/>
      <c r="N243" s="564"/>
      <c r="Q243" s="55"/>
    </row>
    <row r="244" spans="2:18" ht="25.5" hidden="1" customHeight="1" x14ac:dyDescent="0.25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562"/>
      <c r="K244" s="563"/>
      <c r="L244" s="563"/>
      <c r="M244" s="563"/>
      <c r="N244" s="564"/>
      <c r="Q244" s="55"/>
    </row>
    <row r="245" spans="2:18" ht="25.5" hidden="1" customHeight="1" x14ac:dyDescent="0.25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562"/>
      <c r="K245" s="563"/>
      <c r="L245" s="563"/>
      <c r="M245" s="563"/>
      <c r="N245" s="564"/>
      <c r="Q245" s="55"/>
      <c r="R245" s="81"/>
    </row>
    <row r="246" spans="2:18" ht="25.5" hidden="1" customHeight="1" x14ac:dyDescent="0.25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562"/>
      <c r="K246" s="563"/>
      <c r="L246" s="563"/>
      <c r="M246" s="563"/>
      <c r="N246" s="564"/>
      <c r="Q246" s="55"/>
    </row>
    <row r="247" spans="2:18" ht="25.5" hidden="1" customHeight="1" x14ac:dyDescent="0.25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562"/>
      <c r="K247" s="563"/>
      <c r="L247" s="563"/>
      <c r="M247" s="563"/>
      <c r="N247" s="564"/>
      <c r="Q247" s="55"/>
      <c r="R247" s="81"/>
    </row>
    <row r="248" spans="2:18" ht="25.5" hidden="1" customHeight="1" x14ac:dyDescent="0.25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562"/>
      <c r="K248" s="563"/>
      <c r="L248" s="563"/>
      <c r="M248" s="563"/>
      <c r="N248" s="564"/>
      <c r="Q248" s="55"/>
      <c r="R248" s="81"/>
    </row>
    <row r="249" spans="2:18" ht="25.5" hidden="1" customHeight="1" x14ac:dyDescent="0.25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562"/>
      <c r="K249" s="563"/>
      <c r="L249" s="563"/>
      <c r="M249" s="563"/>
      <c r="N249" s="564"/>
      <c r="Q249" s="55"/>
      <c r="R249" s="81"/>
    </row>
    <row r="250" spans="2:18" ht="25.5" hidden="1" customHeight="1" x14ac:dyDescent="0.25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562"/>
      <c r="K250" s="563"/>
      <c r="L250" s="563"/>
      <c r="M250" s="563"/>
      <c r="N250" s="564"/>
      <c r="Q250" s="55"/>
      <c r="R250" s="81"/>
    </row>
    <row r="251" spans="2:18" ht="25.5" hidden="1" customHeight="1" x14ac:dyDescent="0.25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562"/>
      <c r="K251" s="563"/>
      <c r="L251" s="563"/>
      <c r="M251" s="563"/>
      <c r="N251" s="564"/>
      <c r="Q251" s="55"/>
    </row>
    <row r="252" spans="2:18" ht="25.5" hidden="1" customHeight="1" x14ac:dyDescent="0.25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562"/>
      <c r="K252" s="563"/>
      <c r="L252" s="563"/>
      <c r="M252" s="563"/>
      <c r="N252" s="564"/>
      <c r="Q252" s="55"/>
      <c r="R252" s="81"/>
    </row>
    <row r="253" spans="2:18" ht="25.5" hidden="1" customHeight="1" x14ac:dyDescent="0.25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562"/>
      <c r="K253" s="563"/>
      <c r="L253" s="563"/>
      <c r="M253" s="563"/>
      <c r="N253" s="564"/>
      <c r="Q253" s="55"/>
    </row>
    <row r="254" spans="2:18" ht="25.5" hidden="1" customHeight="1" x14ac:dyDescent="0.25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562"/>
      <c r="K254" s="563"/>
      <c r="L254" s="563"/>
      <c r="M254" s="563"/>
      <c r="N254" s="564"/>
      <c r="Q254" s="55"/>
    </row>
    <row r="255" spans="2:18" ht="25.5" hidden="1" customHeight="1" x14ac:dyDescent="0.25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562"/>
      <c r="K255" s="563"/>
      <c r="L255" s="563"/>
      <c r="M255" s="563"/>
      <c r="N255" s="564"/>
      <c r="Q255" s="55"/>
      <c r="R255" s="81"/>
    </row>
    <row r="256" spans="2:18" ht="25.5" hidden="1" customHeight="1" x14ac:dyDescent="0.25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562"/>
      <c r="K256" s="563"/>
      <c r="L256" s="563"/>
      <c r="M256" s="563"/>
      <c r="N256" s="564"/>
      <c r="Q256" s="55"/>
      <c r="R256" s="81"/>
    </row>
    <row r="257" spans="2:18" ht="25.5" hidden="1" customHeight="1" x14ac:dyDescent="0.25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562"/>
      <c r="K257" s="563"/>
      <c r="L257" s="563"/>
      <c r="M257" s="563"/>
      <c r="N257" s="564"/>
      <c r="Q257" s="55"/>
      <c r="R257" s="81"/>
    </row>
    <row r="258" spans="2:18" ht="25.5" hidden="1" customHeight="1" x14ac:dyDescent="0.25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562"/>
      <c r="K258" s="563"/>
      <c r="L258" s="563"/>
      <c r="M258" s="563"/>
      <c r="N258" s="564"/>
      <c r="Q258" s="55"/>
      <c r="R258" s="81"/>
    </row>
    <row r="259" spans="2:18" ht="25.5" hidden="1" customHeight="1" x14ac:dyDescent="0.25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562"/>
      <c r="K259" s="563"/>
      <c r="L259" s="563"/>
      <c r="M259" s="563"/>
      <c r="N259" s="564"/>
      <c r="Q259" s="55"/>
    </row>
    <row r="260" spans="2:18" ht="25.5" hidden="1" customHeight="1" x14ac:dyDescent="0.25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562"/>
      <c r="K260" s="563"/>
      <c r="L260" s="563"/>
      <c r="M260" s="563"/>
      <c r="N260" s="564"/>
      <c r="Q260" s="55"/>
    </row>
    <row r="261" spans="2:18" ht="25.5" hidden="1" customHeight="1" x14ac:dyDescent="0.25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562"/>
      <c r="K261" s="563"/>
      <c r="L261" s="563"/>
      <c r="M261" s="563"/>
      <c r="N261" s="564"/>
      <c r="Q261" s="55"/>
    </row>
    <row r="262" spans="2:18" ht="25.5" hidden="1" customHeight="1" x14ac:dyDescent="0.25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562"/>
      <c r="K262" s="563"/>
      <c r="L262" s="563"/>
      <c r="M262" s="563"/>
      <c r="N262" s="564"/>
      <c r="Q262" s="55"/>
      <c r="R262" s="81"/>
    </row>
    <row r="263" spans="2:18" ht="25.5" hidden="1" customHeight="1" x14ac:dyDescent="0.25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562"/>
      <c r="K263" s="563"/>
      <c r="L263" s="563"/>
      <c r="M263" s="563"/>
      <c r="N263" s="564"/>
      <c r="Q263" s="55"/>
      <c r="R263" s="81"/>
    </row>
    <row r="264" spans="2:18" ht="25.5" hidden="1" customHeight="1" x14ac:dyDescent="0.25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562"/>
      <c r="K264" s="563"/>
      <c r="L264" s="563"/>
      <c r="M264" s="563"/>
      <c r="N264" s="564"/>
      <c r="Q264" s="55"/>
      <c r="R264" s="81"/>
    </row>
    <row r="265" spans="2:18" ht="25.5" hidden="1" customHeight="1" x14ac:dyDescent="0.25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562"/>
      <c r="K265" s="563"/>
      <c r="L265" s="563"/>
      <c r="M265" s="563"/>
      <c r="N265" s="564"/>
      <c r="Q265" s="55"/>
    </row>
    <row r="266" spans="2:18" ht="25.5" hidden="1" customHeight="1" x14ac:dyDescent="0.25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562"/>
      <c r="K266" s="563"/>
      <c r="L266" s="563"/>
      <c r="M266" s="563"/>
      <c r="N266" s="564"/>
      <c r="Q266" s="55"/>
    </row>
    <row r="267" spans="2:18" ht="25.5" hidden="1" customHeight="1" x14ac:dyDescent="0.25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562"/>
      <c r="K267" s="563"/>
      <c r="L267" s="563"/>
      <c r="M267" s="563"/>
      <c r="N267" s="564"/>
      <c r="Q267" s="55"/>
    </row>
    <row r="268" spans="2:18" ht="25.5" hidden="1" customHeight="1" x14ac:dyDescent="0.25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562"/>
      <c r="K268" s="563"/>
      <c r="L268" s="563"/>
      <c r="M268" s="563"/>
      <c r="N268" s="564"/>
      <c r="Q268" s="55"/>
    </row>
    <row r="269" spans="2:18" ht="25.5" hidden="1" customHeight="1" x14ac:dyDescent="0.25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562"/>
      <c r="K269" s="563"/>
      <c r="L269" s="563"/>
      <c r="M269" s="563"/>
      <c r="N269" s="564"/>
      <c r="Q269" s="55"/>
    </row>
    <row r="270" spans="2:18" ht="25.5" hidden="1" customHeight="1" x14ac:dyDescent="0.25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562"/>
      <c r="K270" s="563"/>
      <c r="L270" s="563"/>
      <c r="M270" s="563"/>
      <c r="N270" s="564"/>
      <c r="Q270" s="55"/>
      <c r="R270" s="81"/>
    </row>
    <row r="271" spans="2:18" ht="25.5" hidden="1" customHeight="1" x14ac:dyDescent="0.25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562"/>
      <c r="K271" s="563"/>
      <c r="L271" s="563"/>
      <c r="M271" s="563"/>
      <c r="N271" s="564"/>
      <c r="Q271" s="55"/>
    </row>
    <row r="272" spans="2:18" ht="25.5" hidden="1" customHeight="1" x14ac:dyDescent="0.25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562"/>
      <c r="K272" s="563"/>
      <c r="L272" s="563"/>
      <c r="M272" s="563"/>
      <c r="N272" s="564"/>
      <c r="Q272" s="55"/>
      <c r="R272" s="81"/>
    </row>
    <row r="273" spans="2:18" ht="25.5" hidden="1" customHeight="1" x14ac:dyDescent="0.25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562"/>
      <c r="K273" s="563"/>
      <c r="L273" s="563"/>
      <c r="M273" s="563"/>
      <c r="N273" s="564"/>
      <c r="Q273" s="55"/>
      <c r="R273" s="81"/>
    </row>
    <row r="274" spans="2:18" ht="25.5" hidden="1" customHeight="1" x14ac:dyDescent="0.25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562"/>
      <c r="K274" s="563"/>
      <c r="L274" s="563"/>
      <c r="M274" s="563"/>
      <c r="N274" s="564"/>
      <c r="Q274" s="55"/>
      <c r="R274" s="81"/>
    </row>
    <row r="275" spans="2:18" ht="25.5" hidden="1" customHeight="1" x14ac:dyDescent="0.25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562"/>
      <c r="K275" s="563"/>
      <c r="L275" s="563"/>
      <c r="M275" s="563"/>
      <c r="N275" s="564"/>
      <c r="Q275" s="55"/>
      <c r="R275" s="81"/>
    </row>
    <row r="276" spans="2:18" ht="25.5" hidden="1" customHeight="1" x14ac:dyDescent="0.25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562"/>
      <c r="K276" s="563"/>
      <c r="L276" s="563"/>
      <c r="M276" s="563"/>
      <c r="N276" s="564"/>
      <c r="Q276" s="55"/>
    </row>
    <row r="277" spans="2:18" ht="25.5" hidden="1" customHeight="1" x14ac:dyDescent="0.25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562"/>
      <c r="K277" s="563"/>
      <c r="L277" s="563"/>
      <c r="M277" s="563"/>
      <c r="N277" s="564"/>
      <c r="Q277" s="55"/>
    </row>
    <row r="278" spans="2:18" ht="25.5" hidden="1" customHeight="1" x14ac:dyDescent="0.25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562"/>
      <c r="K278" s="563"/>
      <c r="L278" s="563"/>
      <c r="M278" s="563"/>
      <c r="N278" s="564"/>
      <c r="Q278" s="55"/>
    </row>
    <row r="279" spans="2:18" ht="25.5" hidden="1" customHeight="1" x14ac:dyDescent="0.25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562"/>
      <c r="K279" s="563"/>
      <c r="L279" s="563"/>
      <c r="M279" s="563"/>
      <c r="N279" s="564"/>
      <c r="Q279" s="55"/>
    </row>
    <row r="280" spans="2:18" ht="25.5" hidden="1" customHeight="1" x14ac:dyDescent="0.25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562"/>
      <c r="K280" s="563"/>
      <c r="L280" s="563"/>
      <c r="M280" s="563"/>
      <c r="N280" s="564"/>
      <c r="Q280" s="55"/>
    </row>
    <row r="281" spans="2:18" ht="25.5" hidden="1" customHeight="1" x14ac:dyDescent="0.25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562"/>
      <c r="K281" s="563"/>
      <c r="L281" s="563"/>
      <c r="M281" s="563"/>
      <c r="N281" s="564"/>
      <c r="Q281" s="55"/>
    </row>
    <row r="282" spans="2:18" ht="25.5" hidden="1" customHeight="1" x14ac:dyDescent="0.25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562"/>
      <c r="K282" s="563"/>
      <c r="L282" s="563"/>
      <c r="M282" s="563"/>
      <c r="N282" s="564"/>
      <c r="Q282" s="55"/>
    </row>
    <row r="283" spans="2:18" ht="25.5" hidden="1" customHeight="1" x14ac:dyDescent="0.25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562"/>
      <c r="K283" s="563"/>
      <c r="L283" s="563"/>
      <c r="M283" s="563"/>
      <c r="N283" s="564"/>
      <c r="Q283" s="55"/>
    </row>
    <row r="284" spans="2:18" ht="25.5" hidden="1" customHeight="1" x14ac:dyDescent="0.25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562"/>
      <c r="K284" s="563"/>
      <c r="L284" s="563"/>
      <c r="M284" s="563"/>
      <c r="N284" s="564"/>
      <c r="Q284" s="55"/>
    </row>
    <row r="285" spans="2:18" ht="25.5" hidden="1" customHeight="1" x14ac:dyDescent="0.25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562"/>
      <c r="K285" s="563"/>
      <c r="L285" s="563"/>
      <c r="M285" s="563"/>
      <c r="N285" s="564"/>
      <c r="Q285" s="55"/>
    </row>
    <row r="286" spans="2:18" ht="25.5" hidden="1" customHeight="1" x14ac:dyDescent="0.25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562"/>
      <c r="K286" s="563"/>
      <c r="L286" s="563"/>
      <c r="M286" s="563"/>
      <c r="N286" s="564"/>
      <c r="Q286" s="55"/>
    </row>
    <row r="287" spans="2:18" ht="25.5" hidden="1" customHeight="1" x14ac:dyDescent="0.25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562"/>
      <c r="K287" s="563"/>
      <c r="L287" s="563"/>
      <c r="M287" s="563"/>
      <c r="N287" s="564"/>
      <c r="Q287" s="55"/>
    </row>
    <row r="288" spans="2:18" ht="25.5" hidden="1" customHeight="1" x14ac:dyDescent="0.25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562"/>
      <c r="K288" s="563"/>
      <c r="L288" s="563"/>
      <c r="M288" s="563"/>
      <c r="N288" s="564"/>
      <c r="Q288" s="55"/>
    </row>
    <row r="289" spans="2:18" ht="25.5" hidden="1" customHeight="1" x14ac:dyDescent="0.25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562"/>
      <c r="K289" s="563"/>
      <c r="L289" s="563"/>
      <c r="M289" s="563"/>
      <c r="N289" s="564"/>
      <c r="Q289" s="55"/>
    </row>
    <row r="290" spans="2:18" ht="25.5" hidden="1" customHeight="1" x14ac:dyDescent="0.25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562"/>
      <c r="K290" s="563"/>
      <c r="L290" s="563"/>
      <c r="M290" s="563"/>
      <c r="N290" s="564"/>
      <c r="Q290" s="55"/>
    </row>
    <row r="291" spans="2:18" ht="25.5" hidden="1" customHeight="1" x14ac:dyDescent="0.25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562"/>
      <c r="K291" s="563"/>
      <c r="L291" s="563"/>
      <c r="M291" s="563"/>
      <c r="N291" s="564"/>
      <c r="Q291" s="55"/>
      <c r="R291" s="81"/>
    </row>
    <row r="292" spans="2:18" ht="25.5" hidden="1" customHeight="1" x14ac:dyDescent="0.25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562"/>
      <c r="K292" s="563"/>
      <c r="L292" s="563"/>
      <c r="M292" s="563"/>
      <c r="N292" s="564"/>
      <c r="Q292" s="55"/>
    </row>
    <row r="293" spans="2:18" ht="25.5" hidden="1" customHeight="1" x14ac:dyDescent="0.25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562"/>
      <c r="K293" s="563"/>
      <c r="L293" s="563"/>
      <c r="M293" s="563"/>
      <c r="N293" s="564"/>
      <c r="Q293" s="55"/>
      <c r="R293" s="81"/>
    </row>
    <row r="294" spans="2:18" ht="25.5" hidden="1" customHeight="1" x14ac:dyDescent="0.25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562"/>
      <c r="K294" s="563"/>
      <c r="L294" s="563"/>
      <c r="M294" s="563"/>
      <c r="N294" s="564"/>
      <c r="Q294" s="55"/>
      <c r="R294" s="81"/>
    </row>
    <row r="295" spans="2:18" ht="25.5" hidden="1" customHeight="1" x14ac:dyDescent="0.25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562"/>
      <c r="K295" s="563"/>
      <c r="L295" s="563"/>
      <c r="M295" s="563"/>
      <c r="N295" s="564"/>
      <c r="Q295" s="55"/>
    </row>
    <row r="296" spans="2:18" ht="25.5" hidden="1" customHeight="1" x14ac:dyDescent="0.25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562"/>
      <c r="K296" s="563"/>
      <c r="L296" s="563"/>
      <c r="M296" s="563"/>
      <c r="N296" s="564"/>
      <c r="Q296" s="55"/>
    </row>
    <row r="297" spans="2:18" ht="25.5" hidden="1" customHeight="1" x14ac:dyDescent="0.25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562"/>
      <c r="K297" s="563"/>
      <c r="L297" s="563"/>
      <c r="M297" s="563"/>
      <c r="N297" s="564"/>
      <c r="Q297" s="55"/>
    </row>
    <row r="298" spans="2:18" ht="25.5" hidden="1" customHeight="1" x14ac:dyDescent="0.25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562"/>
      <c r="K298" s="563"/>
      <c r="L298" s="563"/>
      <c r="M298" s="563"/>
      <c r="N298" s="564"/>
      <c r="Q298" s="55"/>
      <c r="R298" s="81"/>
    </row>
    <row r="299" spans="2:18" ht="25.5" hidden="1" customHeight="1" x14ac:dyDescent="0.25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562"/>
      <c r="K299" s="563"/>
      <c r="L299" s="563"/>
      <c r="M299" s="563"/>
      <c r="N299" s="564"/>
      <c r="Q299" s="55"/>
    </row>
    <row r="300" spans="2:18" ht="25.5" hidden="1" customHeight="1" x14ac:dyDescent="0.25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562"/>
      <c r="K300" s="563"/>
      <c r="L300" s="563"/>
      <c r="M300" s="563"/>
      <c r="N300" s="564"/>
      <c r="Q300" s="55"/>
    </row>
    <row r="301" spans="2:18" ht="25.5" hidden="1" customHeight="1" x14ac:dyDescent="0.25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562"/>
      <c r="K301" s="563"/>
      <c r="L301" s="563"/>
      <c r="M301" s="563"/>
      <c r="N301" s="564"/>
      <c r="Q301" s="55"/>
    </row>
    <row r="302" spans="2:18" ht="25.5" hidden="1" customHeight="1" x14ac:dyDescent="0.25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562"/>
      <c r="K302" s="563"/>
      <c r="L302" s="563"/>
      <c r="M302" s="563"/>
      <c r="N302" s="564"/>
      <c r="Q302" s="55"/>
    </row>
    <row r="303" spans="2:18" ht="25.5" hidden="1" customHeight="1" x14ac:dyDescent="0.25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562"/>
      <c r="K303" s="563"/>
      <c r="L303" s="563"/>
      <c r="M303" s="563"/>
      <c r="N303" s="564"/>
      <c r="Q303" s="55"/>
    </row>
    <row r="304" spans="2:18" ht="25.5" hidden="1" customHeight="1" x14ac:dyDescent="0.25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562"/>
      <c r="K304" s="563"/>
      <c r="L304" s="563"/>
      <c r="M304" s="563"/>
      <c r="N304" s="564"/>
      <c r="Q304" s="55"/>
    </row>
    <row r="305" spans="2:17" ht="25.5" hidden="1" customHeight="1" x14ac:dyDescent="0.25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562"/>
      <c r="K305" s="563"/>
      <c r="L305" s="563"/>
      <c r="M305" s="563"/>
      <c r="N305" s="564"/>
      <c r="Q305" s="55"/>
    </row>
    <row r="306" spans="2:17" ht="13" hidden="1" customHeight="1" x14ac:dyDescent="0.25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562"/>
      <c r="K306" s="563"/>
      <c r="L306" s="563"/>
      <c r="M306" s="563"/>
      <c r="N306" s="564"/>
    </row>
    <row r="307" spans="2:17" ht="13" hidden="1" customHeight="1" x14ac:dyDescent="0.25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562"/>
      <c r="K307" s="563"/>
      <c r="L307" s="563"/>
      <c r="M307" s="563"/>
      <c r="N307" s="564"/>
    </row>
    <row r="308" spans="2:17" ht="13" hidden="1" customHeight="1" x14ac:dyDescent="0.25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562"/>
      <c r="K308" s="563"/>
      <c r="L308" s="563"/>
      <c r="M308" s="563"/>
      <c r="N308" s="564"/>
    </row>
    <row r="309" spans="2:17" ht="13" hidden="1" customHeight="1" x14ac:dyDescent="0.25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562"/>
      <c r="K309" s="563"/>
      <c r="L309" s="563"/>
      <c r="M309" s="563"/>
      <c r="N309" s="564"/>
    </row>
    <row r="310" spans="2:17" ht="13" hidden="1" customHeight="1" x14ac:dyDescent="0.25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562"/>
      <c r="K310" s="563"/>
      <c r="L310" s="563"/>
      <c r="M310" s="563"/>
      <c r="N310" s="564"/>
    </row>
    <row r="311" spans="2:17" ht="13" hidden="1" customHeight="1" x14ac:dyDescent="0.25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562"/>
      <c r="K311" s="563"/>
      <c r="L311" s="563"/>
      <c r="M311" s="563"/>
      <c r="N311" s="564"/>
    </row>
    <row r="312" spans="2:17" ht="13" hidden="1" customHeight="1" x14ac:dyDescent="0.25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562"/>
      <c r="K312" s="563"/>
      <c r="L312" s="563"/>
      <c r="M312" s="563"/>
      <c r="N312" s="564"/>
    </row>
    <row r="313" spans="2:17" ht="13" hidden="1" customHeight="1" x14ac:dyDescent="0.25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562"/>
      <c r="K313" s="563"/>
      <c r="L313" s="563"/>
      <c r="M313" s="563"/>
      <c r="N313" s="564"/>
    </row>
    <row r="314" spans="2:17" ht="13" hidden="1" customHeight="1" x14ac:dyDescent="0.25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562"/>
      <c r="K314" s="563"/>
      <c r="L314" s="563"/>
      <c r="M314" s="563"/>
      <c r="N314" s="564"/>
    </row>
    <row r="315" spans="2:17" ht="13" hidden="1" customHeight="1" x14ac:dyDescent="0.25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562"/>
      <c r="K315" s="563"/>
      <c r="L315" s="563"/>
      <c r="M315" s="563"/>
      <c r="N315" s="564"/>
    </row>
    <row r="316" spans="2:17" ht="13" hidden="1" customHeight="1" x14ac:dyDescent="0.25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562"/>
      <c r="K316" s="563"/>
      <c r="L316" s="563"/>
      <c r="M316" s="563"/>
      <c r="N316" s="564"/>
    </row>
    <row r="317" spans="2:17" ht="13" hidden="1" customHeight="1" x14ac:dyDescent="0.25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562"/>
      <c r="K317" s="563"/>
      <c r="L317" s="563"/>
      <c r="M317" s="563"/>
      <c r="N317" s="564"/>
    </row>
    <row r="318" spans="2:17" ht="13" hidden="1" customHeight="1" x14ac:dyDescent="0.25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562"/>
      <c r="K318" s="563"/>
      <c r="L318" s="563"/>
      <c r="M318" s="563"/>
      <c r="N318" s="564"/>
    </row>
    <row r="319" spans="2:17" ht="13" hidden="1" customHeight="1" x14ac:dyDescent="0.25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562"/>
      <c r="K319" s="563"/>
      <c r="L319" s="563"/>
      <c r="M319" s="563"/>
      <c r="N319" s="564"/>
    </row>
    <row r="320" spans="2:17" ht="13" hidden="1" customHeight="1" x14ac:dyDescent="0.25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562"/>
      <c r="K320" s="563"/>
      <c r="L320" s="563"/>
      <c r="M320" s="563"/>
      <c r="N320" s="564"/>
    </row>
    <row r="321" spans="2:14" ht="13" customHeight="1" x14ac:dyDescent="0.25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562"/>
      <c r="K321" s="563"/>
      <c r="L321" s="563"/>
      <c r="M321" s="563"/>
      <c r="N321" s="564"/>
    </row>
    <row r="322" spans="2:14" ht="13" customHeight="1" x14ac:dyDescent="0.25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562"/>
      <c r="K322" s="563"/>
      <c r="L322" s="563"/>
      <c r="M322" s="563"/>
      <c r="N322" s="564"/>
    </row>
    <row r="323" spans="2:14" ht="13" customHeight="1" x14ac:dyDescent="0.25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562"/>
      <c r="K323" s="563"/>
      <c r="L323" s="563"/>
      <c r="M323" s="563"/>
      <c r="N323" s="564"/>
    </row>
    <row r="324" spans="2:14" ht="13" customHeight="1" x14ac:dyDescent="0.25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562"/>
      <c r="K324" s="563"/>
      <c r="L324" s="563"/>
      <c r="M324" s="563"/>
      <c r="N324" s="564"/>
    </row>
    <row r="325" spans="2:14" ht="13" customHeight="1" x14ac:dyDescent="0.25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562"/>
      <c r="K325" s="563"/>
      <c r="L325" s="563"/>
      <c r="M325" s="563"/>
      <c r="N325" s="564"/>
    </row>
    <row r="326" spans="2:14" ht="13" customHeight="1" x14ac:dyDescent="0.25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562"/>
      <c r="K326" s="563"/>
      <c r="L326" s="563"/>
      <c r="M326" s="563"/>
      <c r="N326" s="564"/>
    </row>
    <row r="327" spans="2:14" ht="13" customHeight="1" x14ac:dyDescent="0.25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562"/>
      <c r="K327" s="563"/>
      <c r="L327" s="563"/>
      <c r="M327" s="563"/>
      <c r="N327" s="564"/>
    </row>
    <row r="328" spans="2:14" ht="13" customHeight="1" x14ac:dyDescent="0.25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562"/>
      <c r="K328" s="563"/>
      <c r="L328" s="563"/>
      <c r="M328" s="563"/>
      <c r="N328" s="564"/>
    </row>
    <row r="329" spans="2:14" ht="13" customHeight="1" x14ac:dyDescent="0.25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562"/>
      <c r="K329" s="563"/>
      <c r="L329" s="563"/>
      <c r="M329" s="563"/>
      <c r="N329" s="564"/>
    </row>
    <row r="330" spans="2:14" ht="13" customHeight="1" x14ac:dyDescent="0.25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562"/>
      <c r="K330" s="563"/>
      <c r="L330" s="563"/>
      <c r="M330" s="563"/>
      <c r="N330" s="564"/>
    </row>
    <row r="331" spans="2:14" ht="13" customHeight="1" x14ac:dyDescent="0.25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562"/>
      <c r="K331" s="563"/>
      <c r="L331" s="563"/>
      <c r="M331" s="563"/>
      <c r="N331" s="564"/>
    </row>
    <row r="332" spans="2:14" ht="13" customHeight="1" x14ac:dyDescent="0.25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562"/>
      <c r="K332" s="563"/>
      <c r="L332" s="563"/>
      <c r="M332" s="563"/>
      <c r="N332" s="564"/>
    </row>
    <row r="333" spans="2:14" ht="13" customHeight="1" x14ac:dyDescent="0.25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562"/>
      <c r="K333" s="563"/>
      <c r="L333" s="563"/>
      <c r="M333" s="563"/>
      <c r="N333" s="564"/>
    </row>
    <row r="334" spans="2:14" ht="13" customHeight="1" x14ac:dyDescent="0.25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562"/>
      <c r="K334" s="563"/>
      <c r="L334" s="563"/>
      <c r="M334" s="563"/>
      <c r="N334" s="564"/>
    </row>
    <row r="335" spans="2:14" ht="13" customHeight="1" x14ac:dyDescent="0.25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562"/>
      <c r="K335" s="563"/>
      <c r="L335" s="563"/>
      <c r="M335" s="563"/>
      <c r="N335" s="564"/>
    </row>
    <row r="336" spans="2:14" ht="13" customHeight="1" x14ac:dyDescent="0.25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562"/>
      <c r="K336" s="563"/>
      <c r="L336" s="563"/>
      <c r="M336" s="563"/>
      <c r="N336" s="564"/>
    </row>
    <row r="337" spans="2:14" ht="13" customHeight="1" x14ac:dyDescent="0.25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562"/>
      <c r="K337" s="563"/>
      <c r="L337" s="563"/>
      <c r="M337" s="563"/>
      <c r="N337" s="564"/>
    </row>
    <row r="338" spans="2:14" ht="13" hidden="1" customHeight="1" x14ac:dyDescent="0.25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562"/>
      <c r="K338" s="563"/>
      <c r="L338" s="563"/>
      <c r="M338" s="563"/>
      <c r="N338" s="564"/>
    </row>
    <row r="339" spans="2:14" ht="13" hidden="1" customHeight="1" x14ac:dyDescent="0.25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562"/>
      <c r="K339" s="563"/>
      <c r="L339" s="563"/>
      <c r="M339" s="563"/>
      <c r="N339" s="564"/>
    </row>
    <row r="340" spans="2:14" ht="13" hidden="1" customHeight="1" x14ac:dyDescent="0.25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562"/>
      <c r="K340" s="563"/>
      <c r="L340" s="563"/>
      <c r="M340" s="563"/>
      <c r="N340" s="564"/>
    </row>
    <row r="341" spans="2:14" ht="13" hidden="1" customHeight="1" x14ac:dyDescent="0.25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562" t="s">
        <v>647</v>
      </c>
      <c r="K341" s="563"/>
      <c r="L341" s="563"/>
      <c r="M341" s="563"/>
      <c r="N341" s="564"/>
    </row>
    <row r="342" spans="2:14" ht="13" hidden="1" customHeight="1" x14ac:dyDescent="0.25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562"/>
      <c r="K342" s="563"/>
      <c r="L342" s="563"/>
      <c r="M342" s="563"/>
      <c r="N342" s="564"/>
    </row>
    <row r="343" spans="2:14" ht="13" hidden="1" customHeight="1" x14ac:dyDescent="0.25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562"/>
      <c r="K343" s="563"/>
      <c r="L343" s="563"/>
      <c r="M343" s="563"/>
      <c r="N343" s="564"/>
    </row>
    <row r="344" spans="2:14" ht="13" hidden="1" customHeight="1" x14ac:dyDescent="0.25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562"/>
      <c r="K344" s="563"/>
      <c r="L344" s="563"/>
      <c r="M344" s="563"/>
      <c r="N344" s="564"/>
    </row>
    <row r="345" spans="2:14" ht="13" hidden="1" customHeight="1" x14ac:dyDescent="0.25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562"/>
      <c r="K345" s="563"/>
      <c r="L345" s="563"/>
      <c r="M345" s="563"/>
      <c r="N345" s="564"/>
    </row>
    <row r="346" spans="2:14" ht="13" hidden="1" customHeight="1" x14ac:dyDescent="0.25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562"/>
      <c r="K346" s="563"/>
      <c r="L346" s="563"/>
      <c r="M346" s="563"/>
      <c r="N346" s="564"/>
    </row>
    <row r="347" spans="2:14" ht="13" hidden="1" customHeight="1" x14ac:dyDescent="0.25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562"/>
      <c r="K347" s="563"/>
      <c r="L347" s="563"/>
      <c r="M347" s="563"/>
      <c r="N347" s="564"/>
    </row>
    <row r="348" spans="2:14" ht="13" hidden="1" customHeight="1" x14ac:dyDescent="0.25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562"/>
      <c r="K348" s="563"/>
      <c r="L348" s="563"/>
      <c r="M348" s="563"/>
      <c r="N348" s="564"/>
    </row>
    <row r="349" spans="2:14" ht="13" hidden="1" customHeight="1" x14ac:dyDescent="0.25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562"/>
      <c r="K349" s="563"/>
      <c r="L349" s="563"/>
      <c r="M349" s="563"/>
      <c r="N349" s="564"/>
    </row>
    <row r="350" spans="2:14" ht="13" hidden="1" customHeight="1" x14ac:dyDescent="0.25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562"/>
      <c r="K350" s="563"/>
      <c r="L350" s="563"/>
      <c r="M350" s="563"/>
      <c r="N350" s="564"/>
    </row>
    <row r="351" spans="2:14" ht="13" hidden="1" customHeight="1" x14ac:dyDescent="0.25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562"/>
      <c r="K351" s="563"/>
      <c r="L351" s="563"/>
      <c r="M351" s="563"/>
      <c r="N351" s="564"/>
    </row>
    <row r="352" spans="2:14" ht="13" hidden="1" customHeight="1" x14ac:dyDescent="0.25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562"/>
      <c r="K352" s="563"/>
      <c r="L352" s="563"/>
      <c r="M352" s="563"/>
      <c r="N352" s="564"/>
    </row>
    <row r="353" spans="2:14" ht="13" hidden="1" customHeight="1" x14ac:dyDescent="0.25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562"/>
      <c r="K353" s="563"/>
      <c r="L353" s="563"/>
      <c r="M353" s="563"/>
      <c r="N353" s="564"/>
    </row>
    <row r="354" spans="2:14" ht="13" hidden="1" customHeight="1" x14ac:dyDescent="0.25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562"/>
      <c r="K354" s="563"/>
      <c r="L354" s="563"/>
      <c r="M354" s="563"/>
      <c r="N354" s="564"/>
    </row>
    <row r="355" spans="2:14" ht="13" hidden="1" customHeight="1" x14ac:dyDescent="0.25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562"/>
      <c r="K355" s="563"/>
      <c r="L355" s="563"/>
      <c r="M355" s="563"/>
      <c r="N355" s="564"/>
    </row>
    <row r="356" spans="2:14" ht="13" hidden="1" customHeight="1" x14ac:dyDescent="0.25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562"/>
      <c r="K356" s="563"/>
      <c r="L356" s="563"/>
      <c r="M356" s="563"/>
      <c r="N356" s="564"/>
    </row>
    <row r="357" spans="2:14" ht="13" hidden="1" customHeight="1" x14ac:dyDescent="0.25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562"/>
      <c r="K357" s="563"/>
      <c r="L357" s="563"/>
      <c r="M357" s="563"/>
      <c r="N357" s="564"/>
    </row>
    <row r="358" spans="2:14" ht="13" hidden="1" customHeight="1" x14ac:dyDescent="0.25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562"/>
      <c r="K358" s="563"/>
      <c r="L358" s="563"/>
      <c r="M358" s="563"/>
      <c r="N358" s="564"/>
    </row>
    <row r="359" spans="2:14" ht="13" hidden="1" customHeight="1" x14ac:dyDescent="0.25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562"/>
      <c r="K359" s="563"/>
      <c r="L359" s="563"/>
      <c r="M359" s="563"/>
      <c r="N359" s="564"/>
    </row>
    <row r="360" spans="2:14" ht="13" hidden="1" customHeight="1" x14ac:dyDescent="0.25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562"/>
      <c r="K360" s="563"/>
      <c r="L360" s="563"/>
      <c r="M360" s="563"/>
      <c r="N360" s="564"/>
    </row>
    <row r="361" spans="2:14" ht="13" hidden="1" customHeight="1" x14ac:dyDescent="0.25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562"/>
      <c r="K361" s="563"/>
      <c r="L361" s="563"/>
      <c r="M361" s="563"/>
      <c r="N361" s="564"/>
    </row>
    <row r="362" spans="2:14" ht="13" hidden="1" customHeight="1" x14ac:dyDescent="0.25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562"/>
      <c r="K362" s="563"/>
      <c r="L362" s="563"/>
      <c r="M362" s="563"/>
      <c r="N362" s="564"/>
    </row>
    <row r="363" spans="2:14" ht="13" hidden="1" customHeight="1" x14ac:dyDescent="0.25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562"/>
      <c r="K363" s="563"/>
      <c r="L363" s="563"/>
      <c r="M363" s="563"/>
      <c r="N363" s="564"/>
    </row>
    <row r="364" spans="2:14" ht="13" hidden="1" customHeight="1" x14ac:dyDescent="0.25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562"/>
      <c r="K364" s="563"/>
      <c r="L364" s="563"/>
      <c r="M364" s="563"/>
      <c r="N364" s="564"/>
    </row>
    <row r="365" spans="2:14" ht="13" hidden="1" customHeight="1" x14ac:dyDescent="0.25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562"/>
      <c r="K365" s="563"/>
      <c r="L365" s="563"/>
      <c r="M365" s="563"/>
      <c r="N365" s="564"/>
    </row>
    <row r="366" spans="2:14" ht="13" hidden="1" customHeight="1" x14ac:dyDescent="0.25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562"/>
      <c r="K366" s="563"/>
      <c r="L366" s="563"/>
      <c r="M366" s="563"/>
      <c r="N366" s="564"/>
    </row>
    <row r="367" spans="2:14" ht="13" hidden="1" customHeight="1" x14ac:dyDescent="0.25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562"/>
      <c r="K367" s="563"/>
      <c r="L367" s="563"/>
      <c r="M367" s="563"/>
      <c r="N367" s="564"/>
    </row>
    <row r="368" spans="2:14" ht="13" hidden="1" customHeight="1" x14ac:dyDescent="0.25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562"/>
      <c r="K368" s="563"/>
      <c r="L368" s="563"/>
      <c r="M368" s="563"/>
      <c r="N368" s="564"/>
    </row>
    <row r="369" spans="2:14" ht="13" hidden="1" customHeight="1" x14ac:dyDescent="0.25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562"/>
      <c r="K369" s="563"/>
      <c r="L369" s="563"/>
      <c r="M369" s="563"/>
      <c r="N369" s="564"/>
    </row>
    <row r="370" spans="2:14" ht="13" hidden="1" customHeight="1" x14ac:dyDescent="0.25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562"/>
      <c r="K370" s="563"/>
      <c r="L370" s="563"/>
      <c r="M370" s="563"/>
      <c r="N370" s="564"/>
    </row>
    <row r="371" spans="2:14" ht="13" hidden="1" customHeight="1" x14ac:dyDescent="0.25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562"/>
      <c r="K371" s="563"/>
      <c r="L371" s="563"/>
      <c r="M371" s="563"/>
      <c r="N371" s="564"/>
    </row>
    <row r="372" spans="2:14" ht="13" hidden="1" customHeight="1" x14ac:dyDescent="0.25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562"/>
      <c r="K372" s="563"/>
      <c r="L372" s="563"/>
      <c r="M372" s="563"/>
      <c r="N372" s="564"/>
    </row>
    <row r="373" spans="2:14" ht="13" hidden="1" customHeight="1" x14ac:dyDescent="0.25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562"/>
      <c r="K373" s="563"/>
      <c r="L373" s="563"/>
      <c r="M373" s="563"/>
      <c r="N373" s="564"/>
    </row>
    <row r="374" spans="2:14" ht="13" hidden="1" customHeight="1" x14ac:dyDescent="0.25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562"/>
      <c r="K374" s="563"/>
      <c r="L374" s="563"/>
      <c r="M374" s="563"/>
      <c r="N374" s="564"/>
    </row>
    <row r="375" spans="2:14" ht="13" hidden="1" customHeight="1" x14ac:dyDescent="0.25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562"/>
      <c r="K375" s="563"/>
      <c r="L375" s="563"/>
      <c r="M375" s="563"/>
      <c r="N375" s="564"/>
    </row>
    <row r="376" spans="2:14" ht="13" hidden="1" customHeight="1" x14ac:dyDescent="0.25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562"/>
      <c r="K376" s="563"/>
      <c r="L376" s="563"/>
      <c r="M376" s="563"/>
      <c r="N376" s="564"/>
    </row>
    <row r="377" spans="2:14" ht="13" hidden="1" customHeight="1" x14ac:dyDescent="0.25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562"/>
      <c r="K377" s="563"/>
      <c r="L377" s="563"/>
      <c r="M377" s="563"/>
      <c r="N377" s="564"/>
    </row>
    <row r="378" spans="2:14" ht="13" hidden="1" customHeight="1" x14ac:dyDescent="0.25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562"/>
      <c r="K378" s="563"/>
      <c r="L378" s="563"/>
      <c r="M378" s="563"/>
      <c r="N378" s="564"/>
    </row>
    <row r="379" spans="2:14" ht="13" hidden="1" customHeight="1" x14ac:dyDescent="0.25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562"/>
      <c r="K379" s="563"/>
      <c r="L379" s="563"/>
      <c r="M379" s="563"/>
      <c r="N379" s="564"/>
    </row>
    <row r="380" spans="2:14" ht="13" hidden="1" customHeight="1" x14ac:dyDescent="0.25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562"/>
      <c r="K380" s="563"/>
      <c r="L380" s="563"/>
      <c r="M380" s="563"/>
      <c r="N380" s="564"/>
    </row>
    <row r="381" spans="2:14" ht="13" hidden="1" customHeight="1" x14ac:dyDescent="0.25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562"/>
      <c r="K381" s="563"/>
      <c r="L381" s="563"/>
      <c r="M381" s="563"/>
      <c r="N381" s="564"/>
    </row>
    <row r="382" spans="2:14" ht="13" hidden="1" customHeight="1" x14ac:dyDescent="0.25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562"/>
      <c r="K382" s="563"/>
      <c r="L382" s="563"/>
      <c r="M382" s="563"/>
      <c r="N382" s="564"/>
    </row>
    <row r="383" spans="2:14" ht="13" hidden="1" customHeight="1" x14ac:dyDescent="0.25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562"/>
      <c r="K383" s="563"/>
      <c r="L383" s="563"/>
      <c r="M383" s="563"/>
      <c r="N383" s="564"/>
    </row>
    <row r="384" spans="2:14" ht="13" hidden="1" customHeight="1" x14ac:dyDescent="0.25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562"/>
      <c r="K384" s="563"/>
      <c r="L384" s="563"/>
      <c r="M384" s="563"/>
      <c r="N384" s="564"/>
    </row>
    <row r="385" spans="2:14" ht="13" hidden="1" customHeight="1" x14ac:dyDescent="0.25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562"/>
      <c r="K385" s="563"/>
      <c r="L385" s="563"/>
      <c r="M385" s="563"/>
      <c r="N385" s="564"/>
    </row>
    <row r="386" spans="2:14" ht="13" hidden="1" customHeight="1" x14ac:dyDescent="0.25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562"/>
      <c r="K386" s="563"/>
      <c r="L386" s="563"/>
      <c r="M386" s="563"/>
      <c r="N386" s="564"/>
    </row>
    <row r="387" spans="2:14" ht="13" hidden="1" customHeight="1" x14ac:dyDescent="0.25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562"/>
      <c r="K387" s="563"/>
      <c r="L387" s="563"/>
      <c r="M387" s="563"/>
      <c r="N387" s="564"/>
    </row>
    <row r="388" spans="2:14" ht="13" hidden="1" customHeight="1" x14ac:dyDescent="0.25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562"/>
      <c r="K388" s="563"/>
      <c r="L388" s="563"/>
      <c r="M388" s="563"/>
      <c r="N388" s="564"/>
    </row>
    <row r="389" spans="2:14" ht="13" hidden="1" customHeight="1" x14ac:dyDescent="0.25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562"/>
      <c r="K389" s="563"/>
      <c r="L389" s="563"/>
      <c r="M389" s="563"/>
      <c r="N389" s="564"/>
    </row>
    <row r="390" spans="2:14" ht="13" hidden="1" customHeight="1" x14ac:dyDescent="0.25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562"/>
      <c r="K390" s="563"/>
      <c r="L390" s="563"/>
      <c r="M390" s="563"/>
      <c r="N390" s="564"/>
    </row>
    <row r="391" spans="2:14" ht="13" hidden="1" customHeight="1" x14ac:dyDescent="0.25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562"/>
      <c r="K391" s="563"/>
      <c r="L391" s="563"/>
      <c r="M391" s="563"/>
      <c r="N391" s="564"/>
    </row>
    <row r="392" spans="2:14" ht="13" hidden="1" customHeight="1" x14ac:dyDescent="0.25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562"/>
      <c r="K392" s="563"/>
      <c r="L392" s="563"/>
      <c r="M392" s="563"/>
      <c r="N392" s="564"/>
    </row>
    <row r="393" spans="2:14" ht="13" hidden="1" customHeight="1" x14ac:dyDescent="0.25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562"/>
      <c r="K393" s="563"/>
      <c r="L393" s="563"/>
      <c r="M393" s="563"/>
      <c r="N393" s="564"/>
    </row>
    <row r="394" spans="2:14" ht="13" hidden="1" customHeight="1" x14ac:dyDescent="0.25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562"/>
      <c r="K394" s="563"/>
      <c r="L394" s="563"/>
      <c r="M394" s="563"/>
      <c r="N394" s="564"/>
    </row>
    <row r="395" spans="2:14" ht="13" hidden="1" customHeight="1" x14ac:dyDescent="0.25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562"/>
      <c r="K395" s="563"/>
      <c r="L395" s="563"/>
      <c r="M395" s="563"/>
      <c r="N395" s="564"/>
    </row>
    <row r="396" spans="2:14" ht="13" hidden="1" customHeight="1" x14ac:dyDescent="0.25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562"/>
      <c r="K396" s="563"/>
      <c r="L396" s="563"/>
      <c r="M396" s="563"/>
      <c r="N396" s="564"/>
    </row>
    <row r="397" spans="2:14" ht="13" hidden="1" customHeight="1" x14ac:dyDescent="0.25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562"/>
      <c r="K397" s="563"/>
      <c r="L397" s="563"/>
      <c r="M397" s="563"/>
      <c r="N397" s="564"/>
    </row>
    <row r="398" spans="2:14" ht="13" hidden="1" customHeight="1" x14ac:dyDescent="0.25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562"/>
      <c r="K398" s="563"/>
      <c r="L398" s="563"/>
      <c r="M398" s="563"/>
      <c r="N398" s="564"/>
    </row>
    <row r="399" spans="2:14" ht="13" hidden="1" customHeight="1" x14ac:dyDescent="0.25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562"/>
      <c r="K399" s="563"/>
      <c r="L399" s="563"/>
      <c r="M399" s="563"/>
      <c r="N399" s="564"/>
    </row>
    <row r="400" spans="2:14" ht="13" hidden="1" customHeight="1" x14ac:dyDescent="0.25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562"/>
      <c r="K400" s="563"/>
      <c r="L400" s="563"/>
      <c r="M400" s="563"/>
      <c r="N400" s="564"/>
    </row>
    <row r="401" spans="2:14" ht="13" hidden="1" customHeight="1" x14ac:dyDescent="0.25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562"/>
      <c r="K401" s="563"/>
      <c r="L401" s="563"/>
      <c r="M401" s="563"/>
      <c r="N401" s="564"/>
    </row>
    <row r="402" spans="2:14" ht="13" hidden="1" customHeight="1" x14ac:dyDescent="0.25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562"/>
      <c r="K402" s="563"/>
      <c r="L402" s="563"/>
      <c r="M402" s="563"/>
      <c r="N402" s="564"/>
    </row>
    <row r="403" spans="2:14" ht="13" hidden="1" customHeight="1" x14ac:dyDescent="0.25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562"/>
      <c r="K403" s="563"/>
      <c r="L403" s="563"/>
      <c r="M403" s="563"/>
      <c r="N403" s="564"/>
    </row>
    <row r="404" spans="2:14" ht="13" hidden="1" customHeight="1" x14ac:dyDescent="0.25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562"/>
      <c r="K404" s="563"/>
      <c r="L404" s="563"/>
      <c r="M404" s="563"/>
      <c r="N404" s="564"/>
    </row>
    <row r="405" spans="2:14" ht="13" hidden="1" customHeight="1" x14ac:dyDescent="0.25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562"/>
      <c r="K405" s="563"/>
      <c r="L405" s="563"/>
      <c r="M405" s="563"/>
      <c r="N405" s="564"/>
    </row>
    <row r="406" spans="2:14" ht="13" hidden="1" customHeight="1" x14ac:dyDescent="0.25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562"/>
      <c r="K406" s="563"/>
      <c r="L406" s="563"/>
      <c r="M406" s="563"/>
      <c r="N406" s="564"/>
    </row>
    <row r="407" spans="2:14" ht="13" hidden="1" customHeight="1" x14ac:dyDescent="0.25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562"/>
      <c r="K407" s="563"/>
      <c r="L407" s="563"/>
      <c r="M407" s="563"/>
      <c r="N407" s="564"/>
    </row>
    <row r="408" spans="2:14" ht="13" hidden="1" customHeight="1" x14ac:dyDescent="0.25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562"/>
      <c r="K408" s="563"/>
      <c r="L408" s="563"/>
      <c r="M408" s="563"/>
      <c r="N408" s="564"/>
    </row>
    <row r="409" spans="2:14" ht="13" hidden="1" customHeight="1" x14ac:dyDescent="0.25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562"/>
      <c r="K409" s="563"/>
      <c r="L409" s="563"/>
      <c r="M409" s="563"/>
      <c r="N409" s="564"/>
    </row>
    <row r="410" spans="2:14" ht="13" hidden="1" customHeight="1" x14ac:dyDescent="0.25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562"/>
      <c r="K410" s="563"/>
      <c r="L410" s="563"/>
      <c r="M410" s="563"/>
      <c r="N410" s="564"/>
    </row>
    <row r="411" spans="2:14" ht="13" hidden="1" customHeight="1" x14ac:dyDescent="0.25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562"/>
      <c r="K411" s="563"/>
      <c r="L411" s="563"/>
      <c r="M411" s="563"/>
      <c r="N411" s="564"/>
    </row>
    <row r="412" spans="2:14" ht="13" customHeight="1" x14ac:dyDescent="0.25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562"/>
      <c r="K412" s="563"/>
      <c r="L412" s="563"/>
      <c r="M412" s="563"/>
      <c r="N412" s="564"/>
    </row>
    <row r="413" spans="2:14" ht="13" customHeight="1" x14ac:dyDescent="0.25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562"/>
      <c r="K413" s="563"/>
      <c r="L413" s="563"/>
      <c r="M413" s="563"/>
      <c r="N413" s="564"/>
    </row>
    <row r="414" spans="2:14" ht="13" customHeight="1" x14ac:dyDescent="0.25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562"/>
      <c r="K414" s="563"/>
      <c r="L414" s="563"/>
      <c r="M414" s="563"/>
      <c r="N414" s="564"/>
    </row>
    <row r="415" spans="2:14" ht="13" customHeight="1" x14ac:dyDescent="0.25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562"/>
      <c r="K415" s="563"/>
      <c r="L415" s="563"/>
      <c r="M415" s="563"/>
      <c r="N415" s="564"/>
    </row>
    <row r="416" spans="2:14" ht="13" customHeight="1" x14ac:dyDescent="0.25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562"/>
      <c r="K416" s="563"/>
      <c r="L416" s="563"/>
      <c r="M416" s="563"/>
      <c r="N416" s="564"/>
    </row>
    <row r="417" spans="2:14" ht="13" customHeight="1" x14ac:dyDescent="0.25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562"/>
      <c r="K417" s="563"/>
      <c r="L417" s="563"/>
      <c r="M417" s="563"/>
      <c r="N417" s="564"/>
    </row>
    <row r="418" spans="2:14" ht="13" customHeight="1" x14ac:dyDescent="0.25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562"/>
      <c r="K418" s="563"/>
      <c r="L418" s="563"/>
      <c r="M418" s="563"/>
      <c r="N418" s="564"/>
    </row>
    <row r="419" spans="2:14" ht="13" customHeight="1" x14ac:dyDescent="0.25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562"/>
      <c r="K419" s="563"/>
      <c r="L419" s="563"/>
      <c r="M419" s="563"/>
      <c r="N419" s="564"/>
    </row>
    <row r="420" spans="2:14" ht="13" customHeight="1" x14ac:dyDescent="0.25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562"/>
      <c r="K420" s="563"/>
      <c r="L420" s="563"/>
      <c r="M420" s="563"/>
      <c r="N420" s="564"/>
    </row>
    <row r="421" spans="2:14" ht="13" customHeight="1" x14ac:dyDescent="0.25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562"/>
      <c r="K421" s="563"/>
      <c r="L421" s="563"/>
      <c r="M421" s="563"/>
      <c r="N421" s="564"/>
    </row>
    <row r="422" spans="2:14" ht="13" customHeight="1" x14ac:dyDescent="0.25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562"/>
      <c r="K422" s="563"/>
      <c r="L422" s="563"/>
      <c r="M422" s="563"/>
      <c r="N422" s="564"/>
    </row>
    <row r="423" spans="2:14" ht="13" customHeight="1" x14ac:dyDescent="0.25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562"/>
      <c r="K423" s="563"/>
      <c r="L423" s="563"/>
      <c r="M423" s="563"/>
      <c r="N423" s="564"/>
    </row>
    <row r="424" spans="2:14" ht="13" customHeight="1" x14ac:dyDescent="0.25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562"/>
      <c r="K424" s="563"/>
      <c r="L424" s="563"/>
      <c r="M424" s="563"/>
      <c r="N424" s="564"/>
    </row>
    <row r="425" spans="2:14" ht="13" customHeight="1" x14ac:dyDescent="0.25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562"/>
      <c r="K425" s="563"/>
      <c r="L425" s="563"/>
      <c r="M425" s="563"/>
      <c r="N425" s="564"/>
    </row>
    <row r="426" spans="2:14" ht="13" customHeight="1" x14ac:dyDescent="0.25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562"/>
      <c r="K426" s="563"/>
      <c r="L426" s="563"/>
      <c r="M426" s="563"/>
      <c r="N426" s="564"/>
    </row>
    <row r="427" spans="2:14" ht="13" customHeight="1" x14ac:dyDescent="0.25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562"/>
      <c r="K427" s="563"/>
      <c r="L427" s="563"/>
      <c r="M427" s="563"/>
      <c r="N427" s="564"/>
    </row>
    <row r="428" spans="2:14" ht="13" customHeight="1" x14ac:dyDescent="0.25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562"/>
      <c r="K428" s="563"/>
      <c r="L428" s="563"/>
      <c r="M428" s="563"/>
      <c r="N428" s="564"/>
    </row>
    <row r="429" spans="2:14" ht="13" customHeight="1" x14ac:dyDescent="0.25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562"/>
      <c r="K429" s="563"/>
      <c r="L429" s="563"/>
      <c r="M429" s="563"/>
      <c r="N429" s="564"/>
    </row>
    <row r="430" spans="2:14" ht="13" customHeight="1" x14ac:dyDescent="0.25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562"/>
      <c r="K430" s="563"/>
      <c r="L430" s="563"/>
      <c r="M430" s="563"/>
      <c r="N430" s="564"/>
    </row>
    <row r="431" spans="2:14" ht="13" customHeight="1" x14ac:dyDescent="0.25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562"/>
      <c r="K431" s="563"/>
      <c r="L431" s="563"/>
      <c r="M431" s="563"/>
      <c r="N431" s="564"/>
    </row>
    <row r="432" spans="2:14" ht="13" customHeight="1" x14ac:dyDescent="0.25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562"/>
      <c r="K432" s="563"/>
      <c r="L432" s="563"/>
      <c r="M432" s="563"/>
      <c r="N432" s="564"/>
    </row>
    <row r="433" spans="2:14" ht="13" customHeight="1" x14ac:dyDescent="0.25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562"/>
      <c r="K433" s="563"/>
      <c r="L433" s="563"/>
      <c r="M433" s="563"/>
      <c r="N433" s="564"/>
    </row>
    <row r="434" spans="2:14" ht="13" customHeight="1" x14ac:dyDescent="0.25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562"/>
      <c r="K434" s="563"/>
      <c r="L434" s="563"/>
      <c r="M434" s="563"/>
      <c r="N434" s="564"/>
    </row>
    <row r="435" spans="2:14" ht="13" customHeight="1" x14ac:dyDescent="0.25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562"/>
      <c r="K435" s="563"/>
      <c r="L435" s="563"/>
      <c r="M435" s="563"/>
      <c r="N435" s="564"/>
    </row>
    <row r="436" spans="2:14" ht="13" customHeight="1" x14ac:dyDescent="0.25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562"/>
      <c r="K436" s="563"/>
      <c r="L436" s="563"/>
      <c r="M436" s="563"/>
      <c r="N436" s="564"/>
    </row>
    <row r="437" spans="2:14" ht="13" customHeight="1" x14ac:dyDescent="0.25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562"/>
      <c r="K437" s="563"/>
      <c r="L437" s="563"/>
      <c r="M437" s="563"/>
      <c r="N437" s="564"/>
    </row>
    <row r="438" spans="2:14" ht="13" customHeight="1" x14ac:dyDescent="0.25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562"/>
      <c r="K438" s="563"/>
      <c r="L438" s="563"/>
      <c r="M438" s="563"/>
      <c r="N438" s="564"/>
    </row>
    <row r="439" spans="2:14" ht="13" customHeight="1" x14ac:dyDescent="0.25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562"/>
      <c r="K439" s="563"/>
      <c r="L439" s="563"/>
      <c r="M439" s="563"/>
      <c r="N439" s="564"/>
    </row>
    <row r="440" spans="2:14" ht="13" customHeight="1" x14ac:dyDescent="0.25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562"/>
      <c r="K440" s="563"/>
      <c r="L440" s="563"/>
      <c r="M440" s="563"/>
      <c r="N440" s="564"/>
    </row>
    <row r="441" spans="2:14" ht="13" customHeight="1" x14ac:dyDescent="0.25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562"/>
      <c r="K441" s="563"/>
      <c r="L441" s="563"/>
      <c r="M441" s="563"/>
      <c r="N441" s="564"/>
    </row>
    <row r="442" spans="2:14" ht="13" customHeight="1" x14ac:dyDescent="0.25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562"/>
      <c r="K442" s="563"/>
      <c r="L442" s="563"/>
      <c r="M442" s="563"/>
      <c r="N442" s="564"/>
    </row>
    <row r="443" spans="2:14" ht="13" customHeight="1" x14ac:dyDescent="0.25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562"/>
      <c r="K443" s="563"/>
      <c r="L443" s="563"/>
      <c r="M443" s="563"/>
      <c r="N443" s="564"/>
    </row>
    <row r="444" spans="2:14" ht="13" customHeight="1" x14ac:dyDescent="0.25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562"/>
      <c r="K444" s="563"/>
      <c r="L444" s="563"/>
      <c r="M444" s="563"/>
      <c r="N444" s="564"/>
    </row>
    <row r="445" spans="2:14" ht="13" hidden="1" customHeight="1" x14ac:dyDescent="0.25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562"/>
      <c r="K445" s="563"/>
      <c r="L445" s="563"/>
      <c r="M445" s="563"/>
      <c r="N445" s="564"/>
    </row>
    <row r="446" spans="2:14" ht="13" hidden="1" customHeight="1" x14ac:dyDescent="0.25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562"/>
      <c r="K446" s="563"/>
      <c r="L446" s="563"/>
      <c r="M446" s="563"/>
      <c r="N446" s="564"/>
    </row>
    <row r="447" spans="2:14" ht="13" hidden="1" customHeight="1" x14ac:dyDescent="0.25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562"/>
      <c r="K447" s="563"/>
      <c r="L447" s="563"/>
      <c r="M447" s="563"/>
      <c r="N447" s="564"/>
    </row>
    <row r="448" spans="2:14" ht="13" hidden="1" customHeight="1" x14ac:dyDescent="0.25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562"/>
      <c r="K448" s="563"/>
      <c r="L448" s="563"/>
      <c r="M448" s="563"/>
      <c r="N448" s="564"/>
    </row>
    <row r="449" spans="2:14" ht="13" hidden="1" customHeight="1" x14ac:dyDescent="0.25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562"/>
      <c r="K449" s="563"/>
      <c r="L449" s="563"/>
      <c r="M449" s="563"/>
      <c r="N449" s="564"/>
    </row>
    <row r="450" spans="2:14" ht="13" hidden="1" customHeight="1" x14ac:dyDescent="0.25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562"/>
      <c r="K450" s="563"/>
      <c r="L450" s="563"/>
      <c r="M450" s="563"/>
      <c r="N450" s="564"/>
    </row>
    <row r="451" spans="2:14" ht="13" hidden="1" customHeight="1" x14ac:dyDescent="0.25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562"/>
      <c r="K451" s="563"/>
      <c r="L451" s="563"/>
      <c r="M451" s="563"/>
      <c r="N451" s="564"/>
    </row>
    <row r="452" spans="2:14" ht="13" hidden="1" customHeight="1" x14ac:dyDescent="0.25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562"/>
      <c r="K452" s="563"/>
      <c r="L452" s="563"/>
      <c r="M452" s="563"/>
      <c r="N452" s="564"/>
    </row>
    <row r="453" spans="2:14" ht="13" hidden="1" customHeight="1" x14ac:dyDescent="0.25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562"/>
      <c r="K453" s="563"/>
      <c r="L453" s="563"/>
      <c r="M453" s="563"/>
      <c r="N453" s="564"/>
    </row>
    <row r="454" spans="2:14" ht="13" hidden="1" customHeight="1" x14ac:dyDescent="0.25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562"/>
      <c r="K454" s="563"/>
      <c r="L454" s="563"/>
      <c r="M454" s="563"/>
      <c r="N454" s="564"/>
    </row>
    <row r="455" spans="2:14" ht="13" hidden="1" customHeight="1" x14ac:dyDescent="0.25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562"/>
      <c r="K455" s="563"/>
      <c r="L455" s="563"/>
      <c r="M455" s="563"/>
      <c r="N455" s="564"/>
    </row>
    <row r="456" spans="2:14" ht="13" hidden="1" customHeight="1" x14ac:dyDescent="0.25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562"/>
      <c r="K456" s="563"/>
      <c r="L456" s="563"/>
      <c r="M456" s="563"/>
      <c r="N456" s="564"/>
    </row>
    <row r="457" spans="2:14" ht="13" hidden="1" customHeight="1" x14ac:dyDescent="0.25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562"/>
      <c r="K457" s="563"/>
      <c r="L457" s="563"/>
      <c r="M457" s="563"/>
      <c r="N457" s="564"/>
    </row>
    <row r="458" spans="2:14" ht="13" hidden="1" customHeight="1" x14ac:dyDescent="0.25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562"/>
      <c r="K458" s="563"/>
      <c r="L458" s="563"/>
      <c r="M458" s="563"/>
      <c r="N458" s="564"/>
    </row>
    <row r="459" spans="2:14" ht="13" hidden="1" customHeight="1" x14ac:dyDescent="0.25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562"/>
      <c r="K459" s="563"/>
      <c r="L459" s="563"/>
      <c r="M459" s="563"/>
      <c r="N459" s="564"/>
    </row>
    <row r="460" spans="2:14" ht="13" hidden="1" customHeight="1" x14ac:dyDescent="0.25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562"/>
      <c r="K460" s="563"/>
      <c r="L460" s="563"/>
      <c r="M460" s="563"/>
      <c r="N460" s="564"/>
    </row>
    <row r="461" spans="2:14" ht="13" hidden="1" customHeight="1" x14ac:dyDescent="0.25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562"/>
      <c r="K461" s="563"/>
      <c r="L461" s="563"/>
      <c r="M461" s="563"/>
      <c r="N461" s="564"/>
    </row>
    <row r="462" spans="2:14" ht="13" hidden="1" customHeight="1" x14ac:dyDescent="0.25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562"/>
      <c r="K462" s="563"/>
      <c r="L462" s="563"/>
      <c r="M462" s="563"/>
      <c r="N462" s="564"/>
    </row>
    <row r="463" spans="2:14" ht="13" hidden="1" customHeight="1" x14ac:dyDescent="0.25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562"/>
      <c r="K463" s="563"/>
      <c r="L463" s="563"/>
      <c r="M463" s="563"/>
      <c r="N463" s="564"/>
    </row>
    <row r="464" spans="2:14" ht="13" hidden="1" customHeight="1" x14ac:dyDescent="0.25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562"/>
      <c r="K464" s="563"/>
      <c r="L464" s="563"/>
      <c r="M464" s="563"/>
      <c r="N464" s="564"/>
    </row>
    <row r="465" spans="2:14" ht="13" hidden="1" customHeight="1" x14ac:dyDescent="0.25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562"/>
      <c r="K465" s="563"/>
      <c r="L465" s="563"/>
      <c r="M465" s="563"/>
      <c r="N465" s="564"/>
    </row>
    <row r="466" spans="2:14" ht="13" hidden="1" customHeight="1" x14ac:dyDescent="0.25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562"/>
      <c r="K466" s="563"/>
      <c r="L466" s="563"/>
      <c r="M466" s="563"/>
      <c r="N466" s="564"/>
    </row>
    <row r="467" spans="2:14" ht="13" hidden="1" customHeight="1" x14ac:dyDescent="0.25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562"/>
      <c r="K467" s="563"/>
      <c r="L467" s="563"/>
      <c r="M467" s="563"/>
      <c r="N467" s="564"/>
    </row>
    <row r="468" spans="2:14" ht="13" hidden="1" customHeight="1" x14ac:dyDescent="0.25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562"/>
      <c r="K468" s="563"/>
      <c r="L468" s="563"/>
      <c r="M468" s="563"/>
      <c r="N468" s="564"/>
    </row>
    <row r="469" spans="2:14" ht="13" hidden="1" customHeight="1" x14ac:dyDescent="0.25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562"/>
      <c r="K469" s="563"/>
      <c r="L469" s="563"/>
      <c r="M469" s="563"/>
      <c r="N469" s="564"/>
    </row>
    <row r="470" spans="2:14" ht="13" hidden="1" customHeight="1" x14ac:dyDescent="0.25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562"/>
      <c r="K470" s="563"/>
      <c r="L470" s="563"/>
      <c r="M470" s="563"/>
      <c r="N470" s="564"/>
    </row>
    <row r="471" spans="2:14" ht="13" hidden="1" customHeight="1" x14ac:dyDescent="0.25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562"/>
      <c r="K471" s="563"/>
      <c r="L471" s="563"/>
      <c r="M471" s="563"/>
      <c r="N471" s="564"/>
    </row>
    <row r="472" spans="2:14" ht="13" hidden="1" customHeight="1" x14ac:dyDescent="0.25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562"/>
      <c r="K472" s="563"/>
      <c r="L472" s="563"/>
      <c r="M472" s="563"/>
      <c r="N472" s="564"/>
    </row>
    <row r="473" spans="2:14" ht="13" hidden="1" customHeight="1" x14ac:dyDescent="0.25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562"/>
      <c r="K473" s="563"/>
      <c r="L473" s="563"/>
      <c r="M473" s="563"/>
      <c r="N473" s="564"/>
    </row>
    <row r="474" spans="2:14" ht="13" hidden="1" customHeight="1" x14ac:dyDescent="0.25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562"/>
      <c r="K474" s="563"/>
      <c r="L474" s="563"/>
      <c r="M474" s="563"/>
      <c r="N474" s="564"/>
    </row>
    <row r="475" spans="2:14" ht="13" hidden="1" customHeight="1" x14ac:dyDescent="0.25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562"/>
      <c r="K475" s="563"/>
      <c r="L475" s="563"/>
      <c r="M475" s="563"/>
      <c r="N475" s="564"/>
    </row>
    <row r="476" spans="2:14" ht="13" hidden="1" customHeight="1" x14ac:dyDescent="0.25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562"/>
      <c r="K476" s="563"/>
      <c r="L476" s="563"/>
      <c r="M476" s="563"/>
      <c r="N476" s="564"/>
    </row>
    <row r="477" spans="2:14" ht="13" hidden="1" customHeight="1" x14ac:dyDescent="0.25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562"/>
      <c r="K477" s="563"/>
      <c r="L477" s="563"/>
      <c r="M477" s="563"/>
      <c r="N477" s="564"/>
    </row>
    <row r="478" spans="2:14" ht="13" customHeight="1" x14ac:dyDescent="0.25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562"/>
      <c r="K478" s="563"/>
      <c r="L478" s="563"/>
      <c r="M478" s="563"/>
      <c r="N478" s="564"/>
    </row>
    <row r="479" spans="2:14" ht="13" customHeight="1" x14ac:dyDescent="0.25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562"/>
      <c r="K479" s="563"/>
      <c r="L479" s="563"/>
      <c r="M479" s="563"/>
      <c r="N479" s="564"/>
    </row>
    <row r="480" spans="2:14" ht="13" customHeight="1" x14ac:dyDescent="0.25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562"/>
      <c r="K480" s="563"/>
      <c r="L480" s="563"/>
      <c r="M480" s="563"/>
      <c r="N480" s="564"/>
    </row>
    <row r="481" spans="2:14" ht="13" hidden="1" customHeight="1" x14ac:dyDescent="0.25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562"/>
      <c r="K481" s="563"/>
      <c r="L481" s="563"/>
      <c r="M481" s="563"/>
      <c r="N481" s="564"/>
    </row>
    <row r="482" spans="2:14" ht="13" hidden="1" customHeight="1" x14ac:dyDescent="0.25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562"/>
      <c r="K482" s="563"/>
      <c r="L482" s="563"/>
      <c r="M482" s="563"/>
      <c r="N482" s="564"/>
    </row>
    <row r="483" spans="2:14" ht="13" hidden="1" customHeight="1" x14ac:dyDescent="0.25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562"/>
      <c r="K483" s="563"/>
      <c r="L483" s="563"/>
      <c r="M483" s="563"/>
      <c r="N483" s="564"/>
    </row>
    <row r="484" spans="2:14" ht="13" hidden="1" customHeight="1" x14ac:dyDescent="0.25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562"/>
      <c r="K484" s="563"/>
      <c r="L484" s="563"/>
      <c r="M484" s="563"/>
      <c r="N484" s="564"/>
    </row>
    <row r="485" spans="2:14" ht="13" hidden="1" customHeight="1" x14ac:dyDescent="0.25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562"/>
      <c r="K485" s="563"/>
      <c r="L485" s="563"/>
      <c r="M485" s="563"/>
      <c r="N485" s="564"/>
    </row>
    <row r="486" spans="2:14" ht="13" hidden="1" customHeight="1" x14ac:dyDescent="0.25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562"/>
      <c r="K486" s="563"/>
      <c r="L486" s="563"/>
      <c r="M486" s="563"/>
      <c r="N486" s="564"/>
    </row>
    <row r="487" spans="2:14" ht="13" hidden="1" customHeight="1" x14ac:dyDescent="0.25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562"/>
      <c r="K487" s="563"/>
      <c r="L487" s="563"/>
      <c r="M487" s="563"/>
      <c r="N487" s="564"/>
    </row>
    <row r="488" spans="2:14" ht="13" hidden="1" customHeight="1" x14ac:dyDescent="0.25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562"/>
      <c r="K488" s="563"/>
      <c r="L488" s="563"/>
      <c r="M488" s="563"/>
      <c r="N488" s="564"/>
    </row>
    <row r="489" spans="2:14" ht="13" customHeight="1" x14ac:dyDescent="0.25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562"/>
      <c r="K489" s="563"/>
      <c r="L489" s="563"/>
      <c r="M489" s="563"/>
      <c r="N489" s="564"/>
    </row>
    <row r="490" spans="2:14" ht="13" hidden="1" customHeight="1" x14ac:dyDescent="0.25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562"/>
      <c r="K490" s="563"/>
      <c r="L490" s="563"/>
      <c r="M490" s="563"/>
      <c r="N490" s="564"/>
    </row>
    <row r="491" spans="2:14" ht="13" customHeight="1" x14ac:dyDescent="0.25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562"/>
      <c r="K491" s="563"/>
      <c r="L491" s="563"/>
      <c r="M491" s="563"/>
      <c r="N491" s="564"/>
    </row>
    <row r="492" spans="2:14" ht="13" hidden="1" customHeight="1" x14ac:dyDescent="0.25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562"/>
      <c r="K492" s="563"/>
      <c r="L492" s="563"/>
      <c r="M492" s="563"/>
      <c r="N492" s="564"/>
    </row>
    <row r="493" spans="2:14" ht="13" hidden="1" customHeight="1" x14ac:dyDescent="0.25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562"/>
      <c r="K493" s="563"/>
      <c r="L493" s="563"/>
      <c r="M493" s="563"/>
      <c r="N493" s="564"/>
    </row>
    <row r="494" spans="2:14" ht="13" hidden="1" customHeight="1" x14ac:dyDescent="0.25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562"/>
      <c r="K494" s="563"/>
      <c r="L494" s="563"/>
      <c r="M494" s="563"/>
      <c r="N494" s="564"/>
    </row>
    <row r="495" spans="2:14" ht="13" hidden="1" customHeight="1" x14ac:dyDescent="0.25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562"/>
      <c r="K495" s="563"/>
      <c r="L495" s="563"/>
      <c r="M495" s="563"/>
      <c r="N495" s="564"/>
    </row>
    <row r="496" spans="2:14" ht="13" hidden="1" customHeight="1" x14ac:dyDescent="0.25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562"/>
      <c r="K496" s="563"/>
      <c r="L496" s="563"/>
      <c r="M496" s="563"/>
      <c r="N496" s="564"/>
    </row>
    <row r="497" spans="2:14" ht="13" hidden="1" customHeight="1" x14ac:dyDescent="0.25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562"/>
      <c r="K497" s="563"/>
      <c r="L497" s="563"/>
      <c r="M497" s="563"/>
      <c r="N497" s="564"/>
    </row>
    <row r="498" spans="2:14" ht="13" hidden="1" customHeight="1" x14ac:dyDescent="0.25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562"/>
      <c r="K498" s="563"/>
      <c r="L498" s="563"/>
      <c r="M498" s="563"/>
      <c r="N498" s="564"/>
    </row>
    <row r="499" spans="2:14" ht="13" hidden="1" customHeight="1" x14ac:dyDescent="0.25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562"/>
      <c r="K499" s="563"/>
      <c r="L499" s="563"/>
      <c r="M499" s="563"/>
      <c r="N499" s="564"/>
    </row>
    <row r="500" spans="2:14" ht="13" hidden="1" customHeight="1" x14ac:dyDescent="0.25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562"/>
      <c r="K500" s="563"/>
      <c r="L500" s="563"/>
      <c r="M500" s="563"/>
      <c r="N500" s="564"/>
    </row>
    <row r="501" spans="2:14" ht="13" hidden="1" customHeight="1" x14ac:dyDescent="0.25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562"/>
      <c r="K501" s="563"/>
      <c r="L501" s="563"/>
      <c r="M501" s="563"/>
      <c r="N501" s="564"/>
    </row>
    <row r="502" spans="2:14" ht="13" hidden="1" customHeight="1" x14ac:dyDescent="0.25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562"/>
      <c r="K502" s="563"/>
      <c r="L502" s="563"/>
      <c r="M502" s="563"/>
      <c r="N502" s="564"/>
    </row>
    <row r="503" spans="2:14" ht="13" hidden="1" customHeight="1" x14ac:dyDescent="0.25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562"/>
      <c r="K503" s="563"/>
      <c r="L503" s="563"/>
      <c r="M503" s="563"/>
      <c r="N503" s="564"/>
    </row>
    <row r="504" spans="2:14" ht="13" hidden="1" customHeight="1" x14ac:dyDescent="0.25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562"/>
      <c r="K504" s="563"/>
      <c r="L504" s="563"/>
      <c r="M504" s="563"/>
      <c r="N504" s="564"/>
    </row>
    <row r="505" spans="2:14" ht="13" hidden="1" customHeight="1" x14ac:dyDescent="0.25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562"/>
      <c r="K505" s="563"/>
      <c r="L505" s="563"/>
      <c r="M505" s="563"/>
      <c r="N505" s="564"/>
    </row>
    <row r="506" spans="2:14" ht="13" hidden="1" customHeight="1" x14ac:dyDescent="0.25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562"/>
      <c r="K506" s="563"/>
      <c r="L506" s="563"/>
      <c r="M506" s="563"/>
      <c r="N506" s="564"/>
    </row>
    <row r="507" spans="2:14" ht="13" hidden="1" customHeight="1" x14ac:dyDescent="0.25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562"/>
      <c r="K507" s="563"/>
      <c r="L507" s="563"/>
      <c r="M507" s="563"/>
      <c r="N507" s="564"/>
    </row>
    <row r="508" spans="2:14" ht="13" hidden="1" customHeight="1" x14ac:dyDescent="0.25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562"/>
      <c r="K508" s="563"/>
      <c r="L508" s="563"/>
      <c r="M508" s="563"/>
      <c r="N508" s="564"/>
    </row>
    <row r="509" spans="2:14" ht="13" hidden="1" customHeight="1" x14ac:dyDescent="0.25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562"/>
      <c r="K509" s="563"/>
      <c r="L509" s="563"/>
      <c r="M509" s="563"/>
      <c r="N509" s="564"/>
    </row>
    <row r="510" spans="2:14" ht="13" hidden="1" customHeight="1" x14ac:dyDescent="0.25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562"/>
      <c r="K510" s="563"/>
      <c r="L510" s="563"/>
      <c r="M510" s="563"/>
      <c r="N510" s="564"/>
    </row>
    <row r="511" spans="2:14" ht="13" hidden="1" customHeight="1" x14ac:dyDescent="0.25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562"/>
      <c r="K511" s="563"/>
      <c r="L511" s="563"/>
      <c r="M511" s="563"/>
      <c r="N511" s="564"/>
    </row>
    <row r="512" spans="2:14" ht="13" hidden="1" customHeight="1" x14ac:dyDescent="0.25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562"/>
      <c r="K512" s="563"/>
      <c r="L512" s="563"/>
      <c r="M512" s="563"/>
      <c r="N512" s="564"/>
    </row>
    <row r="513" spans="2:14" ht="13" hidden="1" customHeight="1" x14ac:dyDescent="0.25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562"/>
      <c r="K513" s="563"/>
      <c r="L513" s="563"/>
      <c r="M513" s="563"/>
      <c r="N513" s="564"/>
    </row>
    <row r="514" spans="2:14" ht="13" hidden="1" customHeight="1" x14ac:dyDescent="0.25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562"/>
      <c r="K514" s="563"/>
      <c r="L514" s="563"/>
      <c r="M514" s="563"/>
      <c r="N514" s="564"/>
    </row>
    <row r="515" spans="2:14" ht="13" hidden="1" customHeight="1" x14ac:dyDescent="0.25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562"/>
      <c r="K515" s="563"/>
      <c r="L515" s="563"/>
      <c r="M515" s="563"/>
      <c r="N515" s="564"/>
    </row>
    <row r="516" spans="2:14" ht="13" hidden="1" customHeight="1" x14ac:dyDescent="0.25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562"/>
      <c r="K516" s="563"/>
      <c r="L516" s="563"/>
      <c r="M516" s="563"/>
      <c r="N516" s="564"/>
    </row>
    <row r="517" spans="2:14" ht="13" hidden="1" customHeight="1" x14ac:dyDescent="0.25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562"/>
      <c r="K517" s="563"/>
      <c r="L517" s="563"/>
      <c r="M517" s="563"/>
      <c r="N517" s="564"/>
    </row>
    <row r="518" spans="2:14" ht="13" hidden="1" customHeight="1" x14ac:dyDescent="0.25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562"/>
      <c r="K518" s="563"/>
      <c r="L518" s="563"/>
      <c r="M518" s="563"/>
      <c r="N518" s="564"/>
    </row>
    <row r="519" spans="2:14" ht="13" hidden="1" customHeight="1" x14ac:dyDescent="0.25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562"/>
      <c r="K519" s="563"/>
      <c r="L519" s="563"/>
      <c r="M519" s="563"/>
      <c r="N519" s="564"/>
    </row>
    <row r="520" spans="2:14" ht="13" hidden="1" customHeight="1" x14ac:dyDescent="0.25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562"/>
      <c r="K520" s="563"/>
      <c r="L520" s="563"/>
      <c r="M520" s="563"/>
      <c r="N520" s="564"/>
    </row>
    <row r="521" spans="2:14" ht="13" hidden="1" customHeight="1" x14ac:dyDescent="0.25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562"/>
      <c r="K521" s="563"/>
      <c r="L521" s="563"/>
      <c r="M521" s="563"/>
      <c r="N521" s="564"/>
    </row>
    <row r="522" spans="2:14" ht="13" hidden="1" customHeight="1" x14ac:dyDescent="0.25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562"/>
      <c r="K522" s="563"/>
      <c r="L522" s="563"/>
      <c r="M522" s="563"/>
      <c r="N522" s="564"/>
    </row>
    <row r="523" spans="2:14" ht="13" hidden="1" customHeight="1" x14ac:dyDescent="0.25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562"/>
      <c r="K523" s="563"/>
      <c r="L523" s="563"/>
      <c r="M523" s="563"/>
      <c r="N523" s="564"/>
    </row>
    <row r="524" spans="2:14" ht="13" hidden="1" customHeight="1" x14ac:dyDescent="0.25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562"/>
      <c r="K524" s="563"/>
      <c r="L524" s="563"/>
      <c r="M524" s="563"/>
      <c r="N524" s="564"/>
    </row>
    <row r="525" spans="2:14" ht="13" hidden="1" customHeight="1" x14ac:dyDescent="0.25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562"/>
      <c r="K525" s="563"/>
      <c r="L525" s="563"/>
      <c r="M525" s="563"/>
      <c r="N525" s="564"/>
    </row>
    <row r="526" spans="2:14" ht="13" hidden="1" customHeight="1" x14ac:dyDescent="0.25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562"/>
      <c r="K526" s="563"/>
      <c r="L526" s="563"/>
      <c r="M526" s="563"/>
      <c r="N526" s="564"/>
    </row>
    <row r="527" spans="2:14" ht="13" hidden="1" customHeight="1" x14ac:dyDescent="0.25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562"/>
      <c r="K527" s="563"/>
      <c r="L527" s="563"/>
      <c r="M527" s="563"/>
      <c r="N527" s="564"/>
    </row>
    <row r="528" spans="2:14" ht="13" hidden="1" customHeight="1" x14ac:dyDescent="0.25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562"/>
      <c r="K528" s="563"/>
      <c r="L528" s="563"/>
      <c r="M528" s="563"/>
      <c r="N528" s="564"/>
    </row>
    <row r="529" spans="2:14" ht="13" hidden="1" customHeight="1" x14ac:dyDescent="0.25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562"/>
      <c r="K529" s="563"/>
      <c r="L529" s="563"/>
      <c r="M529" s="563"/>
      <c r="N529" s="564"/>
    </row>
    <row r="530" spans="2:14" ht="13" hidden="1" customHeight="1" x14ac:dyDescent="0.25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562"/>
      <c r="K530" s="563"/>
      <c r="L530" s="563"/>
      <c r="M530" s="563"/>
      <c r="N530" s="564"/>
    </row>
    <row r="531" spans="2:14" ht="13" hidden="1" customHeight="1" x14ac:dyDescent="0.25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562"/>
      <c r="K531" s="563"/>
      <c r="L531" s="563"/>
      <c r="M531" s="563"/>
      <c r="N531" s="564"/>
    </row>
    <row r="532" spans="2:14" ht="13" hidden="1" customHeight="1" x14ac:dyDescent="0.25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562"/>
      <c r="K532" s="563"/>
      <c r="L532" s="563"/>
      <c r="M532" s="563"/>
      <c r="N532" s="564"/>
    </row>
    <row r="533" spans="2:14" ht="13" hidden="1" customHeight="1" x14ac:dyDescent="0.25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562"/>
      <c r="K533" s="563"/>
      <c r="L533" s="563"/>
      <c r="M533" s="563"/>
      <c r="N533" s="564"/>
    </row>
    <row r="534" spans="2:14" ht="13" hidden="1" customHeight="1" x14ac:dyDescent="0.25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562"/>
      <c r="K534" s="563"/>
      <c r="L534" s="563"/>
      <c r="M534" s="563"/>
      <c r="N534" s="564"/>
    </row>
    <row r="535" spans="2:14" ht="13" hidden="1" customHeight="1" x14ac:dyDescent="0.25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562"/>
      <c r="K535" s="563"/>
      <c r="L535" s="563"/>
      <c r="M535" s="563"/>
      <c r="N535" s="564"/>
    </row>
    <row r="536" spans="2:14" ht="13" hidden="1" customHeight="1" x14ac:dyDescent="0.25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562"/>
      <c r="K536" s="563"/>
      <c r="L536" s="563"/>
      <c r="M536" s="563"/>
      <c r="N536" s="564"/>
    </row>
    <row r="537" spans="2:14" ht="13" hidden="1" customHeight="1" x14ac:dyDescent="0.25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562"/>
      <c r="K537" s="563"/>
      <c r="L537" s="563"/>
      <c r="M537" s="563"/>
      <c r="N537" s="564"/>
    </row>
    <row r="538" spans="2:14" ht="13" hidden="1" customHeight="1" x14ac:dyDescent="0.25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562"/>
      <c r="K538" s="563"/>
      <c r="L538" s="563"/>
      <c r="M538" s="563"/>
      <c r="N538" s="564"/>
    </row>
    <row r="539" spans="2:14" ht="13" hidden="1" customHeight="1" x14ac:dyDescent="0.25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562"/>
      <c r="K539" s="563"/>
      <c r="L539" s="563"/>
      <c r="M539" s="563"/>
      <c r="N539" s="564"/>
    </row>
    <row r="540" spans="2:14" ht="13" hidden="1" customHeight="1" x14ac:dyDescent="0.25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562"/>
      <c r="K540" s="563"/>
      <c r="L540" s="563"/>
      <c r="M540" s="563"/>
      <c r="N540" s="564"/>
    </row>
    <row r="541" spans="2:14" ht="13" hidden="1" customHeight="1" x14ac:dyDescent="0.25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562"/>
      <c r="K541" s="563"/>
      <c r="L541" s="563"/>
      <c r="M541" s="563"/>
      <c r="N541" s="564"/>
    </row>
    <row r="542" spans="2:14" ht="13" hidden="1" customHeight="1" x14ac:dyDescent="0.25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562"/>
      <c r="K542" s="563"/>
      <c r="L542" s="563"/>
      <c r="M542" s="563"/>
      <c r="N542" s="564"/>
    </row>
    <row r="543" spans="2:14" ht="13" hidden="1" customHeight="1" x14ac:dyDescent="0.25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562"/>
      <c r="K543" s="563"/>
      <c r="L543" s="563"/>
      <c r="M543" s="563"/>
      <c r="N543" s="564"/>
    </row>
    <row r="544" spans="2:14" ht="13" hidden="1" customHeight="1" x14ac:dyDescent="0.25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562"/>
      <c r="K544" s="563"/>
      <c r="L544" s="563"/>
      <c r="M544" s="563"/>
      <c r="N544" s="564"/>
    </row>
    <row r="545" spans="2:14" ht="13" hidden="1" customHeight="1" x14ac:dyDescent="0.25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562"/>
      <c r="K545" s="563"/>
      <c r="L545" s="563"/>
      <c r="M545" s="563"/>
      <c r="N545" s="564"/>
    </row>
    <row r="546" spans="2:14" ht="13" hidden="1" customHeight="1" x14ac:dyDescent="0.25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562"/>
      <c r="K546" s="563"/>
      <c r="L546" s="563"/>
      <c r="M546" s="563"/>
      <c r="N546" s="564"/>
    </row>
    <row r="547" spans="2:14" ht="13" hidden="1" customHeight="1" x14ac:dyDescent="0.25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562"/>
      <c r="K547" s="563"/>
      <c r="L547" s="563"/>
      <c r="M547" s="563"/>
      <c r="N547" s="564"/>
    </row>
    <row r="548" spans="2:14" ht="13" hidden="1" customHeight="1" x14ac:dyDescent="0.25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562"/>
      <c r="K548" s="563"/>
      <c r="L548" s="563"/>
      <c r="M548" s="563"/>
      <c r="N548" s="564"/>
    </row>
    <row r="549" spans="2:14" ht="13" hidden="1" customHeight="1" x14ac:dyDescent="0.25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562"/>
      <c r="K549" s="563"/>
      <c r="L549" s="563"/>
      <c r="M549" s="563"/>
      <c r="N549" s="564"/>
    </row>
    <row r="550" spans="2:14" ht="13" hidden="1" customHeight="1" x14ac:dyDescent="0.25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562"/>
      <c r="K550" s="563"/>
      <c r="L550" s="563"/>
      <c r="M550" s="563"/>
      <c r="N550" s="564"/>
    </row>
    <row r="551" spans="2:14" ht="13" hidden="1" customHeight="1" x14ac:dyDescent="0.25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562"/>
      <c r="K551" s="563"/>
      <c r="L551" s="563"/>
      <c r="M551" s="563"/>
      <c r="N551" s="564"/>
    </row>
    <row r="552" spans="2:14" ht="13" hidden="1" customHeight="1" x14ac:dyDescent="0.25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562"/>
      <c r="K552" s="563"/>
      <c r="L552" s="563"/>
      <c r="M552" s="563"/>
      <c r="N552" s="564"/>
    </row>
    <row r="553" spans="2:14" ht="13" hidden="1" customHeight="1" x14ac:dyDescent="0.25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562"/>
      <c r="K553" s="563"/>
      <c r="L553" s="563"/>
      <c r="M553" s="563"/>
      <c r="N553" s="564"/>
    </row>
    <row r="554" spans="2:14" ht="13" hidden="1" customHeight="1" x14ac:dyDescent="0.25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562"/>
      <c r="K554" s="563"/>
      <c r="L554" s="563"/>
      <c r="M554" s="563"/>
      <c r="N554" s="564"/>
    </row>
    <row r="555" spans="2:14" ht="13" hidden="1" customHeight="1" x14ac:dyDescent="0.25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562"/>
      <c r="K555" s="563"/>
      <c r="L555" s="563"/>
      <c r="M555" s="563"/>
      <c r="N555" s="564"/>
    </row>
    <row r="556" spans="2:14" ht="13" hidden="1" customHeight="1" x14ac:dyDescent="0.25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562"/>
      <c r="K556" s="563"/>
      <c r="L556" s="563"/>
      <c r="M556" s="563"/>
      <c r="N556" s="564"/>
    </row>
    <row r="557" spans="2:14" ht="13" hidden="1" customHeight="1" x14ac:dyDescent="0.25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562"/>
      <c r="K557" s="563"/>
      <c r="L557" s="563"/>
      <c r="M557" s="563"/>
      <c r="N557" s="564"/>
    </row>
    <row r="558" spans="2:14" ht="13" hidden="1" customHeight="1" x14ac:dyDescent="0.25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562"/>
      <c r="K558" s="563"/>
      <c r="L558" s="563"/>
      <c r="M558" s="563"/>
      <c r="N558" s="564"/>
    </row>
    <row r="559" spans="2:14" ht="13" hidden="1" customHeight="1" x14ac:dyDescent="0.25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562"/>
      <c r="K559" s="563"/>
      <c r="L559" s="563"/>
      <c r="M559" s="563"/>
      <c r="N559" s="564"/>
    </row>
    <row r="560" spans="2:14" ht="13" hidden="1" customHeight="1" x14ac:dyDescent="0.25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562"/>
      <c r="K560" s="563"/>
      <c r="L560" s="563"/>
      <c r="M560" s="563"/>
      <c r="N560" s="564"/>
    </row>
    <row r="561" spans="2:14" ht="13" hidden="1" customHeight="1" x14ac:dyDescent="0.25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562"/>
      <c r="K561" s="563"/>
      <c r="L561" s="563"/>
      <c r="M561" s="563"/>
      <c r="N561" s="564"/>
    </row>
    <row r="562" spans="2:14" ht="13" hidden="1" customHeight="1" x14ac:dyDescent="0.25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562"/>
      <c r="K562" s="563"/>
      <c r="L562" s="563"/>
      <c r="M562" s="563"/>
      <c r="N562" s="564"/>
    </row>
    <row r="563" spans="2:14" ht="13" hidden="1" customHeight="1" x14ac:dyDescent="0.25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562"/>
      <c r="K563" s="563"/>
      <c r="L563" s="563"/>
      <c r="M563" s="563"/>
      <c r="N563" s="564"/>
    </row>
    <row r="564" spans="2:14" ht="13" hidden="1" customHeight="1" x14ac:dyDescent="0.25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562"/>
      <c r="K564" s="563"/>
      <c r="L564" s="563"/>
      <c r="M564" s="563"/>
      <c r="N564" s="564"/>
    </row>
    <row r="565" spans="2:14" ht="13" hidden="1" customHeight="1" x14ac:dyDescent="0.25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562"/>
      <c r="K565" s="563"/>
      <c r="L565" s="563"/>
      <c r="M565" s="563"/>
      <c r="N565" s="564"/>
    </row>
    <row r="566" spans="2:14" ht="13" hidden="1" customHeight="1" x14ac:dyDescent="0.25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562"/>
      <c r="K566" s="563"/>
      <c r="L566" s="563"/>
      <c r="M566" s="563"/>
      <c r="N566" s="564"/>
    </row>
    <row r="567" spans="2:14" ht="13" hidden="1" customHeight="1" x14ac:dyDescent="0.25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562"/>
      <c r="K567" s="563"/>
      <c r="L567" s="563"/>
      <c r="M567" s="563"/>
      <c r="N567" s="564"/>
    </row>
    <row r="568" spans="2:14" ht="13" hidden="1" customHeight="1" x14ac:dyDescent="0.25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562"/>
      <c r="K568" s="563"/>
      <c r="L568" s="563"/>
      <c r="M568" s="563"/>
      <c r="N568" s="564"/>
    </row>
    <row r="569" spans="2:14" ht="13" hidden="1" customHeight="1" x14ac:dyDescent="0.25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562"/>
      <c r="K569" s="563"/>
      <c r="L569" s="563"/>
      <c r="M569" s="563"/>
      <c r="N569" s="564"/>
    </row>
    <row r="570" spans="2:14" ht="13" hidden="1" customHeight="1" x14ac:dyDescent="0.25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562"/>
      <c r="K570" s="563"/>
      <c r="L570" s="563"/>
      <c r="M570" s="563"/>
      <c r="N570" s="564"/>
    </row>
    <row r="571" spans="2:14" ht="13" hidden="1" customHeight="1" x14ac:dyDescent="0.25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562"/>
      <c r="K571" s="563"/>
      <c r="L571" s="563"/>
      <c r="M571" s="563"/>
      <c r="N571" s="564"/>
    </row>
    <row r="572" spans="2:14" ht="13" hidden="1" customHeight="1" x14ac:dyDescent="0.25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562"/>
      <c r="K572" s="563"/>
      <c r="L572" s="563"/>
      <c r="M572" s="563"/>
      <c r="N572" s="564"/>
    </row>
    <row r="573" spans="2:14" ht="13" hidden="1" customHeight="1" x14ac:dyDescent="0.25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562"/>
      <c r="K573" s="563"/>
      <c r="L573" s="563"/>
      <c r="M573" s="563"/>
      <c r="N573" s="564"/>
    </row>
    <row r="574" spans="2:14" ht="13" hidden="1" customHeight="1" x14ac:dyDescent="0.25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562"/>
      <c r="K574" s="563"/>
      <c r="L574" s="563"/>
      <c r="M574" s="563"/>
      <c r="N574" s="564"/>
    </row>
    <row r="575" spans="2:14" ht="13" hidden="1" customHeight="1" x14ac:dyDescent="0.25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562"/>
      <c r="K575" s="563"/>
      <c r="L575" s="563"/>
      <c r="M575" s="563"/>
      <c r="N575" s="564"/>
    </row>
    <row r="576" spans="2:14" ht="13" hidden="1" customHeight="1" x14ac:dyDescent="0.25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562"/>
      <c r="K576" s="563"/>
      <c r="L576" s="563"/>
      <c r="M576" s="563"/>
      <c r="N576" s="564"/>
    </row>
    <row r="577" spans="2:14" ht="13" hidden="1" customHeight="1" x14ac:dyDescent="0.25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562"/>
      <c r="K577" s="563"/>
      <c r="L577" s="563"/>
      <c r="M577" s="563"/>
      <c r="N577" s="564"/>
    </row>
    <row r="578" spans="2:14" ht="13" hidden="1" customHeight="1" x14ac:dyDescent="0.25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562"/>
      <c r="K578" s="563"/>
      <c r="L578" s="563"/>
      <c r="M578" s="563"/>
      <c r="N578" s="564"/>
    </row>
    <row r="579" spans="2:14" ht="13" hidden="1" customHeight="1" x14ac:dyDescent="0.25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562"/>
      <c r="K579" s="563"/>
      <c r="L579" s="563"/>
      <c r="M579" s="563"/>
      <c r="N579" s="564"/>
    </row>
    <row r="580" spans="2:14" ht="13" hidden="1" customHeight="1" x14ac:dyDescent="0.25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562"/>
      <c r="K580" s="563"/>
      <c r="L580" s="563"/>
      <c r="M580" s="563"/>
      <c r="N580" s="564"/>
    </row>
    <row r="581" spans="2:14" ht="13" hidden="1" customHeight="1" x14ac:dyDescent="0.25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562"/>
      <c r="K581" s="563"/>
      <c r="L581" s="563"/>
      <c r="M581" s="563"/>
      <c r="N581" s="564"/>
    </row>
    <row r="582" spans="2:14" ht="13" hidden="1" customHeight="1" x14ac:dyDescent="0.25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562"/>
      <c r="K582" s="563"/>
      <c r="L582" s="563"/>
      <c r="M582" s="563"/>
      <c r="N582" s="564"/>
    </row>
    <row r="583" spans="2:14" ht="13" hidden="1" customHeight="1" x14ac:dyDescent="0.25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562"/>
      <c r="K583" s="563"/>
      <c r="L583" s="563"/>
      <c r="M583" s="563"/>
      <c r="N583" s="564"/>
    </row>
    <row r="584" spans="2:14" ht="13" hidden="1" customHeight="1" x14ac:dyDescent="0.25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562"/>
      <c r="K584" s="563"/>
      <c r="L584" s="563"/>
      <c r="M584" s="563"/>
      <c r="N584" s="564"/>
    </row>
    <row r="585" spans="2:14" ht="13" hidden="1" customHeight="1" x14ac:dyDescent="0.25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562"/>
      <c r="K585" s="563"/>
      <c r="L585" s="563"/>
      <c r="M585" s="563"/>
      <c r="N585" s="564"/>
    </row>
    <row r="586" spans="2:14" ht="13" hidden="1" customHeight="1" x14ac:dyDescent="0.25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562"/>
      <c r="K586" s="563"/>
      <c r="L586" s="563"/>
      <c r="M586" s="563"/>
      <c r="N586" s="564"/>
    </row>
    <row r="587" spans="2:14" ht="13" hidden="1" customHeight="1" x14ac:dyDescent="0.25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562"/>
      <c r="K587" s="563"/>
      <c r="L587" s="563"/>
      <c r="M587" s="563"/>
      <c r="N587" s="564"/>
    </row>
    <row r="588" spans="2:14" ht="13" hidden="1" customHeight="1" x14ac:dyDescent="0.25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562"/>
      <c r="K588" s="563"/>
      <c r="L588" s="563"/>
      <c r="M588" s="563"/>
      <c r="N588" s="564"/>
    </row>
    <row r="589" spans="2:14" ht="13" hidden="1" customHeight="1" x14ac:dyDescent="0.25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562"/>
      <c r="K589" s="563"/>
      <c r="L589" s="563"/>
      <c r="M589" s="563"/>
      <c r="N589" s="564"/>
    </row>
    <row r="590" spans="2:14" ht="13" hidden="1" customHeight="1" x14ac:dyDescent="0.25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562"/>
      <c r="K590" s="563"/>
      <c r="L590" s="563"/>
      <c r="M590" s="563"/>
      <c r="N590" s="564"/>
    </row>
    <row r="591" spans="2:14" ht="13" hidden="1" customHeight="1" x14ac:dyDescent="0.25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562"/>
      <c r="K591" s="563"/>
      <c r="L591" s="563"/>
      <c r="M591" s="563"/>
      <c r="N591" s="564"/>
    </row>
    <row r="592" spans="2:14" ht="13" hidden="1" customHeight="1" x14ac:dyDescent="0.25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562"/>
      <c r="K592" s="563"/>
      <c r="L592" s="563"/>
      <c r="M592" s="563"/>
      <c r="N592" s="564"/>
    </row>
    <row r="593" spans="2:14" ht="13" hidden="1" customHeight="1" x14ac:dyDescent="0.25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562"/>
      <c r="K593" s="563"/>
      <c r="L593" s="563"/>
      <c r="M593" s="563"/>
      <c r="N593" s="564"/>
    </row>
    <row r="594" spans="2:14" ht="13" hidden="1" customHeight="1" x14ac:dyDescent="0.25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562"/>
      <c r="K594" s="563"/>
      <c r="L594" s="563"/>
      <c r="M594" s="563"/>
      <c r="N594" s="564"/>
    </row>
    <row r="595" spans="2:14" ht="13" hidden="1" customHeight="1" x14ac:dyDescent="0.25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562"/>
      <c r="K595" s="563"/>
      <c r="L595" s="563"/>
      <c r="M595" s="563"/>
      <c r="N595" s="564"/>
    </row>
    <row r="596" spans="2:14" ht="13" hidden="1" customHeight="1" x14ac:dyDescent="0.25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562"/>
      <c r="K596" s="563"/>
      <c r="L596" s="563"/>
      <c r="M596" s="563"/>
      <c r="N596" s="564"/>
    </row>
    <row r="597" spans="2:14" ht="13" hidden="1" customHeight="1" x14ac:dyDescent="0.25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562"/>
      <c r="K597" s="563"/>
      <c r="L597" s="563"/>
      <c r="M597" s="563"/>
      <c r="N597" s="564"/>
    </row>
    <row r="598" spans="2:14" ht="13" hidden="1" customHeight="1" x14ac:dyDescent="0.25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562"/>
      <c r="K598" s="563"/>
      <c r="L598" s="563"/>
      <c r="M598" s="563"/>
      <c r="N598" s="564"/>
    </row>
    <row r="599" spans="2:14" ht="13" hidden="1" customHeight="1" x14ac:dyDescent="0.25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562"/>
      <c r="K599" s="563"/>
      <c r="L599" s="563"/>
      <c r="M599" s="563"/>
      <c r="N599" s="564"/>
    </row>
    <row r="600" spans="2:14" ht="13" hidden="1" customHeight="1" x14ac:dyDescent="0.25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562"/>
      <c r="K600" s="563"/>
      <c r="L600" s="563"/>
      <c r="M600" s="563"/>
      <c r="N600" s="564"/>
    </row>
    <row r="601" spans="2:14" ht="13" hidden="1" customHeight="1" x14ac:dyDescent="0.25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562"/>
      <c r="K601" s="563"/>
      <c r="L601" s="563"/>
      <c r="M601" s="563"/>
      <c r="N601" s="564"/>
    </row>
    <row r="602" spans="2:14" ht="13" hidden="1" customHeight="1" x14ac:dyDescent="0.25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562"/>
      <c r="K602" s="563"/>
      <c r="L602" s="563"/>
      <c r="M602" s="563"/>
      <c r="N602" s="564"/>
    </row>
    <row r="603" spans="2:14" ht="13" hidden="1" customHeight="1" x14ac:dyDescent="0.25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562"/>
      <c r="K603" s="563"/>
      <c r="L603" s="563"/>
      <c r="M603" s="563"/>
      <c r="N603" s="564"/>
    </row>
    <row r="604" spans="2:14" ht="13" hidden="1" customHeight="1" x14ac:dyDescent="0.25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562"/>
      <c r="K604" s="563"/>
      <c r="L604" s="563"/>
      <c r="M604" s="563"/>
      <c r="N604" s="564"/>
    </row>
    <row r="605" spans="2:14" ht="13" hidden="1" customHeight="1" x14ac:dyDescent="0.25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562"/>
      <c r="K605" s="563"/>
      <c r="L605" s="563"/>
      <c r="M605" s="563"/>
      <c r="N605" s="564"/>
    </row>
    <row r="606" spans="2:14" ht="13" hidden="1" customHeight="1" x14ac:dyDescent="0.25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562"/>
      <c r="K606" s="563"/>
      <c r="L606" s="563"/>
      <c r="M606" s="563"/>
      <c r="N606" s="564"/>
    </row>
    <row r="607" spans="2:14" ht="13" hidden="1" customHeight="1" x14ac:dyDescent="0.25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562"/>
      <c r="K607" s="563"/>
      <c r="L607" s="563"/>
      <c r="M607" s="563"/>
      <c r="N607" s="564"/>
    </row>
    <row r="608" spans="2:14" ht="13" hidden="1" customHeight="1" x14ac:dyDescent="0.25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562"/>
      <c r="K608" s="563"/>
      <c r="L608" s="563"/>
      <c r="M608" s="563"/>
      <c r="N608" s="564"/>
    </row>
    <row r="609" spans="2:14" ht="13" hidden="1" customHeight="1" x14ac:dyDescent="0.25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562"/>
      <c r="K609" s="563"/>
      <c r="L609" s="563"/>
      <c r="M609" s="563"/>
      <c r="N609" s="564"/>
    </row>
    <row r="610" spans="2:14" ht="13" hidden="1" customHeight="1" x14ac:dyDescent="0.25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562"/>
      <c r="K610" s="563"/>
      <c r="L610" s="563"/>
      <c r="M610" s="563"/>
      <c r="N610" s="564"/>
    </row>
    <row r="611" spans="2:14" ht="13" hidden="1" customHeight="1" x14ac:dyDescent="0.25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562"/>
      <c r="K611" s="563"/>
      <c r="L611" s="563"/>
      <c r="M611" s="563"/>
      <c r="N611" s="564"/>
    </row>
    <row r="612" spans="2:14" ht="13" hidden="1" customHeight="1" x14ac:dyDescent="0.25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562"/>
      <c r="K612" s="563"/>
      <c r="L612" s="563"/>
      <c r="M612" s="563"/>
      <c r="N612" s="564"/>
    </row>
    <row r="613" spans="2:14" ht="13" hidden="1" customHeight="1" x14ac:dyDescent="0.25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562"/>
      <c r="K613" s="563"/>
      <c r="L613" s="563"/>
      <c r="M613" s="563"/>
      <c r="N613" s="564"/>
    </row>
    <row r="614" spans="2:14" ht="13" hidden="1" customHeight="1" x14ac:dyDescent="0.25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562"/>
      <c r="K614" s="563"/>
      <c r="L614" s="563"/>
      <c r="M614" s="563"/>
      <c r="N614" s="564"/>
    </row>
    <row r="615" spans="2:14" ht="13" hidden="1" customHeight="1" x14ac:dyDescent="0.25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562"/>
      <c r="K615" s="563"/>
      <c r="L615" s="563"/>
      <c r="M615" s="563"/>
      <c r="N615" s="564"/>
    </row>
    <row r="616" spans="2:14" ht="13" hidden="1" customHeight="1" x14ac:dyDescent="0.25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562"/>
      <c r="K616" s="563"/>
      <c r="L616" s="563"/>
      <c r="M616" s="563"/>
      <c r="N616" s="564"/>
    </row>
    <row r="617" spans="2:14" ht="13" hidden="1" customHeight="1" x14ac:dyDescent="0.25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562"/>
      <c r="K617" s="563"/>
      <c r="L617" s="563"/>
      <c r="M617" s="563"/>
      <c r="N617" s="564"/>
    </row>
    <row r="618" spans="2:14" ht="13" hidden="1" customHeight="1" x14ac:dyDescent="0.25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562"/>
      <c r="K618" s="563"/>
      <c r="L618" s="563"/>
      <c r="M618" s="563"/>
      <c r="N618" s="564"/>
    </row>
    <row r="619" spans="2:14" ht="13" hidden="1" customHeight="1" x14ac:dyDescent="0.25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562"/>
      <c r="K619" s="563"/>
      <c r="L619" s="563"/>
      <c r="M619" s="563"/>
      <c r="N619" s="564"/>
    </row>
    <row r="620" spans="2:14" ht="13" hidden="1" customHeight="1" x14ac:dyDescent="0.25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562"/>
      <c r="K620" s="563"/>
      <c r="L620" s="563"/>
      <c r="M620" s="563"/>
      <c r="N620" s="564"/>
    </row>
    <row r="621" spans="2:14" ht="13" hidden="1" customHeight="1" x14ac:dyDescent="0.25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562"/>
      <c r="K621" s="563"/>
      <c r="L621" s="563"/>
      <c r="M621" s="563"/>
      <c r="N621" s="564"/>
    </row>
    <row r="622" spans="2:14" ht="13" hidden="1" customHeight="1" x14ac:dyDescent="0.25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562"/>
      <c r="K622" s="563"/>
      <c r="L622" s="563"/>
      <c r="M622" s="563"/>
      <c r="N622" s="564"/>
    </row>
    <row r="623" spans="2:14" ht="13" hidden="1" customHeight="1" x14ac:dyDescent="0.25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562"/>
      <c r="K623" s="563"/>
      <c r="L623" s="563"/>
      <c r="M623" s="563"/>
      <c r="N623" s="564"/>
    </row>
    <row r="624" spans="2:14" ht="13" hidden="1" customHeight="1" x14ac:dyDescent="0.25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562"/>
      <c r="K624" s="563"/>
      <c r="L624" s="563"/>
      <c r="M624" s="563"/>
      <c r="N624" s="564"/>
    </row>
    <row r="625" spans="2:14" ht="13" hidden="1" customHeight="1" x14ac:dyDescent="0.25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562"/>
      <c r="K625" s="563"/>
      <c r="L625" s="563"/>
      <c r="M625" s="563"/>
      <c r="N625" s="564"/>
    </row>
    <row r="626" spans="2:14" ht="13" hidden="1" customHeight="1" x14ac:dyDescent="0.25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562"/>
      <c r="K626" s="563"/>
      <c r="L626" s="563"/>
      <c r="M626" s="563"/>
      <c r="N626" s="564"/>
    </row>
    <row r="627" spans="2:14" ht="13" hidden="1" customHeight="1" x14ac:dyDescent="0.25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562"/>
      <c r="K627" s="563"/>
      <c r="L627" s="563"/>
      <c r="M627" s="563"/>
      <c r="N627" s="564"/>
    </row>
    <row r="628" spans="2:14" ht="13" hidden="1" customHeight="1" x14ac:dyDescent="0.25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562"/>
      <c r="K628" s="563"/>
      <c r="L628" s="563"/>
      <c r="M628" s="563"/>
      <c r="N628" s="564"/>
    </row>
    <row r="629" spans="2:14" ht="13" hidden="1" customHeight="1" x14ac:dyDescent="0.25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562"/>
      <c r="K629" s="563"/>
      <c r="L629" s="563"/>
      <c r="M629" s="563"/>
      <c r="N629" s="564"/>
    </row>
    <row r="630" spans="2:14" ht="13" hidden="1" customHeight="1" x14ac:dyDescent="0.25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562"/>
      <c r="K630" s="563"/>
      <c r="L630" s="563"/>
      <c r="M630" s="563"/>
      <c r="N630" s="564"/>
    </row>
    <row r="631" spans="2:14" ht="13" hidden="1" customHeight="1" x14ac:dyDescent="0.25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562"/>
      <c r="K631" s="563"/>
      <c r="L631" s="563"/>
      <c r="M631" s="563"/>
      <c r="N631" s="564"/>
    </row>
    <row r="632" spans="2:14" ht="13" hidden="1" customHeight="1" x14ac:dyDescent="0.25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562"/>
      <c r="K632" s="563"/>
      <c r="L632" s="563"/>
      <c r="M632" s="563"/>
      <c r="N632" s="564"/>
    </row>
    <row r="633" spans="2:14" ht="13" hidden="1" customHeight="1" x14ac:dyDescent="0.25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562"/>
      <c r="K633" s="563"/>
      <c r="L633" s="563"/>
      <c r="M633" s="563"/>
      <c r="N633" s="564"/>
    </row>
    <row r="634" spans="2:14" ht="13" hidden="1" customHeight="1" x14ac:dyDescent="0.25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562"/>
      <c r="K634" s="563"/>
      <c r="L634" s="563"/>
      <c r="M634" s="563"/>
      <c r="N634" s="564"/>
    </row>
    <row r="635" spans="2:14" ht="13" hidden="1" customHeight="1" x14ac:dyDescent="0.25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562"/>
      <c r="K635" s="563"/>
      <c r="L635" s="563"/>
      <c r="M635" s="563"/>
      <c r="N635" s="564"/>
    </row>
    <row r="636" spans="2:14" ht="13" hidden="1" customHeight="1" x14ac:dyDescent="0.25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562"/>
      <c r="K636" s="563"/>
      <c r="L636" s="563"/>
      <c r="M636" s="563"/>
      <c r="N636" s="564"/>
    </row>
    <row r="637" spans="2:14" ht="13" hidden="1" customHeight="1" x14ac:dyDescent="0.25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562"/>
      <c r="K637" s="563"/>
      <c r="L637" s="563"/>
      <c r="M637" s="563"/>
      <c r="N637" s="564"/>
    </row>
    <row r="638" spans="2:14" ht="13" hidden="1" customHeight="1" x14ac:dyDescent="0.25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562"/>
      <c r="K638" s="563"/>
      <c r="L638" s="563"/>
      <c r="M638" s="563"/>
      <c r="N638" s="564"/>
    </row>
    <row r="639" spans="2:14" ht="13" hidden="1" customHeight="1" x14ac:dyDescent="0.25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562"/>
      <c r="K639" s="563"/>
      <c r="L639" s="563"/>
      <c r="M639" s="563"/>
      <c r="N639" s="564"/>
    </row>
    <row r="640" spans="2:14" ht="13" hidden="1" customHeight="1" x14ac:dyDescent="0.25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562"/>
      <c r="K640" s="563"/>
      <c r="L640" s="563"/>
      <c r="M640" s="563"/>
      <c r="N640" s="564"/>
    </row>
    <row r="641" spans="2:14" ht="13" hidden="1" customHeight="1" x14ac:dyDescent="0.25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562"/>
      <c r="K641" s="563"/>
      <c r="L641" s="563"/>
      <c r="M641" s="563"/>
      <c r="N641" s="564"/>
    </row>
    <row r="642" spans="2:14" ht="13" hidden="1" customHeight="1" x14ac:dyDescent="0.25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562"/>
      <c r="K642" s="563"/>
      <c r="L642" s="563"/>
      <c r="M642" s="563"/>
      <c r="N642" s="564"/>
    </row>
    <row r="643" spans="2:14" ht="13" hidden="1" customHeight="1" x14ac:dyDescent="0.25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562"/>
      <c r="K643" s="563"/>
      <c r="L643" s="563"/>
      <c r="M643" s="563"/>
      <c r="N643" s="564"/>
    </row>
    <row r="644" spans="2:14" ht="13" hidden="1" customHeight="1" x14ac:dyDescent="0.25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562"/>
      <c r="K644" s="563"/>
      <c r="L644" s="563"/>
      <c r="M644" s="563"/>
      <c r="N644" s="564"/>
    </row>
    <row r="645" spans="2:14" ht="13" hidden="1" customHeight="1" x14ac:dyDescent="0.25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562"/>
      <c r="K645" s="563"/>
      <c r="L645" s="563"/>
      <c r="M645" s="563"/>
      <c r="N645" s="564"/>
    </row>
    <row r="646" spans="2:14" ht="13" hidden="1" customHeight="1" x14ac:dyDescent="0.25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562"/>
      <c r="K646" s="563"/>
      <c r="L646" s="563"/>
      <c r="M646" s="563"/>
      <c r="N646" s="564"/>
    </row>
    <row r="647" spans="2:14" ht="13" hidden="1" customHeight="1" x14ac:dyDescent="0.25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562"/>
      <c r="K647" s="563"/>
      <c r="L647" s="563"/>
      <c r="M647" s="563"/>
      <c r="N647" s="564"/>
    </row>
    <row r="648" spans="2:14" ht="13" hidden="1" customHeight="1" x14ac:dyDescent="0.25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562"/>
      <c r="K648" s="563"/>
      <c r="L648" s="563"/>
      <c r="M648" s="563"/>
      <c r="N648" s="564"/>
    </row>
    <row r="649" spans="2:14" ht="13" hidden="1" customHeight="1" x14ac:dyDescent="0.25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562"/>
      <c r="K649" s="563"/>
      <c r="L649" s="563"/>
      <c r="M649" s="563"/>
      <c r="N649" s="564"/>
    </row>
    <row r="650" spans="2:14" ht="13" hidden="1" customHeight="1" x14ac:dyDescent="0.25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562"/>
      <c r="K650" s="563"/>
      <c r="L650" s="563"/>
      <c r="M650" s="563"/>
      <c r="N650" s="564"/>
    </row>
    <row r="651" spans="2:14" ht="13" hidden="1" customHeight="1" x14ac:dyDescent="0.25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562"/>
      <c r="K651" s="563"/>
      <c r="L651" s="563"/>
      <c r="M651" s="563"/>
      <c r="N651" s="564"/>
    </row>
    <row r="652" spans="2:14" ht="13" hidden="1" customHeight="1" x14ac:dyDescent="0.25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562"/>
      <c r="K652" s="563"/>
      <c r="L652" s="563"/>
      <c r="M652" s="563"/>
      <c r="N652" s="564"/>
    </row>
    <row r="653" spans="2:14" ht="13" hidden="1" customHeight="1" x14ac:dyDescent="0.25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562"/>
      <c r="K653" s="563"/>
      <c r="L653" s="563"/>
      <c r="M653" s="563"/>
      <c r="N653" s="564"/>
    </row>
    <row r="654" spans="2:14" ht="13" hidden="1" customHeight="1" x14ac:dyDescent="0.25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562"/>
      <c r="K654" s="563"/>
      <c r="L654" s="563"/>
      <c r="M654" s="563"/>
      <c r="N654" s="564"/>
    </row>
    <row r="655" spans="2:14" ht="13" hidden="1" customHeight="1" x14ac:dyDescent="0.25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562"/>
      <c r="K655" s="563"/>
      <c r="L655" s="563"/>
      <c r="M655" s="563"/>
      <c r="N655" s="564"/>
    </row>
    <row r="656" spans="2:14" ht="13" hidden="1" customHeight="1" x14ac:dyDescent="0.25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562"/>
      <c r="K656" s="563"/>
      <c r="L656" s="563"/>
      <c r="M656" s="563"/>
      <c r="N656" s="564"/>
    </row>
    <row r="657" spans="2:14" ht="13" hidden="1" customHeight="1" x14ac:dyDescent="0.25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562"/>
      <c r="K657" s="563"/>
      <c r="L657" s="563"/>
      <c r="M657" s="563"/>
      <c r="N657" s="564"/>
    </row>
    <row r="658" spans="2:14" ht="13" hidden="1" customHeight="1" x14ac:dyDescent="0.25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562"/>
      <c r="K658" s="563"/>
      <c r="L658" s="563"/>
      <c r="M658" s="563"/>
      <c r="N658" s="564"/>
    </row>
    <row r="659" spans="2:14" ht="13" hidden="1" customHeight="1" x14ac:dyDescent="0.25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562"/>
      <c r="K659" s="563"/>
      <c r="L659" s="563"/>
      <c r="M659" s="563"/>
      <c r="N659" s="564"/>
    </row>
    <row r="660" spans="2:14" ht="13" hidden="1" customHeight="1" x14ac:dyDescent="0.25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562"/>
      <c r="K660" s="563"/>
      <c r="L660" s="563"/>
      <c r="M660" s="563"/>
      <c r="N660" s="564"/>
    </row>
    <row r="661" spans="2:14" ht="13" hidden="1" customHeight="1" x14ac:dyDescent="0.25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562"/>
      <c r="K661" s="563"/>
      <c r="L661" s="563"/>
      <c r="M661" s="563"/>
      <c r="N661" s="564"/>
    </row>
    <row r="662" spans="2:14" ht="13" hidden="1" customHeight="1" x14ac:dyDescent="0.25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562"/>
      <c r="K662" s="563"/>
      <c r="L662" s="563"/>
      <c r="M662" s="563"/>
      <c r="N662" s="564"/>
    </row>
    <row r="663" spans="2:14" ht="13" hidden="1" customHeight="1" x14ac:dyDescent="0.25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562"/>
      <c r="K663" s="563"/>
      <c r="L663" s="563"/>
      <c r="M663" s="563"/>
      <c r="N663" s="564"/>
    </row>
    <row r="664" spans="2:14" ht="13" hidden="1" customHeight="1" x14ac:dyDescent="0.25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562"/>
      <c r="K664" s="563"/>
      <c r="L664" s="563"/>
      <c r="M664" s="563"/>
      <c r="N664" s="564"/>
    </row>
    <row r="665" spans="2:14" ht="13" hidden="1" customHeight="1" x14ac:dyDescent="0.25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562"/>
      <c r="K665" s="563"/>
      <c r="L665" s="563"/>
      <c r="M665" s="563"/>
      <c r="N665" s="564"/>
    </row>
    <row r="666" spans="2:14" ht="13" hidden="1" customHeight="1" x14ac:dyDescent="0.25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562"/>
      <c r="K666" s="563"/>
      <c r="L666" s="563"/>
      <c r="M666" s="563"/>
      <c r="N666" s="564"/>
    </row>
    <row r="667" spans="2:14" ht="13" hidden="1" customHeight="1" x14ac:dyDescent="0.25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562"/>
      <c r="K667" s="563"/>
      <c r="L667" s="563"/>
      <c r="M667" s="563"/>
      <c r="N667" s="564"/>
    </row>
    <row r="668" spans="2:14" ht="13" hidden="1" customHeight="1" x14ac:dyDescent="0.25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562"/>
      <c r="K668" s="563"/>
      <c r="L668" s="563"/>
      <c r="M668" s="563"/>
      <c r="N668" s="564"/>
    </row>
    <row r="669" spans="2:14" ht="13" hidden="1" customHeight="1" x14ac:dyDescent="0.25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562"/>
      <c r="K669" s="563"/>
      <c r="L669" s="563"/>
      <c r="M669" s="563"/>
      <c r="N669" s="564"/>
    </row>
    <row r="670" spans="2:14" ht="13" hidden="1" customHeight="1" x14ac:dyDescent="0.25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562"/>
      <c r="K670" s="563"/>
      <c r="L670" s="563"/>
      <c r="M670" s="563"/>
      <c r="N670" s="564"/>
    </row>
    <row r="671" spans="2:14" ht="13" hidden="1" customHeight="1" x14ac:dyDescent="0.25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562"/>
      <c r="K671" s="563"/>
      <c r="L671" s="563"/>
      <c r="M671" s="563"/>
      <c r="N671" s="564"/>
    </row>
    <row r="672" spans="2:14" ht="13" hidden="1" customHeight="1" x14ac:dyDescent="0.25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562"/>
      <c r="K672" s="563"/>
      <c r="L672" s="563"/>
      <c r="M672" s="563"/>
      <c r="N672" s="564"/>
    </row>
    <row r="673" spans="2:14" ht="13" hidden="1" customHeight="1" x14ac:dyDescent="0.25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562"/>
      <c r="K673" s="563"/>
      <c r="L673" s="563"/>
      <c r="M673" s="563"/>
      <c r="N673" s="564"/>
    </row>
    <row r="674" spans="2:14" ht="13" hidden="1" customHeight="1" x14ac:dyDescent="0.25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562"/>
      <c r="K674" s="563"/>
      <c r="L674" s="563"/>
      <c r="M674" s="563"/>
      <c r="N674" s="564"/>
    </row>
    <row r="675" spans="2:14" ht="13" hidden="1" customHeight="1" x14ac:dyDescent="0.25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562"/>
      <c r="K675" s="563"/>
      <c r="L675" s="563"/>
      <c r="M675" s="563"/>
      <c r="N675" s="564"/>
    </row>
    <row r="676" spans="2:14" ht="13" hidden="1" customHeight="1" x14ac:dyDescent="0.25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562"/>
      <c r="K676" s="563"/>
      <c r="L676" s="563"/>
      <c r="M676" s="563"/>
      <c r="N676" s="564"/>
    </row>
    <row r="677" spans="2:14" ht="13" hidden="1" customHeight="1" x14ac:dyDescent="0.25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562"/>
      <c r="K677" s="563"/>
      <c r="L677" s="563"/>
      <c r="M677" s="563"/>
      <c r="N677" s="564"/>
    </row>
    <row r="678" spans="2:14" ht="13" hidden="1" customHeight="1" x14ac:dyDescent="0.25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562"/>
      <c r="K678" s="563"/>
      <c r="L678" s="563"/>
      <c r="M678" s="563"/>
      <c r="N678" s="564"/>
    </row>
    <row r="679" spans="2:14" ht="13" hidden="1" customHeight="1" x14ac:dyDescent="0.25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562"/>
      <c r="K679" s="563"/>
      <c r="L679" s="563"/>
      <c r="M679" s="563"/>
      <c r="N679" s="564"/>
    </row>
    <row r="680" spans="2:14" ht="13" hidden="1" customHeight="1" x14ac:dyDescent="0.25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562"/>
      <c r="K680" s="563"/>
      <c r="L680" s="563"/>
      <c r="M680" s="563"/>
      <c r="N680" s="564"/>
    </row>
    <row r="681" spans="2:14" ht="13" hidden="1" customHeight="1" x14ac:dyDescent="0.25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562"/>
      <c r="K681" s="563"/>
      <c r="L681" s="563"/>
      <c r="M681" s="563"/>
      <c r="N681" s="564"/>
    </row>
    <row r="682" spans="2:14" ht="13" hidden="1" customHeight="1" x14ac:dyDescent="0.25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562"/>
      <c r="K682" s="563"/>
      <c r="L682" s="563"/>
      <c r="M682" s="563"/>
      <c r="N682" s="564"/>
    </row>
    <row r="683" spans="2:14" ht="13" hidden="1" customHeight="1" x14ac:dyDescent="0.25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562"/>
      <c r="K683" s="563"/>
      <c r="L683" s="563"/>
      <c r="M683" s="563"/>
      <c r="N683" s="564"/>
    </row>
    <row r="684" spans="2:14" ht="13" hidden="1" customHeight="1" x14ac:dyDescent="0.25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562"/>
      <c r="K684" s="563"/>
      <c r="L684" s="563"/>
      <c r="M684" s="563"/>
      <c r="N684" s="564"/>
    </row>
    <row r="685" spans="2:14" ht="13" hidden="1" customHeight="1" x14ac:dyDescent="0.25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562"/>
      <c r="K685" s="563"/>
      <c r="L685" s="563"/>
      <c r="M685" s="563"/>
      <c r="N685" s="564"/>
    </row>
    <row r="686" spans="2:14" ht="13" hidden="1" customHeight="1" x14ac:dyDescent="0.25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562"/>
      <c r="K686" s="563"/>
      <c r="L686" s="563"/>
      <c r="M686" s="563"/>
      <c r="N686" s="564"/>
    </row>
    <row r="687" spans="2:14" ht="13" hidden="1" customHeight="1" x14ac:dyDescent="0.25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562"/>
      <c r="K687" s="563"/>
      <c r="L687" s="563"/>
      <c r="M687" s="563"/>
      <c r="N687" s="564"/>
    </row>
    <row r="688" spans="2:14" ht="13" hidden="1" customHeight="1" x14ac:dyDescent="0.25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562"/>
      <c r="K688" s="563"/>
      <c r="L688" s="563"/>
      <c r="M688" s="563"/>
      <c r="N688" s="564"/>
    </row>
    <row r="689" spans="2:14" ht="13" hidden="1" customHeight="1" x14ac:dyDescent="0.25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562"/>
      <c r="K689" s="563"/>
      <c r="L689" s="563"/>
      <c r="M689" s="563"/>
      <c r="N689" s="564"/>
    </row>
    <row r="690" spans="2:14" ht="13" hidden="1" customHeight="1" x14ac:dyDescent="0.25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562"/>
      <c r="K690" s="563"/>
      <c r="L690" s="563"/>
      <c r="M690" s="563"/>
      <c r="N690" s="564"/>
    </row>
    <row r="691" spans="2:14" ht="13" hidden="1" customHeight="1" x14ac:dyDescent="0.25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562"/>
      <c r="K691" s="563"/>
      <c r="L691" s="563"/>
      <c r="M691" s="563"/>
      <c r="N691" s="564"/>
    </row>
    <row r="692" spans="2:14" ht="13" hidden="1" customHeight="1" x14ac:dyDescent="0.25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562"/>
      <c r="K692" s="563"/>
      <c r="L692" s="563"/>
      <c r="M692" s="563"/>
      <c r="N692" s="564"/>
    </row>
    <row r="693" spans="2:14" ht="13" hidden="1" customHeight="1" x14ac:dyDescent="0.25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562"/>
      <c r="K693" s="563"/>
      <c r="L693" s="563"/>
      <c r="M693" s="563"/>
      <c r="N693" s="564"/>
    </row>
    <row r="694" spans="2:14" ht="13" hidden="1" customHeight="1" x14ac:dyDescent="0.25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562"/>
      <c r="K694" s="563"/>
      <c r="L694" s="563"/>
      <c r="M694" s="563"/>
      <c r="N694" s="564"/>
    </row>
    <row r="695" spans="2:14" ht="13" hidden="1" customHeight="1" x14ac:dyDescent="0.25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562"/>
      <c r="K695" s="563"/>
      <c r="L695" s="563"/>
      <c r="M695" s="563"/>
      <c r="N695" s="564"/>
    </row>
    <row r="696" spans="2:14" ht="13" hidden="1" customHeight="1" x14ac:dyDescent="0.25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562"/>
      <c r="K696" s="563"/>
      <c r="L696" s="563"/>
      <c r="M696" s="563"/>
      <c r="N696" s="564"/>
    </row>
    <row r="697" spans="2:14" ht="13" hidden="1" customHeight="1" x14ac:dyDescent="0.25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562"/>
      <c r="K697" s="563"/>
      <c r="L697" s="563"/>
      <c r="M697" s="563"/>
      <c r="N697" s="564"/>
    </row>
    <row r="698" spans="2:14" ht="13" hidden="1" customHeight="1" x14ac:dyDescent="0.25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562"/>
      <c r="K698" s="563"/>
      <c r="L698" s="563"/>
      <c r="M698" s="563"/>
      <c r="N698" s="564"/>
    </row>
    <row r="699" spans="2:14" ht="13" hidden="1" customHeight="1" x14ac:dyDescent="0.25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562"/>
      <c r="K699" s="563"/>
      <c r="L699" s="563"/>
      <c r="M699" s="563"/>
      <c r="N699" s="564"/>
    </row>
    <row r="700" spans="2:14" ht="13" hidden="1" customHeight="1" x14ac:dyDescent="0.25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562"/>
      <c r="K700" s="563"/>
      <c r="L700" s="563"/>
      <c r="M700" s="563"/>
      <c r="N700" s="564"/>
    </row>
    <row r="701" spans="2:14" ht="13" hidden="1" customHeight="1" x14ac:dyDescent="0.25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562"/>
      <c r="K701" s="563"/>
      <c r="L701" s="563"/>
      <c r="M701" s="563"/>
      <c r="N701" s="564"/>
    </row>
    <row r="702" spans="2:14" ht="13" hidden="1" customHeight="1" x14ac:dyDescent="0.25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562"/>
      <c r="K702" s="563"/>
      <c r="L702" s="563"/>
      <c r="M702" s="563"/>
      <c r="N702" s="564"/>
    </row>
    <row r="703" spans="2:14" ht="13" hidden="1" customHeight="1" x14ac:dyDescent="0.25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562"/>
      <c r="K703" s="563"/>
      <c r="L703" s="563"/>
      <c r="M703" s="563"/>
      <c r="N703" s="564"/>
    </row>
    <row r="704" spans="2:14" ht="13" hidden="1" customHeight="1" x14ac:dyDescent="0.25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562"/>
      <c r="K704" s="563"/>
      <c r="L704" s="563"/>
      <c r="M704" s="563"/>
      <c r="N704" s="564"/>
    </row>
    <row r="705" spans="2:14" ht="13" hidden="1" customHeight="1" x14ac:dyDescent="0.25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562"/>
      <c r="K705" s="563"/>
      <c r="L705" s="563"/>
      <c r="M705" s="563"/>
      <c r="N705" s="564"/>
    </row>
    <row r="706" spans="2:14" ht="13" hidden="1" customHeight="1" x14ac:dyDescent="0.25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562"/>
      <c r="K706" s="563"/>
      <c r="L706" s="563"/>
      <c r="M706" s="563"/>
      <c r="N706" s="564"/>
    </row>
    <row r="707" spans="2:14" ht="13" hidden="1" customHeight="1" x14ac:dyDescent="0.25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562"/>
      <c r="K707" s="563"/>
      <c r="L707" s="563"/>
      <c r="M707" s="563"/>
      <c r="N707" s="564"/>
    </row>
    <row r="708" spans="2:14" ht="13" hidden="1" customHeight="1" x14ac:dyDescent="0.25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562"/>
      <c r="K708" s="563"/>
      <c r="L708" s="563"/>
      <c r="M708" s="563"/>
      <c r="N708" s="564"/>
    </row>
    <row r="709" spans="2:14" ht="13" hidden="1" customHeight="1" x14ac:dyDescent="0.25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562"/>
      <c r="K709" s="563"/>
      <c r="L709" s="563"/>
      <c r="M709" s="563"/>
      <c r="N709" s="564"/>
    </row>
    <row r="710" spans="2:14" ht="13" hidden="1" customHeight="1" x14ac:dyDescent="0.25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562"/>
      <c r="K710" s="563"/>
      <c r="L710" s="563"/>
      <c r="M710" s="563"/>
      <c r="N710" s="564"/>
    </row>
    <row r="711" spans="2:14" ht="13" hidden="1" customHeight="1" x14ac:dyDescent="0.25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562"/>
      <c r="K711" s="563"/>
      <c r="L711" s="563"/>
      <c r="M711" s="563"/>
      <c r="N711" s="564"/>
    </row>
    <row r="712" spans="2:14" ht="13" hidden="1" customHeight="1" x14ac:dyDescent="0.25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562"/>
      <c r="K712" s="563"/>
      <c r="L712" s="563"/>
      <c r="M712" s="563"/>
      <c r="N712" s="564"/>
    </row>
    <row r="713" spans="2:14" ht="13" hidden="1" customHeight="1" x14ac:dyDescent="0.25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562"/>
      <c r="K713" s="563"/>
      <c r="L713" s="563"/>
      <c r="M713" s="563"/>
      <c r="N713" s="564"/>
    </row>
    <row r="714" spans="2:14" ht="13" hidden="1" customHeight="1" x14ac:dyDescent="0.25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562"/>
      <c r="K714" s="563"/>
      <c r="L714" s="563"/>
      <c r="M714" s="563"/>
      <c r="N714" s="564"/>
    </row>
    <row r="715" spans="2:14" ht="13" hidden="1" customHeight="1" x14ac:dyDescent="0.25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562"/>
      <c r="K715" s="563"/>
      <c r="L715" s="563"/>
      <c r="M715" s="563"/>
      <c r="N715" s="564"/>
    </row>
    <row r="716" spans="2:14" ht="13" hidden="1" customHeight="1" x14ac:dyDescent="0.25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562"/>
      <c r="K716" s="563"/>
      <c r="L716" s="563"/>
      <c r="M716" s="563"/>
      <c r="N716" s="564"/>
    </row>
    <row r="717" spans="2:14" ht="13" hidden="1" customHeight="1" x14ac:dyDescent="0.25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562"/>
      <c r="K717" s="563"/>
      <c r="L717" s="563"/>
      <c r="M717" s="563"/>
      <c r="N717" s="564"/>
    </row>
    <row r="718" spans="2:14" ht="13" hidden="1" customHeight="1" x14ac:dyDescent="0.25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562"/>
      <c r="K718" s="563"/>
      <c r="L718" s="563"/>
      <c r="M718" s="563"/>
      <c r="N718" s="564"/>
    </row>
    <row r="719" spans="2:14" ht="13" hidden="1" customHeight="1" x14ac:dyDescent="0.25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562"/>
      <c r="K719" s="563"/>
      <c r="L719" s="563"/>
      <c r="M719" s="563"/>
      <c r="N719" s="564"/>
    </row>
    <row r="720" spans="2:14" ht="13" hidden="1" customHeight="1" x14ac:dyDescent="0.25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562"/>
      <c r="K720" s="563"/>
      <c r="L720" s="563"/>
      <c r="M720" s="563"/>
      <c r="N720" s="564"/>
    </row>
    <row r="721" spans="2:14" ht="13" hidden="1" customHeight="1" x14ac:dyDescent="0.25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562"/>
      <c r="K721" s="563"/>
      <c r="L721" s="563"/>
      <c r="M721" s="563"/>
      <c r="N721" s="564"/>
    </row>
    <row r="722" spans="2:14" ht="13" hidden="1" customHeight="1" x14ac:dyDescent="0.25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562"/>
      <c r="K722" s="563"/>
      <c r="L722" s="563"/>
      <c r="M722" s="563"/>
      <c r="N722" s="564"/>
    </row>
    <row r="723" spans="2:14" ht="13" hidden="1" customHeight="1" x14ac:dyDescent="0.25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562"/>
      <c r="K723" s="563"/>
      <c r="L723" s="563"/>
      <c r="M723" s="563"/>
      <c r="N723" s="564"/>
    </row>
    <row r="724" spans="2:14" ht="13" hidden="1" customHeight="1" x14ac:dyDescent="0.25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562"/>
      <c r="K724" s="563"/>
      <c r="L724" s="563"/>
      <c r="M724" s="563"/>
      <c r="N724" s="564"/>
    </row>
    <row r="725" spans="2:14" ht="13" hidden="1" customHeight="1" x14ac:dyDescent="0.25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562"/>
      <c r="K725" s="563"/>
      <c r="L725" s="563"/>
      <c r="M725" s="563"/>
      <c r="N725" s="564"/>
    </row>
    <row r="726" spans="2:14" ht="13" hidden="1" customHeight="1" x14ac:dyDescent="0.25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562"/>
      <c r="K726" s="563"/>
      <c r="L726" s="563"/>
      <c r="M726" s="563"/>
      <c r="N726" s="564"/>
    </row>
    <row r="727" spans="2:14" ht="13" hidden="1" customHeight="1" x14ac:dyDescent="0.25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562"/>
      <c r="K727" s="563"/>
      <c r="L727" s="563"/>
      <c r="M727" s="563"/>
      <c r="N727" s="564"/>
    </row>
    <row r="728" spans="2:14" ht="13" hidden="1" customHeight="1" x14ac:dyDescent="0.25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562"/>
      <c r="K728" s="563"/>
      <c r="L728" s="563"/>
      <c r="M728" s="563"/>
      <c r="N728" s="564"/>
    </row>
    <row r="729" spans="2:14" ht="13" hidden="1" customHeight="1" x14ac:dyDescent="0.25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562"/>
      <c r="K729" s="563"/>
      <c r="L729" s="563"/>
      <c r="M729" s="563"/>
      <c r="N729" s="564"/>
    </row>
    <row r="730" spans="2:14" ht="13" hidden="1" customHeight="1" x14ac:dyDescent="0.25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562"/>
      <c r="K730" s="563"/>
      <c r="L730" s="563"/>
      <c r="M730" s="563"/>
      <c r="N730" s="564"/>
    </row>
    <row r="731" spans="2:14" ht="13" hidden="1" customHeight="1" x14ac:dyDescent="0.25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562"/>
      <c r="K731" s="563"/>
      <c r="L731" s="563"/>
      <c r="M731" s="563"/>
      <c r="N731" s="564"/>
    </row>
    <row r="732" spans="2:14" ht="13" hidden="1" customHeight="1" x14ac:dyDescent="0.25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562"/>
      <c r="K732" s="563"/>
      <c r="L732" s="563"/>
      <c r="M732" s="563"/>
      <c r="N732" s="564"/>
    </row>
    <row r="733" spans="2:14" ht="13" hidden="1" customHeight="1" x14ac:dyDescent="0.25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562"/>
      <c r="K733" s="563"/>
      <c r="L733" s="563"/>
      <c r="M733" s="563"/>
      <c r="N733" s="564"/>
    </row>
    <row r="734" spans="2:14" ht="13" hidden="1" customHeight="1" x14ac:dyDescent="0.25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562"/>
      <c r="K734" s="563"/>
      <c r="L734" s="563"/>
      <c r="M734" s="563"/>
      <c r="N734" s="564"/>
    </row>
    <row r="735" spans="2:14" ht="13" hidden="1" customHeight="1" x14ac:dyDescent="0.25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562"/>
      <c r="K735" s="563"/>
      <c r="L735" s="563"/>
      <c r="M735" s="563"/>
      <c r="N735" s="564"/>
    </row>
    <row r="736" spans="2:14" ht="13" hidden="1" customHeight="1" x14ac:dyDescent="0.25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562"/>
      <c r="K736" s="563"/>
      <c r="L736" s="563"/>
      <c r="M736" s="563"/>
      <c r="N736" s="564"/>
    </row>
    <row r="737" spans="2:14" ht="13" hidden="1" customHeight="1" x14ac:dyDescent="0.25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562"/>
      <c r="K737" s="563"/>
      <c r="L737" s="563"/>
      <c r="M737" s="563"/>
      <c r="N737" s="564"/>
    </row>
    <row r="738" spans="2:14" ht="13" hidden="1" customHeight="1" x14ac:dyDescent="0.25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562"/>
      <c r="K738" s="563"/>
      <c r="L738" s="563"/>
      <c r="M738" s="563"/>
      <c r="N738" s="564"/>
    </row>
    <row r="739" spans="2:14" ht="13" hidden="1" customHeight="1" x14ac:dyDescent="0.25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562"/>
      <c r="K739" s="563"/>
      <c r="L739" s="563"/>
      <c r="M739" s="563"/>
      <c r="N739" s="564"/>
    </row>
    <row r="740" spans="2:14" ht="13" hidden="1" customHeight="1" x14ac:dyDescent="0.25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562"/>
      <c r="K740" s="563"/>
      <c r="L740" s="563"/>
      <c r="M740" s="563"/>
      <c r="N740" s="564"/>
    </row>
    <row r="741" spans="2:14" ht="13" hidden="1" customHeight="1" x14ac:dyDescent="0.25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562"/>
      <c r="K741" s="563"/>
      <c r="L741" s="563"/>
      <c r="M741" s="563"/>
      <c r="N741" s="564"/>
    </row>
    <row r="742" spans="2:14" ht="13" hidden="1" customHeight="1" x14ac:dyDescent="0.25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562"/>
      <c r="K742" s="563"/>
      <c r="L742" s="563"/>
      <c r="M742" s="563"/>
      <c r="N742" s="564"/>
    </row>
    <row r="743" spans="2:14" ht="13" hidden="1" customHeight="1" x14ac:dyDescent="0.25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562"/>
      <c r="K743" s="563"/>
      <c r="L743" s="563"/>
      <c r="M743" s="563"/>
      <c r="N743" s="564"/>
    </row>
    <row r="744" spans="2:14" ht="13" hidden="1" customHeight="1" x14ac:dyDescent="0.25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562"/>
      <c r="K744" s="563"/>
      <c r="L744" s="563"/>
      <c r="M744" s="563"/>
      <c r="N744" s="564"/>
    </row>
    <row r="745" spans="2:14" ht="13" hidden="1" customHeight="1" x14ac:dyDescent="0.25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562"/>
      <c r="K745" s="563"/>
      <c r="L745" s="563"/>
      <c r="M745" s="563"/>
      <c r="N745" s="564"/>
    </row>
    <row r="746" spans="2:14" ht="13" hidden="1" customHeight="1" x14ac:dyDescent="0.25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562"/>
      <c r="K746" s="563"/>
      <c r="L746" s="563"/>
      <c r="M746" s="563"/>
      <c r="N746" s="564"/>
    </row>
    <row r="747" spans="2:14" ht="13" hidden="1" customHeight="1" x14ac:dyDescent="0.25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562"/>
      <c r="K747" s="563"/>
      <c r="L747" s="563"/>
      <c r="M747" s="563"/>
      <c r="N747" s="564"/>
    </row>
    <row r="748" spans="2:14" ht="13" hidden="1" customHeight="1" x14ac:dyDescent="0.25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562"/>
      <c r="K748" s="563"/>
      <c r="L748" s="563"/>
      <c r="M748" s="563"/>
      <c r="N748" s="564"/>
    </row>
    <row r="749" spans="2:14" ht="13" hidden="1" customHeight="1" x14ac:dyDescent="0.25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562"/>
      <c r="K749" s="563"/>
      <c r="L749" s="563"/>
      <c r="M749" s="563"/>
      <c r="N749" s="564"/>
    </row>
    <row r="750" spans="2:14" ht="13" hidden="1" customHeight="1" x14ac:dyDescent="0.25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562"/>
      <c r="K750" s="563"/>
      <c r="L750" s="563"/>
      <c r="M750" s="563"/>
      <c r="N750" s="564"/>
    </row>
    <row r="751" spans="2:14" ht="13" hidden="1" customHeight="1" x14ac:dyDescent="0.25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562"/>
      <c r="K751" s="563"/>
      <c r="L751" s="563"/>
      <c r="M751" s="563"/>
      <c r="N751" s="564"/>
    </row>
    <row r="752" spans="2:14" ht="13" hidden="1" customHeight="1" x14ac:dyDescent="0.25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562"/>
      <c r="K752" s="563"/>
      <c r="L752" s="563"/>
      <c r="M752" s="563"/>
      <c r="N752" s="564"/>
    </row>
    <row r="753" spans="2:14" ht="13" hidden="1" customHeight="1" x14ac:dyDescent="0.25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562"/>
      <c r="K753" s="563"/>
      <c r="L753" s="563"/>
      <c r="M753" s="563"/>
      <c r="N753" s="564"/>
    </row>
    <row r="754" spans="2:14" ht="13" hidden="1" customHeight="1" x14ac:dyDescent="0.25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562"/>
      <c r="K754" s="563"/>
      <c r="L754" s="563"/>
      <c r="M754" s="563"/>
      <c r="N754" s="564"/>
    </row>
    <row r="755" spans="2:14" ht="13" hidden="1" customHeight="1" x14ac:dyDescent="0.25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562"/>
      <c r="K755" s="563"/>
      <c r="L755" s="563"/>
      <c r="M755" s="563"/>
      <c r="N755" s="564"/>
    </row>
    <row r="756" spans="2:14" ht="13" hidden="1" customHeight="1" x14ac:dyDescent="0.25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562"/>
      <c r="K756" s="563"/>
      <c r="L756" s="563"/>
      <c r="M756" s="563"/>
      <c r="N756" s="564"/>
    </row>
    <row r="757" spans="2:14" ht="13" hidden="1" customHeight="1" x14ac:dyDescent="0.25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562"/>
      <c r="K757" s="563"/>
      <c r="L757" s="563"/>
      <c r="M757" s="563"/>
      <c r="N757" s="564"/>
    </row>
    <row r="758" spans="2:14" ht="13" hidden="1" customHeight="1" x14ac:dyDescent="0.25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562"/>
      <c r="K758" s="563"/>
      <c r="L758" s="563"/>
      <c r="M758" s="563"/>
      <c r="N758" s="564"/>
    </row>
    <row r="759" spans="2:14" ht="13" hidden="1" customHeight="1" x14ac:dyDescent="0.25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562"/>
      <c r="K759" s="563"/>
      <c r="L759" s="563"/>
      <c r="M759" s="563"/>
      <c r="N759" s="564"/>
    </row>
    <row r="760" spans="2:14" ht="13" hidden="1" customHeight="1" x14ac:dyDescent="0.25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562"/>
      <c r="K760" s="563"/>
      <c r="L760" s="563"/>
      <c r="M760" s="563"/>
      <c r="N760" s="564"/>
    </row>
    <row r="761" spans="2:14" ht="13" hidden="1" customHeight="1" x14ac:dyDescent="0.25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562"/>
      <c r="K761" s="563"/>
      <c r="L761" s="563"/>
      <c r="M761" s="563"/>
      <c r="N761" s="564"/>
    </row>
    <row r="762" spans="2:14" ht="13" hidden="1" customHeight="1" x14ac:dyDescent="0.25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562"/>
      <c r="K762" s="563"/>
      <c r="L762" s="563"/>
      <c r="M762" s="563"/>
      <c r="N762" s="564"/>
    </row>
    <row r="763" spans="2:14" ht="13" hidden="1" customHeight="1" x14ac:dyDescent="0.25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562"/>
      <c r="K763" s="563"/>
      <c r="L763" s="563"/>
      <c r="M763" s="563"/>
      <c r="N763" s="564"/>
    </row>
    <row r="764" spans="2:14" ht="13" hidden="1" customHeight="1" x14ac:dyDescent="0.25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562"/>
      <c r="K764" s="563"/>
      <c r="L764" s="563"/>
      <c r="M764" s="563"/>
      <c r="N764" s="564"/>
    </row>
    <row r="765" spans="2:14" ht="13" hidden="1" customHeight="1" x14ac:dyDescent="0.25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562"/>
      <c r="K765" s="563"/>
      <c r="L765" s="563"/>
      <c r="M765" s="563"/>
      <c r="N765" s="564"/>
    </row>
    <row r="766" spans="2:14" ht="13" hidden="1" customHeight="1" x14ac:dyDescent="0.25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562"/>
      <c r="K766" s="563"/>
      <c r="L766" s="563"/>
      <c r="M766" s="563"/>
      <c r="N766" s="564"/>
    </row>
    <row r="767" spans="2:14" ht="13" hidden="1" customHeight="1" x14ac:dyDescent="0.25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562"/>
      <c r="K767" s="563"/>
      <c r="L767" s="563"/>
      <c r="M767" s="563"/>
      <c r="N767" s="564"/>
    </row>
    <row r="768" spans="2:14" ht="13" hidden="1" customHeight="1" x14ac:dyDescent="0.25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562"/>
      <c r="K768" s="563"/>
      <c r="L768" s="563"/>
      <c r="M768" s="563"/>
      <c r="N768" s="564"/>
    </row>
    <row r="769" spans="2:14" ht="13" hidden="1" customHeight="1" x14ac:dyDescent="0.25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562"/>
      <c r="K769" s="563"/>
      <c r="L769" s="563"/>
      <c r="M769" s="563"/>
      <c r="N769" s="564"/>
    </row>
    <row r="770" spans="2:14" ht="13" hidden="1" customHeight="1" x14ac:dyDescent="0.25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562"/>
      <c r="K770" s="563"/>
      <c r="L770" s="563"/>
      <c r="M770" s="563"/>
      <c r="N770" s="564"/>
    </row>
    <row r="771" spans="2:14" ht="13" hidden="1" customHeight="1" x14ac:dyDescent="0.25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562"/>
      <c r="K771" s="563"/>
      <c r="L771" s="563"/>
      <c r="M771" s="563"/>
      <c r="N771" s="564"/>
    </row>
    <row r="772" spans="2:14" ht="13" hidden="1" customHeight="1" x14ac:dyDescent="0.25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562"/>
      <c r="K772" s="563"/>
      <c r="L772" s="563"/>
      <c r="M772" s="563"/>
      <c r="N772" s="564"/>
    </row>
    <row r="773" spans="2:14" ht="13" hidden="1" customHeight="1" x14ac:dyDescent="0.25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562"/>
      <c r="K773" s="563"/>
      <c r="L773" s="563"/>
      <c r="M773" s="563"/>
      <c r="N773" s="564"/>
    </row>
    <row r="774" spans="2:14" ht="13" hidden="1" customHeight="1" x14ac:dyDescent="0.25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562"/>
      <c r="K774" s="563"/>
      <c r="L774" s="563"/>
      <c r="M774" s="563"/>
      <c r="N774" s="564"/>
    </row>
    <row r="775" spans="2:14" ht="13" hidden="1" customHeight="1" x14ac:dyDescent="0.25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562"/>
      <c r="K775" s="563"/>
      <c r="L775" s="563"/>
      <c r="M775" s="563"/>
      <c r="N775" s="564"/>
    </row>
    <row r="776" spans="2:14" ht="13" hidden="1" customHeight="1" x14ac:dyDescent="0.25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562"/>
      <c r="K776" s="563"/>
      <c r="L776" s="563"/>
      <c r="M776" s="563"/>
      <c r="N776" s="564"/>
    </row>
    <row r="777" spans="2:14" ht="13" hidden="1" customHeight="1" x14ac:dyDescent="0.25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562"/>
      <c r="K777" s="563"/>
      <c r="L777" s="563"/>
      <c r="M777" s="563"/>
      <c r="N777" s="564"/>
    </row>
    <row r="778" spans="2:14" ht="13" hidden="1" customHeight="1" x14ac:dyDescent="0.25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562"/>
      <c r="K778" s="563"/>
      <c r="L778" s="563"/>
      <c r="M778" s="563"/>
      <c r="N778" s="564"/>
    </row>
    <row r="779" spans="2:14" ht="13" hidden="1" customHeight="1" x14ac:dyDescent="0.25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562"/>
      <c r="K779" s="563"/>
      <c r="L779" s="563"/>
      <c r="M779" s="563"/>
      <c r="N779" s="564"/>
    </row>
    <row r="780" spans="2:14" ht="13" hidden="1" customHeight="1" x14ac:dyDescent="0.25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562"/>
      <c r="K780" s="563"/>
      <c r="L780" s="563"/>
      <c r="M780" s="563"/>
      <c r="N780" s="564"/>
    </row>
    <row r="781" spans="2:14" ht="13" hidden="1" customHeight="1" x14ac:dyDescent="0.25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562"/>
      <c r="K781" s="563"/>
      <c r="L781" s="563"/>
      <c r="M781" s="563"/>
      <c r="N781" s="564"/>
    </row>
    <row r="782" spans="2:14" ht="13" hidden="1" customHeight="1" x14ac:dyDescent="0.25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562"/>
      <c r="K782" s="563"/>
      <c r="L782" s="563"/>
      <c r="M782" s="563"/>
      <c r="N782" s="564"/>
    </row>
    <row r="783" spans="2:14" ht="13" hidden="1" customHeight="1" x14ac:dyDescent="0.25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562"/>
      <c r="K783" s="563"/>
      <c r="L783" s="563"/>
      <c r="M783" s="563"/>
      <c r="N783" s="564"/>
    </row>
    <row r="784" spans="2:14" ht="13" hidden="1" customHeight="1" x14ac:dyDescent="0.25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562"/>
      <c r="K784" s="563"/>
      <c r="L784" s="563"/>
      <c r="M784" s="563"/>
      <c r="N784" s="564"/>
    </row>
    <row r="785" spans="2:14" ht="13" hidden="1" customHeight="1" x14ac:dyDescent="0.25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562"/>
      <c r="K785" s="563"/>
      <c r="L785" s="563"/>
      <c r="M785" s="563"/>
      <c r="N785" s="564"/>
    </row>
    <row r="786" spans="2:14" ht="13" hidden="1" customHeight="1" x14ac:dyDescent="0.25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562"/>
      <c r="K786" s="563"/>
      <c r="L786" s="563"/>
      <c r="M786" s="563"/>
      <c r="N786" s="564"/>
    </row>
    <row r="787" spans="2:14" ht="13" hidden="1" customHeight="1" x14ac:dyDescent="0.25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562"/>
      <c r="K787" s="563"/>
      <c r="L787" s="563"/>
      <c r="M787" s="563"/>
      <c r="N787" s="564"/>
    </row>
    <row r="788" spans="2:14" ht="13" hidden="1" customHeight="1" x14ac:dyDescent="0.25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562"/>
      <c r="K788" s="563"/>
      <c r="L788" s="563"/>
      <c r="M788" s="563"/>
      <c r="N788" s="564"/>
    </row>
    <row r="789" spans="2:14" ht="13" hidden="1" customHeight="1" x14ac:dyDescent="0.25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562"/>
      <c r="K789" s="563"/>
      <c r="L789" s="563"/>
      <c r="M789" s="563"/>
      <c r="N789" s="564"/>
    </row>
    <row r="790" spans="2:14" ht="13" hidden="1" customHeight="1" x14ac:dyDescent="0.25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562"/>
      <c r="K790" s="563"/>
      <c r="L790" s="563"/>
      <c r="M790" s="563"/>
      <c r="N790" s="564"/>
    </row>
    <row r="791" spans="2:14" ht="13" hidden="1" customHeight="1" x14ac:dyDescent="0.25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562"/>
      <c r="K791" s="563"/>
      <c r="L791" s="563"/>
      <c r="M791" s="563"/>
      <c r="N791" s="564"/>
    </row>
    <row r="792" spans="2:14" ht="13" hidden="1" customHeight="1" x14ac:dyDescent="0.25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562"/>
      <c r="K792" s="563"/>
      <c r="L792" s="563"/>
      <c r="M792" s="563"/>
      <c r="N792" s="564"/>
    </row>
    <row r="793" spans="2:14" ht="13" hidden="1" customHeight="1" x14ac:dyDescent="0.25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562"/>
      <c r="K793" s="563"/>
      <c r="L793" s="563"/>
      <c r="M793" s="563"/>
      <c r="N793" s="564"/>
    </row>
    <row r="794" spans="2:14" ht="13" hidden="1" customHeight="1" x14ac:dyDescent="0.25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562"/>
      <c r="K794" s="563"/>
      <c r="L794" s="563"/>
      <c r="M794" s="563"/>
      <c r="N794" s="564"/>
    </row>
    <row r="795" spans="2:14" ht="13" hidden="1" customHeight="1" x14ac:dyDescent="0.25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562"/>
      <c r="K795" s="563"/>
      <c r="L795" s="563"/>
      <c r="M795" s="563"/>
      <c r="N795" s="564"/>
    </row>
    <row r="796" spans="2:14" ht="13" hidden="1" customHeight="1" x14ac:dyDescent="0.25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562"/>
      <c r="K796" s="563"/>
      <c r="L796" s="563"/>
      <c r="M796" s="563"/>
      <c r="N796" s="564"/>
    </row>
    <row r="797" spans="2:14" ht="13" hidden="1" customHeight="1" x14ac:dyDescent="0.25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562"/>
      <c r="K797" s="563"/>
      <c r="L797" s="563"/>
      <c r="M797" s="563"/>
      <c r="N797" s="564"/>
    </row>
    <row r="798" spans="2:14" ht="13" hidden="1" customHeight="1" x14ac:dyDescent="0.25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562"/>
      <c r="K798" s="563"/>
      <c r="L798" s="563"/>
      <c r="M798" s="563"/>
      <c r="N798" s="564"/>
    </row>
    <row r="799" spans="2:14" ht="13" hidden="1" customHeight="1" x14ac:dyDescent="0.25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562"/>
      <c r="K799" s="563"/>
      <c r="L799" s="563"/>
      <c r="M799" s="563"/>
      <c r="N799" s="564"/>
    </row>
    <row r="800" spans="2:14" ht="13" hidden="1" customHeight="1" x14ac:dyDescent="0.25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562"/>
      <c r="K800" s="563"/>
      <c r="L800" s="563"/>
      <c r="M800" s="563"/>
      <c r="N800" s="564"/>
    </row>
    <row r="801" spans="2:14" ht="13" hidden="1" customHeight="1" x14ac:dyDescent="0.25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562"/>
      <c r="K801" s="563"/>
      <c r="L801" s="563"/>
      <c r="M801" s="563"/>
      <c r="N801" s="564"/>
    </row>
    <row r="802" spans="2:14" ht="13" hidden="1" customHeight="1" x14ac:dyDescent="0.25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562"/>
      <c r="K802" s="563"/>
      <c r="L802" s="563"/>
      <c r="M802" s="563"/>
      <c r="N802" s="564"/>
    </row>
    <row r="803" spans="2:14" ht="13" hidden="1" customHeight="1" x14ac:dyDescent="0.25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562"/>
      <c r="K803" s="563"/>
      <c r="L803" s="563"/>
      <c r="M803" s="563"/>
      <c r="N803" s="564"/>
    </row>
    <row r="804" spans="2:14" ht="13" hidden="1" customHeight="1" x14ac:dyDescent="0.25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562"/>
      <c r="K804" s="563"/>
      <c r="L804" s="563"/>
      <c r="M804" s="563"/>
      <c r="N804" s="564"/>
    </row>
    <row r="805" spans="2:14" ht="13" hidden="1" customHeight="1" x14ac:dyDescent="0.25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562"/>
      <c r="K805" s="563"/>
      <c r="L805" s="563"/>
      <c r="M805" s="563"/>
      <c r="N805" s="564"/>
    </row>
    <row r="806" spans="2:14" ht="13" hidden="1" customHeight="1" x14ac:dyDescent="0.25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562"/>
      <c r="K806" s="563"/>
      <c r="L806" s="563"/>
      <c r="M806" s="563"/>
      <c r="N806" s="564"/>
    </row>
    <row r="807" spans="2:14" ht="13" hidden="1" customHeight="1" x14ac:dyDescent="0.25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562"/>
      <c r="K807" s="563"/>
      <c r="L807" s="563"/>
      <c r="M807" s="563"/>
      <c r="N807" s="564"/>
    </row>
    <row r="808" spans="2:14" ht="13" hidden="1" customHeight="1" x14ac:dyDescent="0.25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562"/>
      <c r="K808" s="563"/>
      <c r="L808" s="563"/>
      <c r="M808" s="563"/>
      <c r="N808" s="564"/>
    </row>
    <row r="809" spans="2:14" ht="13" hidden="1" customHeight="1" x14ac:dyDescent="0.25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562"/>
      <c r="K809" s="563"/>
      <c r="L809" s="563"/>
      <c r="M809" s="563"/>
      <c r="N809" s="564"/>
    </row>
    <row r="810" spans="2:14" ht="13" hidden="1" customHeight="1" x14ac:dyDescent="0.25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562"/>
      <c r="K810" s="563"/>
      <c r="L810" s="563"/>
      <c r="M810" s="563"/>
      <c r="N810" s="564"/>
    </row>
    <row r="811" spans="2:14" ht="13" hidden="1" customHeight="1" x14ac:dyDescent="0.25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562"/>
      <c r="K811" s="563"/>
      <c r="L811" s="563"/>
      <c r="M811" s="563"/>
      <c r="N811" s="564"/>
    </row>
    <row r="812" spans="2:14" ht="13" hidden="1" customHeight="1" x14ac:dyDescent="0.25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562"/>
      <c r="K812" s="563"/>
      <c r="L812" s="563"/>
      <c r="M812" s="563"/>
      <c r="N812" s="564"/>
    </row>
    <row r="813" spans="2:14" ht="13" hidden="1" customHeight="1" x14ac:dyDescent="0.25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562"/>
      <c r="K813" s="563"/>
      <c r="L813" s="563"/>
      <c r="M813" s="563"/>
      <c r="N813" s="564"/>
    </row>
    <row r="814" spans="2:14" ht="13" hidden="1" customHeight="1" x14ac:dyDescent="0.25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562"/>
      <c r="K814" s="563"/>
      <c r="L814" s="563"/>
      <c r="M814" s="563"/>
      <c r="N814" s="564"/>
    </row>
    <row r="815" spans="2:14" ht="13" hidden="1" customHeight="1" x14ac:dyDescent="0.25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562"/>
      <c r="K815" s="563"/>
      <c r="L815" s="563"/>
      <c r="M815" s="563"/>
      <c r="N815" s="564"/>
    </row>
    <row r="816" spans="2:14" ht="13" hidden="1" customHeight="1" x14ac:dyDescent="0.25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562"/>
      <c r="K816" s="563"/>
      <c r="L816" s="563"/>
      <c r="M816" s="563"/>
      <c r="N816" s="564"/>
    </row>
    <row r="817" spans="2:14" ht="13" hidden="1" customHeight="1" x14ac:dyDescent="0.25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562"/>
      <c r="K817" s="563"/>
      <c r="L817" s="563"/>
      <c r="M817" s="563"/>
      <c r="N817" s="564"/>
    </row>
    <row r="818" spans="2:14" ht="13" hidden="1" customHeight="1" x14ac:dyDescent="0.25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562"/>
      <c r="K818" s="563"/>
      <c r="L818" s="563"/>
      <c r="M818" s="563"/>
      <c r="N818" s="564"/>
    </row>
    <row r="819" spans="2:14" ht="13" hidden="1" customHeight="1" x14ac:dyDescent="0.25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562"/>
      <c r="K819" s="563"/>
      <c r="L819" s="563"/>
      <c r="M819" s="563"/>
      <c r="N819" s="564"/>
    </row>
    <row r="820" spans="2:14" ht="13" hidden="1" customHeight="1" x14ac:dyDescent="0.25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562"/>
      <c r="K820" s="563"/>
      <c r="L820" s="563"/>
      <c r="M820" s="563"/>
      <c r="N820" s="564"/>
    </row>
    <row r="821" spans="2:14" ht="13" hidden="1" customHeight="1" x14ac:dyDescent="0.25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562"/>
      <c r="K821" s="563"/>
      <c r="L821" s="563"/>
      <c r="M821" s="563"/>
      <c r="N821" s="564"/>
    </row>
    <row r="822" spans="2:14" ht="13" hidden="1" customHeight="1" x14ac:dyDescent="0.25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562"/>
      <c r="K822" s="563"/>
      <c r="L822" s="563"/>
      <c r="M822" s="563"/>
      <c r="N822" s="564"/>
    </row>
    <row r="823" spans="2:14" ht="13" hidden="1" customHeight="1" x14ac:dyDescent="0.25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562"/>
      <c r="K823" s="563"/>
      <c r="L823" s="563"/>
      <c r="M823" s="563"/>
      <c r="N823" s="564"/>
    </row>
    <row r="824" spans="2:14" ht="13" hidden="1" customHeight="1" x14ac:dyDescent="0.25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562"/>
      <c r="K824" s="563"/>
      <c r="L824" s="563"/>
      <c r="M824" s="563"/>
      <c r="N824" s="564"/>
    </row>
    <row r="825" spans="2:14" ht="13" hidden="1" customHeight="1" x14ac:dyDescent="0.25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562"/>
      <c r="K825" s="563"/>
      <c r="L825" s="563"/>
      <c r="M825" s="563"/>
      <c r="N825" s="564"/>
    </row>
    <row r="826" spans="2:14" ht="13" hidden="1" customHeight="1" x14ac:dyDescent="0.25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562"/>
      <c r="K826" s="563"/>
      <c r="L826" s="563"/>
      <c r="M826" s="563"/>
      <c r="N826" s="564"/>
    </row>
    <row r="827" spans="2:14" ht="13" hidden="1" customHeight="1" x14ac:dyDescent="0.25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562"/>
      <c r="K827" s="563"/>
      <c r="L827" s="563"/>
      <c r="M827" s="563"/>
      <c r="N827" s="564"/>
    </row>
    <row r="828" spans="2:14" ht="13" hidden="1" customHeight="1" x14ac:dyDescent="0.25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562"/>
      <c r="K828" s="563"/>
      <c r="L828" s="563"/>
      <c r="M828" s="563"/>
      <c r="N828" s="564"/>
    </row>
    <row r="829" spans="2:14" ht="13" hidden="1" customHeight="1" x14ac:dyDescent="0.25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562"/>
      <c r="K829" s="563"/>
      <c r="L829" s="563"/>
      <c r="M829" s="563"/>
      <c r="N829" s="564"/>
    </row>
    <row r="830" spans="2:14" ht="13" hidden="1" customHeight="1" x14ac:dyDescent="0.25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562"/>
      <c r="K830" s="563"/>
      <c r="L830" s="563"/>
      <c r="M830" s="563"/>
      <c r="N830" s="564"/>
    </row>
    <row r="831" spans="2:14" ht="13" hidden="1" customHeight="1" x14ac:dyDescent="0.25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562"/>
      <c r="K831" s="563"/>
      <c r="L831" s="563"/>
      <c r="M831" s="563"/>
      <c r="N831" s="564"/>
    </row>
    <row r="832" spans="2:14" ht="13" hidden="1" customHeight="1" x14ac:dyDescent="0.25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562"/>
      <c r="K832" s="563"/>
      <c r="L832" s="563"/>
      <c r="M832" s="563"/>
      <c r="N832" s="564"/>
    </row>
    <row r="833" spans="2:14" ht="13" hidden="1" customHeight="1" x14ac:dyDescent="0.25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562"/>
      <c r="K833" s="563"/>
      <c r="L833" s="563"/>
      <c r="M833" s="563"/>
      <c r="N833" s="564"/>
    </row>
    <row r="834" spans="2:14" ht="13" hidden="1" customHeight="1" x14ac:dyDescent="0.25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562"/>
      <c r="K834" s="563"/>
      <c r="L834" s="563"/>
      <c r="M834" s="563"/>
      <c r="N834" s="564"/>
    </row>
    <row r="835" spans="2:14" ht="13" hidden="1" customHeight="1" x14ac:dyDescent="0.25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562"/>
      <c r="K835" s="563"/>
      <c r="L835" s="563"/>
      <c r="M835" s="563"/>
      <c r="N835" s="564"/>
    </row>
    <row r="836" spans="2:14" ht="13" hidden="1" customHeight="1" x14ac:dyDescent="0.25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562"/>
      <c r="K836" s="563"/>
      <c r="L836" s="563"/>
      <c r="M836" s="563"/>
      <c r="N836" s="564"/>
    </row>
    <row r="837" spans="2:14" ht="13" hidden="1" customHeight="1" x14ac:dyDescent="0.25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562"/>
      <c r="K837" s="563"/>
      <c r="L837" s="563"/>
      <c r="M837" s="563"/>
      <c r="N837" s="564"/>
    </row>
    <row r="838" spans="2:14" ht="13" hidden="1" customHeight="1" x14ac:dyDescent="0.25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562"/>
      <c r="K838" s="563"/>
      <c r="L838" s="563"/>
      <c r="M838" s="563"/>
      <c r="N838" s="564"/>
    </row>
    <row r="839" spans="2:14" ht="13" hidden="1" customHeight="1" x14ac:dyDescent="0.25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562"/>
      <c r="K839" s="563"/>
      <c r="L839" s="563"/>
      <c r="M839" s="563"/>
      <c r="N839" s="564"/>
    </row>
    <row r="840" spans="2:14" ht="13" hidden="1" customHeight="1" x14ac:dyDescent="0.25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562"/>
      <c r="K840" s="563"/>
      <c r="L840" s="563"/>
      <c r="M840" s="563"/>
      <c r="N840" s="564"/>
    </row>
    <row r="841" spans="2:14" ht="13" hidden="1" customHeight="1" x14ac:dyDescent="0.25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562"/>
      <c r="K841" s="563"/>
      <c r="L841" s="563"/>
      <c r="M841" s="563"/>
      <c r="N841" s="564"/>
    </row>
    <row r="842" spans="2:14" ht="13" hidden="1" customHeight="1" x14ac:dyDescent="0.25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562"/>
      <c r="K842" s="563"/>
      <c r="L842" s="563"/>
      <c r="M842" s="563"/>
      <c r="N842" s="564"/>
    </row>
    <row r="843" spans="2:14" ht="13" hidden="1" customHeight="1" x14ac:dyDescent="0.25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562"/>
      <c r="K843" s="563"/>
      <c r="L843" s="563"/>
      <c r="M843" s="563"/>
      <c r="N843" s="564"/>
    </row>
    <row r="844" spans="2:14" ht="13" hidden="1" customHeight="1" x14ac:dyDescent="0.25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562"/>
      <c r="K844" s="563"/>
      <c r="L844" s="563"/>
      <c r="M844" s="563"/>
      <c r="N844" s="564"/>
    </row>
    <row r="845" spans="2:14" ht="13" hidden="1" customHeight="1" x14ac:dyDescent="0.25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562"/>
      <c r="K845" s="563"/>
      <c r="L845" s="563"/>
      <c r="M845" s="563"/>
      <c r="N845" s="564"/>
    </row>
    <row r="846" spans="2:14" ht="13" hidden="1" customHeight="1" x14ac:dyDescent="0.25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562"/>
      <c r="K846" s="563"/>
      <c r="L846" s="563"/>
      <c r="M846" s="563"/>
      <c r="N846" s="564"/>
    </row>
    <row r="847" spans="2:14" ht="13" hidden="1" customHeight="1" x14ac:dyDescent="0.25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562"/>
      <c r="K847" s="563"/>
      <c r="L847" s="563"/>
      <c r="M847" s="563"/>
      <c r="N847" s="564"/>
    </row>
    <row r="848" spans="2:14" ht="13" hidden="1" customHeight="1" x14ac:dyDescent="0.25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562"/>
      <c r="K848" s="563"/>
      <c r="L848" s="563"/>
      <c r="M848" s="563"/>
      <c r="N848" s="564"/>
    </row>
    <row r="849" spans="2:14" ht="13" hidden="1" customHeight="1" x14ac:dyDescent="0.25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562"/>
      <c r="K849" s="563"/>
      <c r="L849" s="563"/>
      <c r="M849" s="563"/>
      <c r="N849" s="564"/>
    </row>
    <row r="850" spans="2:14" ht="13" hidden="1" customHeight="1" x14ac:dyDescent="0.25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562"/>
      <c r="K850" s="563"/>
      <c r="L850" s="563"/>
      <c r="M850" s="563"/>
      <c r="N850" s="564"/>
    </row>
    <row r="851" spans="2:14" ht="13" hidden="1" customHeight="1" x14ac:dyDescent="0.25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562"/>
      <c r="K851" s="563"/>
      <c r="L851" s="563"/>
      <c r="M851" s="563"/>
      <c r="N851" s="564"/>
    </row>
    <row r="852" spans="2:14" ht="13" hidden="1" customHeight="1" x14ac:dyDescent="0.25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562"/>
      <c r="K852" s="563"/>
      <c r="L852" s="563"/>
      <c r="M852" s="563"/>
      <c r="N852" s="564"/>
    </row>
    <row r="853" spans="2:14" ht="13" hidden="1" customHeight="1" x14ac:dyDescent="0.25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562"/>
      <c r="K853" s="563"/>
      <c r="L853" s="563"/>
      <c r="M853" s="563"/>
      <c r="N853" s="564"/>
    </row>
    <row r="854" spans="2:14" ht="13" hidden="1" customHeight="1" x14ac:dyDescent="0.25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562"/>
      <c r="K854" s="563"/>
      <c r="L854" s="563"/>
      <c r="M854" s="563"/>
      <c r="N854" s="564"/>
    </row>
    <row r="855" spans="2:14" ht="13" hidden="1" customHeight="1" x14ac:dyDescent="0.25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562"/>
      <c r="K855" s="563"/>
      <c r="L855" s="563"/>
      <c r="M855" s="563"/>
      <c r="N855" s="564"/>
    </row>
    <row r="856" spans="2:14" ht="13" hidden="1" customHeight="1" x14ac:dyDescent="0.25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562"/>
      <c r="K856" s="563"/>
      <c r="L856" s="563"/>
      <c r="M856" s="563"/>
      <c r="N856" s="564"/>
    </row>
    <row r="857" spans="2:14" ht="13" hidden="1" customHeight="1" x14ac:dyDescent="0.25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562"/>
      <c r="K857" s="563"/>
      <c r="L857" s="563"/>
      <c r="M857" s="563"/>
      <c r="N857" s="564"/>
    </row>
    <row r="858" spans="2:14" ht="13" hidden="1" customHeight="1" x14ac:dyDescent="0.25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562"/>
      <c r="K858" s="563"/>
      <c r="L858" s="563"/>
      <c r="M858" s="563"/>
      <c r="N858" s="564"/>
    </row>
    <row r="859" spans="2:14" ht="13" hidden="1" customHeight="1" x14ac:dyDescent="0.25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562"/>
      <c r="K859" s="563"/>
      <c r="L859" s="563"/>
      <c r="M859" s="563"/>
      <c r="N859" s="564"/>
    </row>
    <row r="860" spans="2:14" ht="13" hidden="1" customHeight="1" x14ac:dyDescent="0.25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3" hidden="1" customHeight="1" x14ac:dyDescent="0.25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3" hidden="1" customHeight="1" x14ac:dyDescent="0.25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3" hidden="1" customHeight="1" x14ac:dyDescent="0.25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3" hidden="1" customHeight="1" x14ac:dyDescent="0.25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3" hidden="1" customHeight="1" x14ac:dyDescent="0.25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3" hidden="1" customHeight="1" x14ac:dyDescent="0.25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3" hidden="1" customHeight="1" x14ac:dyDescent="0.25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3" hidden="1" customHeight="1" x14ac:dyDescent="0.25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3" hidden="1" customHeight="1" x14ac:dyDescent="0.25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3" hidden="1" customHeight="1" x14ac:dyDescent="0.25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3" hidden="1" customHeight="1" x14ac:dyDescent="0.25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3" hidden="1" customHeight="1" x14ac:dyDescent="0.25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3" hidden="1" customHeight="1" x14ac:dyDescent="0.25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3" hidden="1" customHeight="1" x14ac:dyDescent="0.25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3" hidden="1" customHeight="1" x14ac:dyDescent="0.25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3" hidden="1" customHeight="1" x14ac:dyDescent="0.25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3" hidden="1" customHeight="1" x14ac:dyDescent="0.25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562"/>
      <c r="K877" s="563"/>
      <c r="L877" s="563"/>
      <c r="M877" s="563"/>
      <c r="N877" s="564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3" hidden="1" customHeight="1" x14ac:dyDescent="0.25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562"/>
      <c r="K878" s="563"/>
      <c r="L878" s="563"/>
      <c r="M878" s="563"/>
      <c r="N878" s="564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3" hidden="1" customHeight="1" x14ac:dyDescent="0.25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562"/>
      <c r="K879" s="563"/>
      <c r="L879" s="563"/>
      <c r="M879" s="563"/>
      <c r="N879" s="564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3" hidden="1" customHeight="1" x14ac:dyDescent="0.25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562"/>
      <c r="K880" s="563"/>
      <c r="L880" s="563"/>
      <c r="M880" s="563"/>
      <c r="N880" s="564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3" hidden="1" customHeight="1" x14ac:dyDescent="0.25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562"/>
      <c r="K881" s="563"/>
      <c r="L881" s="563"/>
      <c r="M881" s="563"/>
      <c r="N881" s="564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3" hidden="1" customHeight="1" x14ac:dyDescent="0.25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562"/>
      <c r="K882" s="563"/>
      <c r="L882" s="563"/>
      <c r="M882" s="563"/>
      <c r="N882" s="564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3" hidden="1" customHeight="1" x14ac:dyDescent="0.25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562"/>
      <c r="K883" s="563"/>
      <c r="L883" s="563"/>
      <c r="M883" s="563"/>
      <c r="N883" s="564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3" hidden="1" customHeight="1" x14ac:dyDescent="0.25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562"/>
      <c r="K884" s="563"/>
      <c r="L884" s="563"/>
      <c r="M884" s="563"/>
      <c r="N884" s="564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3" hidden="1" customHeight="1" x14ac:dyDescent="0.25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585" t="s">
        <v>1312</v>
      </c>
      <c r="K885" s="585"/>
      <c r="L885" s="585"/>
      <c r="M885" s="585"/>
      <c r="N885" s="586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3" hidden="1" customHeight="1" x14ac:dyDescent="0.25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585" t="s">
        <v>1312</v>
      </c>
      <c r="K886" s="585"/>
      <c r="L886" s="585"/>
      <c r="M886" s="585"/>
      <c r="N886" s="586"/>
    </row>
    <row r="887" spans="2:30" ht="13" hidden="1" customHeight="1" x14ac:dyDescent="0.25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585"/>
      <c r="K887" s="585"/>
      <c r="L887" s="585"/>
      <c r="M887" s="585"/>
      <c r="N887" s="586"/>
    </row>
    <row r="888" spans="2:30" ht="13" hidden="1" customHeight="1" x14ac:dyDescent="0.25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585"/>
      <c r="K888" s="585"/>
      <c r="L888" s="585"/>
      <c r="M888" s="585"/>
      <c r="N888" s="586"/>
    </row>
    <row r="889" spans="2:30" ht="13" hidden="1" customHeight="1" x14ac:dyDescent="0.25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585"/>
      <c r="K889" s="585"/>
      <c r="L889" s="585"/>
      <c r="M889" s="585"/>
      <c r="N889" s="586"/>
    </row>
    <row r="890" spans="2:30" ht="13" hidden="1" customHeight="1" x14ac:dyDescent="0.25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585"/>
      <c r="K890" s="585"/>
      <c r="L890" s="585"/>
      <c r="M890" s="585"/>
      <c r="N890" s="586"/>
    </row>
    <row r="891" spans="2:30" ht="13" hidden="1" customHeight="1" x14ac:dyDescent="0.25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585"/>
      <c r="K891" s="585"/>
      <c r="L891" s="585"/>
      <c r="M891" s="585"/>
      <c r="N891" s="586"/>
    </row>
    <row r="892" spans="2:30" ht="13" hidden="1" customHeight="1" x14ac:dyDescent="0.25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585"/>
      <c r="K892" s="585"/>
      <c r="L892" s="585"/>
      <c r="M892" s="585"/>
      <c r="N892" s="586"/>
    </row>
    <row r="893" spans="2:30" ht="13" hidden="1" customHeight="1" x14ac:dyDescent="0.25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585"/>
      <c r="K893" s="585"/>
      <c r="L893" s="585"/>
      <c r="M893" s="585"/>
      <c r="N893" s="586"/>
    </row>
    <row r="894" spans="2:30" ht="13" hidden="1" customHeight="1" x14ac:dyDescent="0.25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585"/>
      <c r="K894" s="585"/>
      <c r="L894" s="585"/>
      <c r="M894" s="585"/>
      <c r="N894" s="586"/>
    </row>
    <row r="895" spans="2:30" ht="13" hidden="1" customHeight="1" x14ac:dyDescent="0.25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585"/>
      <c r="K895" s="585"/>
      <c r="L895" s="585"/>
      <c r="M895" s="585"/>
      <c r="N895" s="586"/>
    </row>
    <row r="896" spans="2:30" ht="13" hidden="1" customHeight="1" x14ac:dyDescent="0.25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585"/>
      <c r="K896" s="585"/>
      <c r="L896" s="585"/>
      <c r="M896" s="585"/>
      <c r="N896" s="586"/>
    </row>
    <row r="897" spans="2:14" ht="13" hidden="1" customHeight="1" x14ac:dyDescent="0.25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585"/>
      <c r="K897" s="585"/>
      <c r="L897" s="585"/>
      <c r="M897" s="585"/>
      <c r="N897" s="586"/>
    </row>
    <row r="898" spans="2:14" ht="13" hidden="1" customHeight="1" x14ac:dyDescent="0.25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585"/>
      <c r="K898" s="585"/>
      <c r="L898" s="585"/>
      <c r="M898" s="585"/>
      <c r="N898" s="586"/>
    </row>
    <row r="899" spans="2:14" ht="13" hidden="1" customHeight="1" x14ac:dyDescent="0.25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585"/>
      <c r="K899" s="585"/>
      <c r="L899" s="585"/>
      <c r="M899" s="585"/>
      <c r="N899" s="586"/>
    </row>
    <row r="900" spans="2:14" ht="13" hidden="1" customHeight="1" x14ac:dyDescent="0.25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585"/>
      <c r="K900" s="585"/>
      <c r="L900" s="585"/>
      <c r="M900" s="585"/>
      <c r="N900" s="586"/>
    </row>
    <row r="901" spans="2:14" ht="13" hidden="1" customHeight="1" x14ac:dyDescent="0.25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585"/>
      <c r="K901" s="585"/>
      <c r="L901" s="585"/>
      <c r="M901" s="585"/>
      <c r="N901" s="586"/>
    </row>
    <row r="902" spans="2:14" ht="13" hidden="1" customHeight="1" x14ac:dyDescent="0.25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585"/>
      <c r="K902" s="585"/>
      <c r="L902" s="585"/>
      <c r="M902" s="585"/>
      <c r="N902" s="586"/>
    </row>
    <row r="903" spans="2:14" ht="13" hidden="1" customHeight="1" x14ac:dyDescent="0.25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585"/>
      <c r="K903" s="585"/>
      <c r="L903" s="585"/>
      <c r="M903" s="585"/>
      <c r="N903" s="586"/>
    </row>
    <row r="904" spans="2:14" ht="13" hidden="1" customHeight="1" x14ac:dyDescent="0.25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585"/>
      <c r="K904" s="585"/>
      <c r="L904" s="585"/>
      <c r="M904" s="585"/>
      <c r="N904" s="586"/>
    </row>
    <row r="905" spans="2:14" ht="13" hidden="1" customHeight="1" x14ac:dyDescent="0.25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585"/>
      <c r="K905" s="585"/>
      <c r="L905" s="585"/>
      <c r="M905" s="585"/>
      <c r="N905" s="586"/>
    </row>
    <row r="906" spans="2:14" ht="13" hidden="1" customHeight="1" x14ac:dyDescent="0.25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585"/>
      <c r="K906" s="585"/>
      <c r="L906" s="585"/>
      <c r="M906" s="585"/>
      <c r="N906" s="586"/>
    </row>
    <row r="907" spans="2:14" ht="13" hidden="1" customHeight="1" x14ac:dyDescent="0.25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585"/>
      <c r="K907" s="585"/>
      <c r="L907" s="585"/>
      <c r="M907" s="585"/>
      <c r="N907" s="586"/>
    </row>
    <row r="908" spans="2:14" ht="13" hidden="1" customHeight="1" x14ac:dyDescent="0.25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585"/>
      <c r="K908" s="585"/>
      <c r="L908" s="585"/>
      <c r="M908" s="585"/>
      <c r="N908" s="586"/>
    </row>
    <row r="909" spans="2:14" ht="13" hidden="1" customHeight="1" x14ac:dyDescent="0.25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585"/>
      <c r="K909" s="585"/>
      <c r="L909" s="585"/>
      <c r="M909" s="585"/>
      <c r="N909" s="586"/>
    </row>
    <row r="910" spans="2:14" ht="13" hidden="1" customHeight="1" x14ac:dyDescent="0.25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585"/>
      <c r="K910" s="585"/>
      <c r="L910" s="585"/>
      <c r="M910" s="585"/>
      <c r="N910" s="586"/>
    </row>
    <row r="911" spans="2:14" ht="13" hidden="1" customHeight="1" x14ac:dyDescent="0.25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585"/>
      <c r="K911" s="585"/>
      <c r="L911" s="585"/>
      <c r="M911" s="585"/>
      <c r="N911" s="586"/>
    </row>
    <row r="912" spans="2:14" ht="13" hidden="1" customHeight="1" x14ac:dyDescent="0.25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585"/>
      <c r="K912" s="585"/>
      <c r="L912" s="585"/>
      <c r="M912" s="585"/>
      <c r="N912" s="586"/>
    </row>
    <row r="913" spans="2:14" ht="13" hidden="1" customHeight="1" x14ac:dyDescent="0.25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585"/>
      <c r="K913" s="585"/>
      <c r="L913" s="585"/>
      <c r="M913" s="585"/>
      <c r="N913" s="586"/>
    </row>
    <row r="914" spans="2:14" ht="13" hidden="1" customHeight="1" x14ac:dyDescent="0.25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585"/>
      <c r="K914" s="585"/>
      <c r="L914" s="585"/>
      <c r="M914" s="585"/>
      <c r="N914" s="586"/>
    </row>
    <row r="915" spans="2:14" ht="13" hidden="1" customHeight="1" x14ac:dyDescent="0.25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585"/>
      <c r="K915" s="585"/>
      <c r="L915" s="585"/>
      <c r="M915" s="585"/>
      <c r="N915" s="586"/>
    </row>
    <row r="916" spans="2:14" ht="13" hidden="1" customHeight="1" x14ac:dyDescent="0.25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585"/>
      <c r="K916" s="585"/>
      <c r="L916" s="585"/>
      <c r="M916" s="585"/>
      <c r="N916" s="586"/>
    </row>
    <row r="917" spans="2:14" ht="13" hidden="1" customHeight="1" x14ac:dyDescent="0.25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585"/>
      <c r="K917" s="585"/>
      <c r="L917" s="585"/>
      <c r="M917" s="585"/>
      <c r="N917" s="586"/>
    </row>
    <row r="918" spans="2:14" ht="13" hidden="1" customHeight="1" x14ac:dyDescent="0.25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585"/>
      <c r="K918" s="585"/>
      <c r="L918" s="585"/>
      <c r="M918" s="585"/>
      <c r="N918" s="586"/>
    </row>
    <row r="919" spans="2:14" ht="13" hidden="1" customHeight="1" x14ac:dyDescent="0.25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585"/>
      <c r="K919" s="585"/>
      <c r="L919" s="585"/>
      <c r="M919" s="585"/>
      <c r="N919" s="586"/>
    </row>
    <row r="920" spans="2:14" ht="13" hidden="1" customHeight="1" x14ac:dyDescent="0.25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585"/>
      <c r="K920" s="585"/>
      <c r="L920" s="585"/>
      <c r="M920" s="585"/>
      <c r="N920" s="586"/>
    </row>
    <row r="921" spans="2:14" ht="13" hidden="1" customHeight="1" x14ac:dyDescent="0.25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585"/>
      <c r="K921" s="585"/>
      <c r="L921" s="585"/>
      <c r="M921" s="585"/>
      <c r="N921" s="586"/>
    </row>
    <row r="922" spans="2:14" ht="13" hidden="1" customHeight="1" x14ac:dyDescent="0.25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585"/>
      <c r="K922" s="585"/>
      <c r="L922" s="585"/>
      <c r="M922" s="585"/>
      <c r="N922" s="586"/>
    </row>
    <row r="923" spans="2:14" ht="13" hidden="1" customHeight="1" x14ac:dyDescent="0.25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585"/>
      <c r="K923" s="585"/>
      <c r="L923" s="585"/>
      <c r="M923" s="585"/>
      <c r="N923" s="586"/>
    </row>
    <row r="924" spans="2:14" ht="13" hidden="1" customHeight="1" x14ac:dyDescent="0.25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585"/>
      <c r="K924" s="585"/>
      <c r="L924" s="585"/>
      <c r="M924" s="585"/>
      <c r="N924" s="586"/>
    </row>
    <row r="925" spans="2:14" ht="13" hidden="1" customHeight="1" x14ac:dyDescent="0.25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585"/>
      <c r="K925" s="585"/>
      <c r="L925" s="585"/>
      <c r="M925" s="585"/>
      <c r="N925" s="586"/>
    </row>
    <row r="926" spans="2:14" ht="13" hidden="1" customHeight="1" x14ac:dyDescent="0.25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585"/>
      <c r="K926" s="585"/>
      <c r="L926" s="585"/>
      <c r="M926" s="585"/>
      <c r="N926" s="586"/>
    </row>
    <row r="927" spans="2:14" ht="13" hidden="1" customHeight="1" x14ac:dyDescent="0.25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585"/>
      <c r="K927" s="585"/>
      <c r="L927" s="585"/>
      <c r="M927" s="585"/>
      <c r="N927" s="586"/>
    </row>
    <row r="928" spans="2:14" ht="13" hidden="1" customHeight="1" x14ac:dyDescent="0.25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585"/>
      <c r="K928" s="585"/>
      <c r="L928" s="585"/>
      <c r="M928" s="585"/>
      <c r="N928" s="586"/>
    </row>
    <row r="929" spans="2:14" ht="13" hidden="1" customHeight="1" x14ac:dyDescent="0.25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585"/>
      <c r="K929" s="585"/>
      <c r="L929" s="585"/>
      <c r="M929" s="585"/>
      <c r="N929" s="586"/>
    </row>
    <row r="930" spans="2:14" ht="13" hidden="1" customHeight="1" x14ac:dyDescent="0.25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585"/>
      <c r="K930" s="585"/>
      <c r="L930" s="585"/>
      <c r="M930" s="585"/>
      <c r="N930" s="586"/>
    </row>
    <row r="931" spans="2:14" ht="13" hidden="1" customHeight="1" x14ac:dyDescent="0.25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585"/>
      <c r="K931" s="585"/>
      <c r="L931" s="585"/>
      <c r="M931" s="585"/>
      <c r="N931" s="586"/>
    </row>
    <row r="932" spans="2:14" ht="13" hidden="1" customHeight="1" x14ac:dyDescent="0.25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585"/>
      <c r="K932" s="585"/>
      <c r="L932" s="585"/>
      <c r="M932" s="585"/>
      <c r="N932" s="586"/>
    </row>
    <row r="933" spans="2:14" ht="13" hidden="1" customHeight="1" x14ac:dyDescent="0.25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585"/>
      <c r="K933" s="585"/>
      <c r="L933" s="585"/>
      <c r="M933" s="585"/>
      <c r="N933" s="586"/>
    </row>
    <row r="934" spans="2:14" ht="13" hidden="1" customHeight="1" x14ac:dyDescent="0.25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585"/>
      <c r="K934" s="585"/>
      <c r="L934" s="585"/>
      <c r="M934" s="585"/>
      <c r="N934" s="586"/>
    </row>
    <row r="935" spans="2:14" ht="13" hidden="1" customHeight="1" x14ac:dyDescent="0.25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585" t="s">
        <v>1312</v>
      </c>
      <c r="K935" s="585"/>
      <c r="L935" s="585"/>
      <c r="M935" s="585"/>
      <c r="N935" s="586"/>
    </row>
    <row r="936" spans="2:14" ht="13" hidden="1" customHeight="1" x14ac:dyDescent="0.25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585" t="s">
        <v>1312</v>
      </c>
      <c r="K936" s="585"/>
      <c r="L936" s="585"/>
      <c r="M936" s="585"/>
      <c r="N936" s="586"/>
    </row>
    <row r="937" spans="2:14" ht="13" hidden="1" customHeight="1" x14ac:dyDescent="0.25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585" t="s">
        <v>1312</v>
      </c>
      <c r="K937" s="585"/>
      <c r="L937" s="585"/>
      <c r="M937" s="585"/>
      <c r="N937" s="586"/>
    </row>
    <row r="938" spans="2:14" ht="13" hidden="1" customHeight="1" x14ac:dyDescent="0.25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585" t="s">
        <v>1312</v>
      </c>
      <c r="K938" s="585"/>
      <c r="L938" s="585"/>
      <c r="M938" s="585"/>
      <c r="N938" s="586"/>
    </row>
    <row r="939" spans="2:14" ht="13" hidden="1" customHeight="1" x14ac:dyDescent="0.25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585" t="s">
        <v>1312</v>
      </c>
      <c r="K939" s="585"/>
      <c r="L939" s="585"/>
      <c r="M939" s="585"/>
      <c r="N939" s="586"/>
    </row>
    <row r="940" spans="2:14" ht="13" hidden="1" customHeight="1" x14ac:dyDescent="0.25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585" t="s">
        <v>1312</v>
      </c>
      <c r="K940" s="585"/>
      <c r="L940" s="585"/>
      <c r="M940" s="585"/>
      <c r="N940" s="586"/>
    </row>
    <row r="941" spans="2:14" ht="13" hidden="1" customHeight="1" x14ac:dyDescent="0.25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585" t="s">
        <v>1312</v>
      </c>
      <c r="K941" s="585"/>
      <c r="L941" s="585"/>
      <c r="M941" s="585"/>
      <c r="N941" s="586"/>
    </row>
    <row r="942" spans="2:14" ht="13" hidden="1" customHeight="1" x14ac:dyDescent="0.25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3" hidden="1" customHeight="1" x14ac:dyDescent="0.25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585" t="s">
        <v>1312</v>
      </c>
      <c r="K943" s="585"/>
      <c r="L943" s="585"/>
      <c r="M943" s="585"/>
      <c r="N943" s="586"/>
    </row>
    <row r="944" spans="2:14" ht="13" hidden="1" customHeight="1" x14ac:dyDescent="0.25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585" t="s">
        <v>1312</v>
      </c>
      <c r="K944" s="585"/>
      <c r="L944" s="585"/>
      <c r="M944" s="585"/>
      <c r="N944" s="586"/>
    </row>
    <row r="945" spans="2:14" ht="13" hidden="1" customHeight="1" x14ac:dyDescent="0.25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585" t="s">
        <v>1312</v>
      </c>
      <c r="K945" s="585"/>
      <c r="L945" s="585"/>
      <c r="M945" s="585"/>
      <c r="N945" s="586"/>
    </row>
    <row r="946" spans="2:14" ht="13" hidden="1" customHeight="1" x14ac:dyDescent="0.25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585" t="s">
        <v>1312</v>
      </c>
      <c r="K946" s="585"/>
      <c r="L946" s="585"/>
      <c r="M946" s="585"/>
      <c r="N946" s="586"/>
    </row>
    <row r="947" spans="2:14" ht="13" hidden="1" customHeight="1" x14ac:dyDescent="0.25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585" t="s">
        <v>1312</v>
      </c>
      <c r="K947" s="585"/>
      <c r="L947" s="585"/>
      <c r="M947" s="585"/>
      <c r="N947" s="586"/>
    </row>
    <row r="948" spans="2:14" ht="13" hidden="1" customHeight="1" x14ac:dyDescent="0.25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585" t="s">
        <v>1312</v>
      </c>
      <c r="K948" s="585"/>
      <c r="L948" s="585"/>
      <c r="M948" s="585"/>
      <c r="N948" s="586"/>
    </row>
    <row r="949" spans="2:14" ht="13" hidden="1" customHeight="1" x14ac:dyDescent="0.25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585" t="s">
        <v>1312</v>
      </c>
      <c r="K949" s="585"/>
      <c r="L949" s="585"/>
      <c r="M949" s="585"/>
      <c r="N949" s="586"/>
    </row>
    <row r="950" spans="2:14" ht="13" hidden="1" customHeight="1" x14ac:dyDescent="0.25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585" t="s">
        <v>1312</v>
      </c>
      <c r="K950" s="585"/>
      <c r="L950" s="585"/>
      <c r="M950" s="585"/>
      <c r="N950" s="586"/>
    </row>
    <row r="951" spans="2:14" ht="13" hidden="1" customHeight="1" x14ac:dyDescent="0.25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585" t="s">
        <v>1312</v>
      </c>
      <c r="K951" s="585"/>
      <c r="L951" s="585"/>
      <c r="M951" s="585"/>
      <c r="N951" s="586"/>
    </row>
    <row r="952" spans="2:14" ht="13" hidden="1" customHeight="1" x14ac:dyDescent="0.25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585" t="s">
        <v>1312</v>
      </c>
      <c r="K952" s="585"/>
      <c r="L952" s="585"/>
      <c r="M952" s="585"/>
      <c r="N952" s="586"/>
    </row>
    <row r="953" spans="2:14" ht="13" hidden="1" customHeight="1" x14ac:dyDescent="0.25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585" t="s">
        <v>1312</v>
      </c>
      <c r="K953" s="585"/>
      <c r="L953" s="585"/>
      <c r="M953" s="585"/>
      <c r="N953" s="586"/>
    </row>
    <row r="954" spans="2:14" ht="13" hidden="1" customHeight="1" x14ac:dyDescent="0.25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585" t="s">
        <v>1312</v>
      </c>
      <c r="K954" s="585"/>
      <c r="L954" s="585"/>
      <c r="M954" s="585"/>
      <c r="N954" s="586"/>
    </row>
    <row r="955" spans="2:14" ht="13" hidden="1" customHeight="1" x14ac:dyDescent="0.25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585" t="s">
        <v>1312</v>
      </c>
      <c r="K955" s="585"/>
      <c r="L955" s="585"/>
      <c r="M955" s="585"/>
      <c r="N955" s="586"/>
    </row>
    <row r="956" spans="2:14" ht="13" hidden="1" customHeight="1" x14ac:dyDescent="0.25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585" t="s">
        <v>1312</v>
      </c>
      <c r="K956" s="585"/>
      <c r="L956" s="585"/>
      <c r="M956" s="585"/>
      <c r="N956" s="586"/>
    </row>
    <row r="957" spans="2:14" ht="13" hidden="1" customHeight="1" x14ac:dyDescent="0.25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585" t="s">
        <v>1312</v>
      </c>
      <c r="K957" s="585"/>
      <c r="L957" s="585"/>
      <c r="M957" s="585"/>
      <c r="N957" s="586"/>
    </row>
    <row r="958" spans="2:14" ht="13" hidden="1" customHeight="1" x14ac:dyDescent="0.25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585" t="s">
        <v>1312</v>
      </c>
      <c r="K958" s="585"/>
      <c r="L958" s="585"/>
      <c r="M958" s="585"/>
      <c r="N958" s="586"/>
    </row>
    <row r="959" spans="2:14" ht="13" hidden="1" customHeight="1" x14ac:dyDescent="0.25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585" t="s">
        <v>1312</v>
      </c>
      <c r="K959" s="585"/>
      <c r="L959" s="585"/>
      <c r="M959" s="585"/>
      <c r="N959" s="586"/>
    </row>
    <row r="960" spans="2:14" ht="13" hidden="1" customHeight="1" x14ac:dyDescent="0.25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585" t="s">
        <v>1312</v>
      </c>
      <c r="K960" s="585"/>
      <c r="L960" s="585"/>
      <c r="M960" s="585"/>
      <c r="N960" s="586"/>
    </row>
    <row r="961" spans="2:14" ht="13" hidden="1" customHeight="1" x14ac:dyDescent="0.25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585" t="s">
        <v>1312</v>
      </c>
      <c r="K961" s="585"/>
      <c r="L961" s="585"/>
      <c r="M961" s="585"/>
      <c r="N961" s="586"/>
    </row>
    <row r="962" spans="2:14" ht="13" hidden="1" customHeight="1" x14ac:dyDescent="0.25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585" t="s">
        <v>1312</v>
      </c>
      <c r="K962" s="585"/>
      <c r="L962" s="585"/>
      <c r="M962" s="585"/>
      <c r="N962" s="586"/>
    </row>
    <row r="963" spans="2:14" ht="13" hidden="1" customHeight="1" x14ac:dyDescent="0.25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585" t="s">
        <v>1312</v>
      </c>
      <c r="K963" s="585"/>
      <c r="L963" s="585"/>
      <c r="M963" s="585"/>
      <c r="N963" s="586"/>
    </row>
    <row r="964" spans="2:14" ht="13" hidden="1" customHeight="1" x14ac:dyDescent="0.25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585" t="s">
        <v>1312</v>
      </c>
      <c r="K964" s="585"/>
      <c r="L964" s="585"/>
      <c r="M964" s="585"/>
      <c r="N964" s="586"/>
    </row>
    <row r="965" spans="2:14" ht="13" hidden="1" customHeight="1" x14ac:dyDescent="0.25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585" t="s">
        <v>1312</v>
      </c>
      <c r="K965" s="585"/>
      <c r="L965" s="585"/>
      <c r="M965" s="585"/>
      <c r="N965" s="586"/>
    </row>
    <row r="966" spans="2:14" ht="13" hidden="1" customHeight="1" x14ac:dyDescent="0.25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585" t="s">
        <v>1312</v>
      </c>
      <c r="K966" s="585"/>
      <c r="L966" s="585"/>
      <c r="M966" s="585"/>
      <c r="N966" s="586"/>
    </row>
    <row r="967" spans="2:14" ht="13" hidden="1" customHeight="1" x14ac:dyDescent="0.25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585" t="s">
        <v>1312</v>
      </c>
      <c r="K967" s="585"/>
      <c r="L967" s="585"/>
      <c r="M967" s="585"/>
      <c r="N967" s="586"/>
    </row>
    <row r="968" spans="2:14" ht="13" hidden="1" customHeight="1" x14ac:dyDescent="0.25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585" t="s">
        <v>1312</v>
      </c>
      <c r="K968" s="585"/>
      <c r="L968" s="585"/>
      <c r="M968" s="585"/>
      <c r="N968" s="586"/>
    </row>
    <row r="969" spans="2:14" ht="13" hidden="1" customHeight="1" x14ac:dyDescent="0.25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585" t="s">
        <v>1312</v>
      </c>
      <c r="K969" s="585"/>
      <c r="L969" s="585"/>
      <c r="M969" s="585"/>
      <c r="N969" s="586"/>
    </row>
    <row r="970" spans="2:14" ht="13" hidden="1" customHeight="1" x14ac:dyDescent="0.25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585" t="s">
        <v>1312</v>
      </c>
      <c r="K970" s="585"/>
      <c r="L970" s="585"/>
      <c r="M970" s="585"/>
      <c r="N970" s="586"/>
    </row>
    <row r="971" spans="2:14" ht="13" hidden="1" customHeight="1" x14ac:dyDescent="0.25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585" t="s">
        <v>1312</v>
      </c>
      <c r="K971" s="585"/>
      <c r="L971" s="585"/>
      <c r="M971" s="585"/>
      <c r="N971" s="586"/>
    </row>
    <row r="972" spans="2:14" ht="13" hidden="1" customHeight="1" x14ac:dyDescent="0.25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585" t="s">
        <v>1312</v>
      </c>
      <c r="K972" s="585"/>
      <c r="L972" s="585"/>
      <c r="M972" s="585"/>
      <c r="N972" s="586"/>
    </row>
    <row r="973" spans="2:14" ht="13" hidden="1" customHeight="1" x14ac:dyDescent="0.25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585" t="s">
        <v>1312</v>
      </c>
      <c r="K973" s="585"/>
      <c r="L973" s="585"/>
      <c r="M973" s="585"/>
      <c r="N973" s="586"/>
    </row>
    <row r="974" spans="2:14" ht="13" hidden="1" customHeight="1" x14ac:dyDescent="0.25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585" t="s">
        <v>1312</v>
      </c>
      <c r="K974" s="585"/>
      <c r="L974" s="585"/>
      <c r="M974" s="585"/>
      <c r="N974" s="586"/>
    </row>
    <row r="975" spans="2:14" ht="13" hidden="1" customHeight="1" x14ac:dyDescent="0.25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585" t="s">
        <v>1312</v>
      </c>
      <c r="K975" s="585"/>
      <c r="L975" s="585"/>
      <c r="M975" s="585"/>
      <c r="N975" s="586"/>
    </row>
    <row r="976" spans="2:14" ht="13" hidden="1" customHeight="1" x14ac:dyDescent="0.25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585" t="s">
        <v>1312</v>
      </c>
      <c r="K976" s="585"/>
      <c r="L976" s="585"/>
      <c r="M976" s="585"/>
      <c r="N976" s="586"/>
    </row>
    <row r="977" spans="2:14" ht="13" hidden="1" customHeight="1" x14ac:dyDescent="0.25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585" t="s">
        <v>1312</v>
      </c>
      <c r="K977" s="585"/>
      <c r="L977" s="585"/>
      <c r="M977" s="585"/>
      <c r="N977" s="586"/>
    </row>
    <row r="978" spans="2:14" ht="13" hidden="1" customHeight="1" x14ac:dyDescent="0.25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585" t="s">
        <v>1312</v>
      </c>
      <c r="K978" s="585"/>
      <c r="L978" s="585"/>
      <c r="M978" s="585"/>
      <c r="N978" s="586"/>
    </row>
    <row r="979" spans="2:14" ht="13" customHeight="1" x14ac:dyDescent="0.25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562"/>
      <c r="K979" s="563"/>
      <c r="L979" s="563"/>
      <c r="M979" s="563"/>
      <c r="N979" s="564"/>
    </row>
    <row r="980" spans="2:14" ht="13" customHeight="1" x14ac:dyDescent="0.25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562"/>
      <c r="K980" s="563"/>
      <c r="L980" s="563"/>
      <c r="M980" s="563"/>
      <c r="N980" s="564"/>
    </row>
    <row r="981" spans="2:14" ht="13" customHeight="1" x14ac:dyDescent="0.25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562"/>
      <c r="K981" s="563"/>
      <c r="L981" s="563"/>
      <c r="M981" s="563"/>
      <c r="N981" s="564"/>
    </row>
    <row r="982" spans="2:14" ht="13" hidden="1" customHeight="1" x14ac:dyDescent="0.25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562"/>
      <c r="K982" s="563"/>
      <c r="L982" s="563"/>
      <c r="M982" s="563"/>
      <c r="N982" s="564"/>
    </row>
    <row r="983" spans="2:14" ht="13" hidden="1" customHeight="1" x14ac:dyDescent="0.25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562"/>
      <c r="K983" s="563"/>
      <c r="L983" s="563"/>
      <c r="M983" s="563"/>
      <c r="N983" s="564"/>
    </row>
    <row r="984" spans="2:14" ht="13" hidden="1" customHeight="1" x14ac:dyDescent="0.25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562"/>
      <c r="K984" s="563"/>
      <c r="L984" s="563"/>
      <c r="M984" s="563"/>
      <c r="N984" s="564"/>
    </row>
    <row r="985" spans="2:14" ht="13" hidden="1" customHeight="1" x14ac:dyDescent="0.25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562"/>
      <c r="K985" s="563"/>
      <c r="L985" s="563"/>
      <c r="M985" s="563"/>
      <c r="N985" s="564"/>
    </row>
    <row r="986" spans="2:14" ht="13" hidden="1" customHeight="1" x14ac:dyDescent="0.25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562"/>
      <c r="K986" s="563"/>
      <c r="L986" s="563"/>
      <c r="M986" s="563"/>
      <c r="N986" s="564"/>
    </row>
    <row r="987" spans="2:14" ht="13" hidden="1" customHeight="1" x14ac:dyDescent="0.25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562"/>
      <c r="K987" s="563"/>
      <c r="L987" s="563"/>
      <c r="M987" s="563"/>
      <c r="N987" s="564"/>
    </row>
    <row r="988" spans="2:14" ht="13" hidden="1" customHeight="1" x14ac:dyDescent="0.25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562"/>
      <c r="K988" s="563"/>
      <c r="L988" s="563"/>
      <c r="M988" s="563"/>
      <c r="N988" s="564"/>
    </row>
    <row r="989" spans="2:14" ht="13" hidden="1" customHeight="1" x14ac:dyDescent="0.25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562"/>
      <c r="K989" s="563"/>
      <c r="L989" s="563"/>
      <c r="M989" s="563"/>
      <c r="N989" s="564"/>
    </row>
    <row r="990" spans="2:14" ht="13" hidden="1" customHeight="1" x14ac:dyDescent="0.25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562"/>
      <c r="K990" s="563"/>
      <c r="L990" s="563"/>
      <c r="M990" s="563"/>
      <c r="N990" s="564"/>
    </row>
    <row r="991" spans="2:14" ht="13" hidden="1" customHeight="1" x14ac:dyDescent="0.25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562"/>
      <c r="K991" s="563"/>
      <c r="L991" s="563"/>
      <c r="M991" s="563"/>
      <c r="N991" s="564"/>
    </row>
    <row r="992" spans="2:14" ht="13" hidden="1" customHeight="1" x14ac:dyDescent="0.25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562"/>
      <c r="K992" s="563"/>
      <c r="L992" s="563"/>
      <c r="M992" s="563"/>
      <c r="N992" s="564"/>
    </row>
    <row r="993" spans="2:14" ht="13" hidden="1" customHeight="1" x14ac:dyDescent="0.25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562"/>
      <c r="K993" s="563"/>
      <c r="L993" s="563"/>
      <c r="M993" s="563"/>
      <c r="N993" s="564"/>
    </row>
    <row r="994" spans="2:14" ht="13" hidden="1" customHeight="1" x14ac:dyDescent="0.25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562"/>
      <c r="K994" s="563"/>
      <c r="L994" s="563"/>
      <c r="M994" s="563"/>
      <c r="N994" s="564"/>
    </row>
    <row r="995" spans="2:14" ht="13" hidden="1" customHeight="1" x14ac:dyDescent="0.25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562"/>
      <c r="K995" s="563"/>
      <c r="L995" s="563"/>
      <c r="M995" s="563"/>
      <c r="N995" s="564"/>
    </row>
    <row r="996" spans="2:14" ht="13" hidden="1" customHeight="1" x14ac:dyDescent="0.25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562"/>
      <c r="K996" s="563"/>
      <c r="L996" s="563"/>
      <c r="M996" s="563"/>
      <c r="N996" s="564"/>
    </row>
    <row r="997" spans="2:14" ht="13" hidden="1" customHeight="1" x14ac:dyDescent="0.25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562"/>
      <c r="K997" s="563"/>
      <c r="L997" s="563"/>
      <c r="M997" s="563"/>
      <c r="N997" s="564"/>
    </row>
    <row r="998" spans="2:14" ht="13" hidden="1" customHeight="1" x14ac:dyDescent="0.25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562"/>
      <c r="K998" s="563"/>
      <c r="L998" s="563"/>
      <c r="M998" s="563"/>
      <c r="N998" s="564"/>
    </row>
    <row r="999" spans="2:14" ht="13" hidden="1" customHeight="1" x14ac:dyDescent="0.25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562"/>
      <c r="K999" s="563"/>
      <c r="L999" s="563"/>
      <c r="M999" s="563"/>
      <c r="N999" s="564"/>
    </row>
    <row r="1000" spans="2:14" ht="13" hidden="1" customHeight="1" x14ac:dyDescent="0.25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562"/>
      <c r="K1000" s="563"/>
      <c r="L1000" s="563"/>
      <c r="M1000" s="563"/>
      <c r="N1000" s="564"/>
    </row>
    <row r="1001" spans="2:14" ht="13" hidden="1" customHeight="1" x14ac:dyDescent="0.25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562"/>
      <c r="K1001" s="563"/>
      <c r="L1001" s="563"/>
      <c r="M1001" s="563"/>
      <c r="N1001" s="564"/>
    </row>
    <row r="1002" spans="2:14" ht="13" hidden="1" customHeight="1" x14ac:dyDescent="0.25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562"/>
      <c r="K1002" s="563"/>
      <c r="L1002" s="563"/>
      <c r="M1002" s="563"/>
      <c r="N1002" s="564"/>
    </row>
    <row r="1003" spans="2:14" ht="13" hidden="1" customHeight="1" x14ac:dyDescent="0.25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562"/>
      <c r="K1003" s="563"/>
      <c r="L1003" s="563"/>
      <c r="M1003" s="563"/>
      <c r="N1003" s="564"/>
    </row>
    <row r="1004" spans="2:14" ht="13" hidden="1" customHeight="1" x14ac:dyDescent="0.25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562"/>
      <c r="K1004" s="563"/>
      <c r="L1004" s="563"/>
      <c r="M1004" s="563"/>
      <c r="N1004" s="564"/>
    </row>
    <row r="1005" spans="2:14" ht="13" hidden="1" customHeight="1" x14ac:dyDescent="0.25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562"/>
      <c r="K1005" s="563"/>
      <c r="L1005" s="563"/>
      <c r="M1005" s="563"/>
      <c r="N1005" s="564"/>
    </row>
    <row r="1006" spans="2:14" ht="13" hidden="1" customHeight="1" x14ac:dyDescent="0.25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562"/>
      <c r="K1006" s="563"/>
      <c r="L1006" s="563"/>
      <c r="M1006" s="563"/>
      <c r="N1006" s="564"/>
    </row>
    <row r="1007" spans="2:14" ht="13" hidden="1" customHeight="1" x14ac:dyDescent="0.25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562"/>
      <c r="K1007" s="563"/>
      <c r="L1007" s="563"/>
      <c r="M1007" s="563"/>
      <c r="N1007" s="564"/>
    </row>
    <row r="1008" spans="2:14" ht="13" hidden="1" customHeight="1" x14ac:dyDescent="0.25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562"/>
      <c r="K1008" s="563"/>
      <c r="L1008" s="563"/>
      <c r="M1008" s="563"/>
      <c r="N1008" s="564"/>
    </row>
    <row r="1009" spans="2:14" ht="13" hidden="1" customHeight="1" x14ac:dyDescent="0.25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562"/>
      <c r="K1009" s="563"/>
      <c r="L1009" s="563"/>
      <c r="M1009" s="563"/>
      <c r="N1009" s="564"/>
    </row>
    <row r="1010" spans="2:14" ht="13" hidden="1" customHeight="1" x14ac:dyDescent="0.25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562"/>
      <c r="K1010" s="563"/>
      <c r="L1010" s="563"/>
      <c r="M1010" s="563"/>
      <c r="N1010" s="564"/>
    </row>
    <row r="1011" spans="2:14" ht="13" hidden="1" customHeight="1" x14ac:dyDescent="0.25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562"/>
      <c r="K1011" s="563"/>
      <c r="L1011" s="563"/>
      <c r="M1011" s="563"/>
      <c r="N1011" s="564"/>
    </row>
    <row r="1012" spans="2:14" ht="13" hidden="1" customHeight="1" x14ac:dyDescent="0.25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562"/>
      <c r="K1012" s="563"/>
      <c r="L1012" s="563"/>
      <c r="M1012" s="563"/>
      <c r="N1012" s="564"/>
    </row>
    <row r="1013" spans="2:14" ht="13" hidden="1" customHeight="1" x14ac:dyDescent="0.25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562"/>
      <c r="K1013" s="563"/>
      <c r="L1013" s="563"/>
      <c r="M1013" s="563"/>
      <c r="N1013" s="564"/>
    </row>
    <row r="1014" spans="2:14" ht="13" hidden="1" customHeight="1" x14ac:dyDescent="0.25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562"/>
      <c r="K1014" s="563"/>
      <c r="L1014" s="563"/>
      <c r="M1014" s="563"/>
      <c r="N1014" s="564"/>
    </row>
    <row r="1015" spans="2:14" ht="13" hidden="1" customHeight="1" x14ac:dyDescent="0.25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562"/>
      <c r="K1015" s="563"/>
      <c r="L1015" s="563"/>
      <c r="M1015" s="563"/>
      <c r="N1015" s="564"/>
    </row>
    <row r="1016" spans="2:14" ht="13" hidden="1" customHeight="1" x14ac:dyDescent="0.25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562"/>
      <c r="K1016" s="563"/>
      <c r="L1016" s="563"/>
      <c r="M1016" s="563"/>
      <c r="N1016" s="564"/>
    </row>
    <row r="1017" spans="2:14" ht="13" hidden="1" customHeight="1" x14ac:dyDescent="0.25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562"/>
      <c r="K1017" s="563"/>
      <c r="L1017" s="563"/>
      <c r="M1017" s="563"/>
      <c r="N1017" s="564"/>
    </row>
    <row r="1018" spans="2:14" ht="13" hidden="1" customHeight="1" x14ac:dyDescent="0.25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562"/>
      <c r="K1018" s="563"/>
      <c r="L1018" s="563"/>
      <c r="M1018" s="563"/>
      <c r="N1018" s="564"/>
    </row>
    <row r="1019" spans="2:14" ht="13" hidden="1" customHeight="1" x14ac:dyDescent="0.25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562"/>
      <c r="K1019" s="563"/>
      <c r="L1019" s="563"/>
      <c r="M1019" s="563"/>
      <c r="N1019" s="564"/>
    </row>
    <row r="1020" spans="2:14" ht="13" hidden="1" customHeight="1" x14ac:dyDescent="0.25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562"/>
      <c r="K1020" s="563"/>
      <c r="L1020" s="563"/>
      <c r="M1020" s="563"/>
      <c r="N1020" s="564"/>
    </row>
    <row r="1021" spans="2:14" ht="13" hidden="1" customHeight="1" x14ac:dyDescent="0.25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562"/>
      <c r="K1021" s="563"/>
      <c r="L1021" s="563"/>
      <c r="M1021" s="563"/>
      <c r="N1021" s="564"/>
    </row>
    <row r="1022" spans="2:14" ht="13" hidden="1" customHeight="1" x14ac:dyDescent="0.25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562"/>
      <c r="K1022" s="563"/>
      <c r="L1022" s="563"/>
      <c r="M1022" s="563"/>
      <c r="N1022" s="564"/>
    </row>
    <row r="1023" spans="2:14" ht="13" hidden="1" customHeight="1" x14ac:dyDescent="0.25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562"/>
      <c r="K1023" s="563"/>
      <c r="L1023" s="563"/>
      <c r="M1023" s="563"/>
      <c r="N1023" s="564"/>
    </row>
    <row r="1024" spans="2:14" ht="13" hidden="1" customHeight="1" x14ac:dyDescent="0.25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562"/>
      <c r="K1024" s="563"/>
      <c r="L1024" s="563"/>
      <c r="M1024" s="563"/>
      <c r="N1024" s="564"/>
    </row>
    <row r="1025" spans="2:14" ht="13" hidden="1" customHeight="1" x14ac:dyDescent="0.25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562"/>
      <c r="K1025" s="563"/>
      <c r="L1025" s="563"/>
      <c r="M1025" s="563"/>
      <c r="N1025" s="564"/>
    </row>
    <row r="1026" spans="2:14" ht="13" hidden="1" customHeight="1" x14ac:dyDescent="0.25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562"/>
      <c r="K1026" s="563"/>
      <c r="L1026" s="563"/>
      <c r="M1026" s="563"/>
      <c r="N1026" s="564"/>
    </row>
    <row r="1027" spans="2:14" ht="13" hidden="1" customHeight="1" x14ac:dyDescent="0.25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562"/>
      <c r="K1027" s="563"/>
      <c r="L1027" s="563"/>
      <c r="M1027" s="563"/>
      <c r="N1027" s="564"/>
    </row>
    <row r="1028" spans="2:14" ht="13" hidden="1" customHeight="1" x14ac:dyDescent="0.25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562"/>
      <c r="K1028" s="563"/>
      <c r="L1028" s="563"/>
      <c r="M1028" s="563"/>
      <c r="N1028" s="564"/>
    </row>
    <row r="1029" spans="2:14" ht="13" hidden="1" customHeight="1" x14ac:dyDescent="0.25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562"/>
      <c r="K1029" s="563"/>
      <c r="L1029" s="563"/>
      <c r="M1029" s="563"/>
      <c r="N1029" s="564"/>
    </row>
    <row r="1030" spans="2:14" ht="13" hidden="1" customHeight="1" x14ac:dyDescent="0.25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562"/>
      <c r="K1030" s="563"/>
      <c r="L1030" s="563"/>
      <c r="M1030" s="563"/>
      <c r="N1030" s="564"/>
    </row>
    <row r="1031" spans="2:14" ht="13" hidden="1" customHeight="1" x14ac:dyDescent="0.25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562"/>
      <c r="K1031" s="563"/>
      <c r="L1031" s="563"/>
      <c r="M1031" s="563"/>
      <c r="N1031" s="564"/>
    </row>
    <row r="1032" spans="2:14" ht="13" hidden="1" customHeight="1" x14ac:dyDescent="0.25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562"/>
      <c r="K1032" s="563"/>
      <c r="L1032" s="563"/>
      <c r="M1032" s="563"/>
      <c r="N1032" s="564"/>
    </row>
    <row r="1033" spans="2:14" ht="13" hidden="1" customHeight="1" x14ac:dyDescent="0.25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562"/>
      <c r="K1033" s="563"/>
      <c r="L1033" s="563"/>
      <c r="M1033" s="563"/>
      <c r="N1033" s="564"/>
    </row>
    <row r="1034" spans="2:14" ht="13" hidden="1" customHeight="1" x14ac:dyDescent="0.25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562"/>
      <c r="K1034" s="563"/>
      <c r="L1034" s="563"/>
      <c r="M1034" s="563"/>
      <c r="N1034" s="564"/>
    </row>
    <row r="1035" spans="2:14" ht="13" hidden="1" customHeight="1" x14ac:dyDescent="0.25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562"/>
      <c r="K1035" s="563"/>
      <c r="L1035" s="563"/>
      <c r="M1035" s="563"/>
      <c r="N1035" s="564"/>
    </row>
    <row r="1036" spans="2:14" ht="13" hidden="1" customHeight="1" x14ac:dyDescent="0.25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562"/>
      <c r="K1036" s="563"/>
      <c r="L1036" s="563"/>
      <c r="M1036" s="563"/>
      <c r="N1036" s="564"/>
    </row>
    <row r="1037" spans="2:14" ht="13" hidden="1" customHeight="1" x14ac:dyDescent="0.25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562"/>
      <c r="K1037" s="563"/>
      <c r="L1037" s="563"/>
      <c r="M1037" s="563"/>
      <c r="N1037" s="564"/>
    </row>
    <row r="1038" spans="2:14" ht="13" hidden="1" customHeight="1" x14ac:dyDescent="0.25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562"/>
      <c r="K1038" s="563"/>
      <c r="L1038" s="563"/>
      <c r="M1038" s="563"/>
      <c r="N1038" s="564"/>
    </row>
    <row r="1039" spans="2:14" ht="13" hidden="1" customHeight="1" x14ac:dyDescent="0.25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562"/>
      <c r="K1039" s="563"/>
      <c r="L1039" s="563"/>
      <c r="M1039" s="563"/>
      <c r="N1039" s="564"/>
    </row>
    <row r="1040" spans="2:14" ht="13" hidden="1" customHeight="1" x14ac:dyDescent="0.25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562"/>
      <c r="K1040" s="563"/>
      <c r="L1040" s="563"/>
      <c r="M1040" s="563"/>
      <c r="N1040" s="564"/>
    </row>
    <row r="1041" spans="2:14" ht="13" hidden="1" customHeight="1" x14ac:dyDescent="0.25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562"/>
      <c r="K1041" s="563"/>
      <c r="L1041" s="563"/>
      <c r="M1041" s="563"/>
      <c r="N1041" s="564"/>
    </row>
    <row r="1042" spans="2:14" ht="13" hidden="1" customHeight="1" x14ac:dyDescent="0.25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562"/>
      <c r="K1042" s="563"/>
      <c r="L1042" s="563"/>
      <c r="M1042" s="563"/>
      <c r="N1042" s="564"/>
    </row>
    <row r="1043" spans="2:14" ht="13" hidden="1" customHeight="1" x14ac:dyDescent="0.25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562"/>
      <c r="K1043" s="563"/>
      <c r="L1043" s="563"/>
      <c r="M1043" s="563"/>
      <c r="N1043" s="564"/>
    </row>
    <row r="1044" spans="2:14" ht="13" hidden="1" customHeight="1" x14ac:dyDescent="0.25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562"/>
      <c r="K1044" s="563"/>
      <c r="L1044" s="563"/>
      <c r="M1044" s="563"/>
      <c r="N1044" s="564"/>
    </row>
    <row r="1045" spans="2:14" ht="13" hidden="1" customHeight="1" x14ac:dyDescent="0.25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562"/>
      <c r="K1045" s="563"/>
      <c r="L1045" s="563"/>
      <c r="M1045" s="563"/>
      <c r="N1045" s="564"/>
    </row>
    <row r="1046" spans="2:14" ht="13" hidden="1" customHeight="1" x14ac:dyDescent="0.25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562"/>
      <c r="K1046" s="563"/>
      <c r="L1046" s="563"/>
      <c r="M1046" s="563"/>
      <c r="N1046" s="564"/>
    </row>
    <row r="1047" spans="2:14" ht="13" hidden="1" customHeight="1" x14ac:dyDescent="0.25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562"/>
      <c r="K1047" s="563"/>
      <c r="L1047" s="563"/>
      <c r="M1047" s="563"/>
      <c r="N1047" s="564"/>
    </row>
    <row r="1048" spans="2:14" ht="13" hidden="1" customHeight="1" x14ac:dyDescent="0.25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562"/>
      <c r="K1048" s="563"/>
      <c r="L1048" s="563"/>
      <c r="M1048" s="563"/>
      <c r="N1048" s="564"/>
    </row>
    <row r="1049" spans="2:14" ht="13" hidden="1" customHeight="1" x14ac:dyDescent="0.25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562"/>
      <c r="K1049" s="563"/>
      <c r="L1049" s="563"/>
      <c r="M1049" s="563"/>
      <c r="N1049" s="564"/>
    </row>
    <row r="1050" spans="2:14" ht="13" hidden="1" customHeight="1" x14ac:dyDescent="0.25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562"/>
      <c r="K1050" s="563"/>
      <c r="L1050" s="563"/>
      <c r="M1050" s="563"/>
      <c r="N1050" s="564"/>
    </row>
    <row r="1051" spans="2:14" ht="13" hidden="1" customHeight="1" x14ac:dyDescent="0.25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562"/>
      <c r="K1051" s="563"/>
      <c r="L1051" s="563"/>
      <c r="M1051" s="563"/>
      <c r="N1051" s="564"/>
    </row>
    <row r="1052" spans="2:14" ht="13" hidden="1" customHeight="1" x14ac:dyDescent="0.25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562"/>
      <c r="K1052" s="563"/>
      <c r="L1052" s="563"/>
      <c r="M1052" s="563"/>
      <c r="N1052" s="564"/>
    </row>
    <row r="1053" spans="2:14" ht="13" hidden="1" customHeight="1" x14ac:dyDescent="0.25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562"/>
      <c r="K1053" s="563"/>
      <c r="L1053" s="563"/>
      <c r="M1053" s="563"/>
      <c r="N1053" s="564"/>
    </row>
    <row r="1054" spans="2:14" ht="13" hidden="1" customHeight="1" x14ac:dyDescent="0.25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562"/>
      <c r="K1054" s="563"/>
      <c r="L1054" s="563"/>
      <c r="M1054" s="563"/>
      <c r="N1054" s="564"/>
    </row>
    <row r="1055" spans="2:14" ht="13" hidden="1" customHeight="1" x14ac:dyDescent="0.25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562"/>
      <c r="K1055" s="563"/>
      <c r="L1055" s="563"/>
      <c r="M1055" s="563"/>
      <c r="N1055" s="564"/>
    </row>
    <row r="1056" spans="2:14" ht="13" hidden="1" customHeight="1" x14ac:dyDescent="0.25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562"/>
      <c r="K1056" s="563"/>
      <c r="L1056" s="563"/>
      <c r="M1056" s="563"/>
      <c r="N1056" s="564"/>
    </row>
    <row r="1057" spans="2:14" ht="13" hidden="1" customHeight="1" x14ac:dyDescent="0.25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562"/>
      <c r="K1057" s="563"/>
      <c r="L1057" s="563"/>
      <c r="M1057" s="563"/>
      <c r="N1057" s="564"/>
    </row>
    <row r="1058" spans="2:14" ht="13" hidden="1" customHeight="1" x14ac:dyDescent="0.25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562"/>
      <c r="K1058" s="563"/>
      <c r="L1058" s="563"/>
      <c r="M1058" s="563"/>
      <c r="N1058" s="564"/>
    </row>
    <row r="1059" spans="2:14" ht="19.5" hidden="1" customHeight="1" x14ac:dyDescent="0.25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562"/>
      <c r="K1059" s="563"/>
      <c r="L1059" s="563"/>
      <c r="M1059" s="563"/>
      <c r="N1059" s="564"/>
    </row>
    <row r="1060" spans="2:14" ht="19.5" hidden="1" customHeight="1" x14ac:dyDescent="0.25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562"/>
      <c r="K1060" s="563"/>
      <c r="L1060" s="563"/>
      <c r="M1060" s="563"/>
      <c r="N1060" s="564"/>
    </row>
    <row r="1061" spans="2:14" ht="19.5" hidden="1" customHeight="1" x14ac:dyDescent="0.25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562"/>
      <c r="K1061" s="563"/>
      <c r="L1061" s="563"/>
      <c r="M1061" s="563"/>
      <c r="N1061" s="564"/>
    </row>
    <row r="1062" spans="2:14" ht="13" hidden="1" customHeight="1" x14ac:dyDescent="0.25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562"/>
      <c r="K1062" s="563"/>
      <c r="L1062" s="563"/>
      <c r="M1062" s="563"/>
      <c r="N1062" s="564"/>
    </row>
    <row r="1063" spans="2:14" ht="13" hidden="1" customHeight="1" x14ac:dyDescent="0.25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562"/>
      <c r="K1063" s="563"/>
      <c r="L1063" s="563"/>
      <c r="M1063" s="563"/>
      <c r="N1063" s="564"/>
    </row>
    <row r="1064" spans="2:14" ht="13" hidden="1" customHeight="1" x14ac:dyDescent="0.25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562"/>
      <c r="K1064" s="563"/>
      <c r="L1064" s="563"/>
      <c r="M1064" s="563"/>
      <c r="N1064" s="564"/>
    </row>
    <row r="1065" spans="2:14" ht="13" hidden="1" customHeight="1" x14ac:dyDescent="0.25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562"/>
      <c r="K1065" s="563"/>
      <c r="L1065" s="563"/>
      <c r="M1065" s="563"/>
      <c r="N1065" s="564"/>
    </row>
    <row r="1066" spans="2:14" ht="13" hidden="1" customHeight="1" x14ac:dyDescent="0.25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562"/>
      <c r="K1066" s="563"/>
      <c r="L1066" s="563"/>
      <c r="M1066" s="563"/>
      <c r="N1066" s="564"/>
    </row>
    <row r="1067" spans="2:14" ht="13" hidden="1" customHeight="1" x14ac:dyDescent="0.25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562"/>
      <c r="K1067" s="563"/>
      <c r="L1067" s="563"/>
      <c r="M1067" s="563"/>
      <c r="N1067" s="564"/>
    </row>
    <row r="1068" spans="2:14" ht="13" hidden="1" customHeight="1" x14ac:dyDescent="0.25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562"/>
      <c r="K1068" s="563"/>
      <c r="L1068" s="563"/>
      <c r="M1068" s="563"/>
      <c r="N1068" s="564"/>
    </row>
    <row r="1069" spans="2:14" ht="13" hidden="1" customHeight="1" x14ac:dyDescent="0.25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562"/>
      <c r="K1069" s="563"/>
      <c r="L1069" s="563"/>
      <c r="M1069" s="563"/>
      <c r="N1069" s="564"/>
    </row>
    <row r="1070" spans="2:14" ht="13" hidden="1" customHeight="1" x14ac:dyDescent="0.25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562"/>
      <c r="K1070" s="563"/>
      <c r="L1070" s="563"/>
      <c r="M1070" s="563"/>
      <c r="N1070" s="564"/>
    </row>
    <row r="1071" spans="2:14" ht="13" hidden="1" customHeight="1" x14ac:dyDescent="0.25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562"/>
      <c r="K1071" s="563"/>
      <c r="L1071" s="563"/>
      <c r="M1071" s="563"/>
      <c r="N1071" s="564"/>
    </row>
    <row r="1072" spans="2:14" ht="13" hidden="1" customHeight="1" x14ac:dyDescent="0.25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562"/>
      <c r="K1072" s="563"/>
      <c r="L1072" s="563"/>
      <c r="M1072" s="563"/>
      <c r="N1072" s="564"/>
    </row>
    <row r="1073" spans="2:14" ht="13" hidden="1" customHeight="1" x14ac:dyDescent="0.25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562"/>
      <c r="K1073" s="563"/>
      <c r="L1073" s="563"/>
      <c r="M1073" s="563"/>
      <c r="N1073" s="564"/>
    </row>
    <row r="1074" spans="2:14" ht="13" hidden="1" customHeight="1" x14ac:dyDescent="0.25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562"/>
      <c r="K1074" s="563"/>
      <c r="L1074" s="563"/>
      <c r="M1074" s="563"/>
      <c r="N1074" s="564"/>
    </row>
    <row r="1075" spans="2:14" ht="13" hidden="1" customHeight="1" x14ac:dyDescent="0.25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562"/>
      <c r="K1075" s="563"/>
      <c r="L1075" s="563"/>
      <c r="M1075" s="563"/>
      <c r="N1075" s="564"/>
    </row>
    <row r="1076" spans="2:14" ht="13" hidden="1" customHeight="1" x14ac:dyDescent="0.25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562"/>
      <c r="K1076" s="563"/>
      <c r="L1076" s="563"/>
      <c r="M1076" s="563"/>
      <c r="N1076" s="564"/>
    </row>
    <row r="1077" spans="2:14" ht="13" hidden="1" customHeight="1" x14ac:dyDescent="0.25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562"/>
      <c r="K1077" s="563"/>
      <c r="L1077" s="563"/>
      <c r="M1077" s="563"/>
      <c r="N1077" s="564"/>
    </row>
    <row r="1078" spans="2:14" ht="13" hidden="1" customHeight="1" x14ac:dyDescent="0.25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562"/>
      <c r="K1078" s="563"/>
      <c r="L1078" s="563"/>
      <c r="M1078" s="563"/>
      <c r="N1078" s="564"/>
    </row>
    <row r="1079" spans="2:14" ht="13" hidden="1" customHeight="1" x14ac:dyDescent="0.25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562"/>
      <c r="K1079" s="563"/>
      <c r="L1079" s="563"/>
      <c r="M1079" s="563"/>
      <c r="N1079" s="564"/>
    </row>
    <row r="1080" spans="2:14" ht="13" hidden="1" customHeight="1" x14ac:dyDescent="0.25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562"/>
      <c r="K1080" s="563"/>
      <c r="L1080" s="563"/>
      <c r="M1080" s="563"/>
      <c r="N1080" s="564"/>
    </row>
    <row r="1081" spans="2:14" ht="13" hidden="1" customHeight="1" x14ac:dyDescent="0.25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562"/>
      <c r="K1081" s="563"/>
      <c r="L1081" s="563"/>
      <c r="M1081" s="563"/>
      <c r="N1081" s="564"/>
    </row>
    <row r="1082" spans="2:14" ht="13" hidden="1" customHeight="1" x14ac:dyDescent="0.25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562"/>
      <c r="K1082" s="563"/>
      <c r="L1082" s="563"/>
      <c r="M1082" s="563"/>
      <c r="N1082" s="564"/>
    </row>
    <row r="1083" spans="2:14" ht="13" hidden="1" customHeight="1" x14ac:dyDescent="0.25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562"/>
      <c r="K1083" s="563"/>
      <c r="L1083" s="563"/>
      <c r="M1083" s="563"/>
      <c r="N1083" s="564"/>
    </row>
    <row r="1084" spans="2:14" ht="13" hidden="1" customHeight="1" x14ac:dyDescent="0.25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562"/>
      <c r="K1084" s="563"/>
      <c r="L1084" s="563"/>
      <c r="M1084" s="563"/>
      <c r="N1084" s="564"/>
    </row>
    <row r="1085" spans="2:14" ht="13" hidden="1" customHeight="1" x14ac:dyDescent="0.25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562"/>
      <c r="K1085" s="563"/>
      <c r="L1085" s="563"/>
      <c r="M1085" s="563"/>
      <c r="N1085" s="564"/>
    </row>
    <row r="1086" spans="2:14" ht="13" hidden="1" customHeight="1" x14ac:dyDescent="0.25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562"/>
      <c r="K1086" s="563"/>
      <c r="L1086" s="563"/>
      <c r="M1086" s="563"/>
      <c r="N1086" s="564"/>
    </row>
    <row r="1087" spans="2:14" ht="13" hidden="1" customHeight="1" x14ac:dyDescent="0.25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562"/>
      <c r="K1087" s="563"/>
      <c r="L1087" s="563"/>
      <c r="M1087" s="563"/>
      <c r="N1087" s="564"/>
    </row>
    <row r="1088" spans="2:14" ht="13" hidden="1" customHeight="1" x14ac:dyDescent="0.25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562"/>
      <c r="K1088" s="563"/>
      <c r="L1088" s="563"/>
      <c r="M1088" s="563"/>
      <c r="N1088" s="564"/>
    </row>
    <row r="1089" spans="2:14" ht="13" customHeight="1" x14ac:dyDescent="0.25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562"/>
      <c r="K1089" s="563"/>
      <c r="L1089" s="563"/>
      <c r="M1089" s="563"/>
      <c r="N1089" s="564"/>
    </row>
    <row r="1090" spans="2:14" ht="13" customHeight="1" x14ac:dyDescent="0.25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562"/>
      <c r="K1090" s="563"/>
      <c r="L1090" s="563"/>
      <c r="M1090" s="563"/>
      <c r="N1090" s="564"/>
    </row>
    <row r="1091" spans="2:14" ht="13" customHeight="1" x14ac:dyDescent="0.25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562"/>
      <c r="K1091" s="563"/>
      <c r="L1091" s="563"/>
      <c r="M1091" s="563"/>
      <c r="N1091" s="564"/>
    </row>
    <row r="1092" spans="2:14" ht="13" customHeight="1" x14ac:dyDescent="0.25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562"/>
      <c r="K1092" s="563"/>
      <c r="L1092" s="563"/>
      <c r="M1092" s="563"/>
      <c r="N1092" s="564"/>
    </row>
    <row r="1093" spans="2:14" ht="13" customHeight="1" x14ac:dyDescent="0.25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562"/>
      <c r="K1093" s="563"/>
      <c r="L1093" s="563"/>
      <c r="M1093" s="563"/>
      <c r="N1093" s="564"/>
    </row>
    <row r="1094" spans="2:14" ht="13" customHeight="1" x14ac:dyDescent="0.25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562"/>
      <c r="K1094" s="563"/>
      <c r="L1094" s="563"/>
      <c r="M1094" s="563"/>
      <c r="N1094" s="564"/>
    </row>
    <row r="1095" spans="2:14" ht="13" customHeight="1" x14ac:dyDescent="0.25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562"/>
      <c r="K1095" s="563"/>
      <c r="L1095" s="563"/>
      <c r="M1095" s="563"/>
      <c r="N1095" s="564"/>
    </row>
    <row r="1096" spans="2:14" ht="13" customHeight="1" x14ac:dyDescent="0.25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562"/>
      <c r="K1096" s="563"/>
      <c r="L1096" s="563"/>
      <c r="M1096" s="563"/>
      <c r="N1096" s="564"/>
    </row>
    <row r="1097" spans="2:14" ht="13" customHeight="1" x14ac:dyDescent="0.25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562"/>
      <c r="K1097" s="563"/>
      <c r="L1097" s="563"/>
      <c r="M1097" s="563"/>
      <c r="N1097" s="564"/>
    </row>
    <row r="1098" spans="2:14" ht="13" customHeight="1" x14ac:dyDescent="0.25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562"/>
      <c r="K1098" s="563"/>
      <c r="L1098" s="563"/>
      <c r="M1098" s="563"/>
      <c r="N1098" s="564"/>
    </row>
    <row r="1099" spans="2:14" ht="13" customHeight="1" x14ac:dyDescent="0.25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562"/>
      <c r="K1099" s="563"/>
      <c r="L1099" s="563"/>
      <c r="M1099" s="563"/>
      <c r="N1099" s="564"/>
    </row>
    <row r="1100" spans="2:14" ht="13" customHeight="1" x14ac:dyDescent="0.25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562"/>
      <c r="K1100" s="563"/>
      <c r="L1100" s="563"/>
      <c r="M1100" s="563"/>
      <c r="N1100" s="564"/>
    </row>
    <row r="1101" spans="2:14" ht="13" customHeight="1" x14ac:dyDescent="0.25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562"/>
      <c r="K1101" s="563"/>
      <c r="L1101" s="563"/>
      <c r="M1101" s="563"/>
      <c r="N1101" s="564"/>
    </row>
    <row r="1102" spans="2:14" ht="13" customHeight="1" x14ac:dyDescent="0.25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562"/>
      <c r="K1102" s="563"/>
      <c r="L1102" s="563"/>
      <c r="M1102" s="563"/>
      <c r="N1102" s="564"/>
    </row>
    <row r="1103" spans="2:14" ht="13" customHeight="1" x14ac:dyDescent="0.25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562"/>
      <c r="K1103" s="563"/>
      <c r="L1103" s="563"/>
      <c r="M1103" s="563"/>
      <c r="N1103" s="564"/>
    </row>
    <row r="1104" spans="2:14" ht="13" customHeight="1" x14ac:dyDescent="0.25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562"/>
      <c r="K1104" s="563"/>
      <c r="L1104" s="563"/>
      <c r="M1104" s="563"/>
      <c r="N1104" s="564"/>
    </row>
    <row r="1105" spans="2:14" ht="13" customHeight="1" x14ac:dyDescent="0.25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562"/>
      <c r="K1105" s="563"/>
      <c r="L1105" s="563"/>
      <c r="M1105" s="563"/>
      <c r="N1105" s="564"/>
    </row>
    <row r="1106" spans="2:14" ht="13" customHeight="1" x14ac:dyDescent="0.25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562"/>
      <c r="K1106" s="563"/>
      <c r="L1106" s="563"/>
      <c r="M1106" s="563"/>
      <c r="N1106" s="564"/>
    </row>
    <row r="1107" spans="2:14" ht="13" customHeight="1" x14ac:dyDescent="0.25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562"/>
      <c r="K1107" s="563"/>
      <c r="L1107" s="563"/>
      <c r="M1107" s="563"/>
      <c r="N1107" s="564"/>
    </row>
    <row r="1108" spans="2:14" ht="13" customHeight="1" x14ac:dyDescent="0.25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562"/>
      <c r="K1108" s="563"/>
      <c r="L1108" s="563"/>
      <c r="M1108" s="563"/>
      <c r="N1108" s="564"/>
    </row>
    <row r="1109" spans="2:14" ht="13" customHeight="1" x14ac:dyDescent="0.25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562"/>
      <c r="K1109" s="563"/>
      <c r="L1109" s="563"/>
      <c r="M1109" s="563"/>
      <c r="N1109" s="564"/>
    </row>
    <row r="1110" spans="2:14" ht="13" customHeight="1" x14ac:dyDescent="0.25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562"/>
      <c r="K1110" s="563"/>
      <c r="L1110" s="563"/>
      <c r="M1110" s="563"/>
      <c r="N1110" s="564"/>
    </row>
    <row r="1111" spans="2:14" ht="13" customHeight="1" x14ac:dyDescent="0.25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562"/>
      <c r="K1111" s="563"/>
      <c r="L1111" s="563"/>
      <c r="M1111" s="563"/>
      <c r="N1111" s="564"/>
    </row>
    <row r="1112" spans="2:14" ht="13" customHeight="1" x14ac:dyDescent="0.25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562"/>
      <c r="K1112" s="563"/>
      <c r="L1112" s="563"/>
      <c r="M1112" s="563"/>
      <c r="N1112" s="564"/>
    </row>
    <row r="1113" spans="2:14" ht="13" customHeight="1" x14ac:dyDescent="0.25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562"/>
      <c r="K1113" s="563"/>
      <c r="L1113" s="563"/>
      <c r="M1113" s="563"/>
      <c r="N1113" s="564"/>
    </row>
    <row r="1114" spans="2:14" ht="13" hidden="1" customHeight="1" x14ac:dyDescent="0.25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562"/>
      <c r="K1114" s="563"/>
      <c r="L1114" s="563"/>
      <c r="M1114" s="563"/>
      <c r="N1114" s="564"/>
    </row>
    <row r="1115" spans="2:14" ht="13" hidden="1" customHeight="1" x14ac:dyDescent="0.25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562"/>
      <c r="K1115" s="563"/>
      <c r="L1115" s="563"/>
      <c r="M1115" s="563"/>
      <c r="N1115" s="564"/>
    </row>
    <row r="1116" spans="2:14" ht="13" hidden="1" customHeight="1" x14ac:dyDescent="0.25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562"/>
      <c r="K1116" s="563"/>
      <c r="L1116" s="563"/>
      <c r="M1116" s="563"/>
      <c r="N1116" s="564"/>
    </row>
    <row r="1117" spans="2:14" ht="13" hidden="1" customHeight="1" x14ac:dyDescent="0.25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562"/>
      <c r="K1117" s="563"/>
      <c r="L1117" s="563"/>
      <c r="M1117" s="563"/>
      <c r="N1117" s="564"/>
    </row>
    <row r="1118" spans="2:14" ht="13" hidden="1" customHeight="1" x14ac:dyDescent="0.25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562"/>
      <c r="K1118" s="563"/>
      <c r="L1118" s="563"/>
      <c r="M1118" s="563"/>
      <c r="N1118" s="564"/>
    </row>
    <row r="1119" spans="2:14" ht="13" hidden="1" customHeight="1" x14ac:dyDescent="0.25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562"/>
      <c r="K1119" s="563"/>
      <c r="L1119" s="563"/>
      <c r="M1119" s="563"/>
      <c r="N1119" s="564"/>
    </row>
    <row r="1120" spans="2:14" ht="13" hidden="1" customHeight="1" x14ac:dyDescent="0.25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562"/>
      <c r="K1120" s="563"/>
      <c r="L1120" s="563"/>
      <c r="M1120" s="563"/>
      <c r="N1120" s="564"/>
    </row>
    <row r="1121" spans="2:14" ht="13" hidden="1" customHeight="1" x14ac:dyDescent="0.25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562"/>
      <c r="K1121" s="563"/>
      <c r="L1121" s="563"/>
      <c r="M1121" s="563"/>
      <c r="N1121" s="564"/>
    </row>
    <row r="1122" spans="2:14" ht="13" hidden="1" customHeight="1" x14ac:dyDescent="0.25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562"/>
      <c r="K1122" s="563"/>
      <c r="L1122" s="563"/>
      <c r="M1122" s="563"/>
      <c r="N1122" s="564"/>
    </row>
    <row r="1123" spans="2:14" ht="13" hidden="1" customHeight="1" x14ac:dyDescent="0.25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562"/>
      <c r="K1123" s="563"/>
      <c r="L1123" s="563"/>
      <c r="M1123" s="563"/>
      <c r="N1123" s="564"/>
    </row>
    <row r="1124" spans="2:14" ht="13" hidden="1" customHeight="1" x14ac:dyDescent="0.25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562"/>
      <c r="K1124" s="563"/>
      <c r="L1124" s="563"/>
      <c r="M1124" s="563"/>
      <c r="N1124" s="564"/>
    </row>
    <row r="1125" spans="2:14" ht="13" hidden="1" customHeight="1" x14ac:dyDescent="0.25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562"/>
      <c r="K1125" s="563"/>
      <c r="L1125" s="563"/>
      <c r="M1125" s="563"/>
      <c r="N1125" s="564"/>
    </row>
    <row r="1126" spans="2:14" ht="13" hidden="1" customHeight="1" x14ac:dyDescent="0.25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562"/>
      <c r="K1126" s="563"/>
      <c r="L1126" s="563"/>
      <c r="M1126" s="563"/>
      <c r="N1126" s="564"/>
    </row>
    <row r="1127" spans="2:14" ht="13" hidden="1" customHeight="1" x14ac:dyDescent="0.25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562"/>
      <c r="K1127" s="563"/>
      <c r="L1127" s="563"/>
      <c r="M1127" s="563"/>
      <c r="N1127" s="564"/>
    </row>
    <row r="1128" spans="2:14" ht="13" hidden="1" customHeight="1" x14ac:dyDescent="0.25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562"/>
      <c r="K1128" s="563"/>
      <c r="L1128" s="563"/>
      <c r="M1128" s="563"/>
      <c r="N1128" s="564"/>
    </row>
    <row r="1129" spans="2:14" ht="13" hidden="1" customHeight="1" x14ac:dyDescent="0.25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562"/>
      <c r="K1129" s="563"/>
      <c r="L1129" s="563"/>
      <c r="M1129" s="563"/>
      <c r="N1129" s="564"/>
    </row>
    <row r="1130" spans="2:14" ht="13" hidden="1" customHeight="1" x14ac:dyDescent="0.25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562"/>
      <c r="K1130" s="563"/>
      <c r="L1130" s="563"/>
      <c r="M1130" s="563"/>
      <c r="N1130" s="564"/>
    </row>
    <row r="1131" spans="2:14" ht="13" hidden="1" customHeight="1" x14ac:dyDescent="0.25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562"/>
      <c r="K1131" s="563"/>
      <c r="L1131" s="563"/>
      <c r="M1131" s="563"/>
      <c r="N1131" s="564"/>
    </row>
    <row r="1132" spans="2:14" ht="13" hidden="1" customHeight="1" x14ac:dyDescent="0.25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562"/>
      <c r="K1132" s="563"/>
      <c r="L1132" s="563"/>
      <c r="M1132" s="563"/>
      <c r="N1132" s="564"/>
    </row>
    <row r="1133" spans="2:14" ht="13" hidden="1" customHeight="1" x14ac:dyDescent="0.25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562"/>
      <c r="K1133" s="563"/>
      <c r="L1133" s="563"/>
      <c r="M1133" s="563"/>
      <c r="N1133" s="564"/>
    </row>
    <row r="1134" spans="2:14" ht="13" hidden="1" customHeight="1" x14ac:dyDescent="0.25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562"/>
      <c r="K1134" s="563"/>
      <c r="L1134" s="563"/>
      <c r="M1134" s="563"/>
      <c r="N1134" s="564"/>
    </row>
    <row r="1135" spans="2:14" ht="13" hidden="1" customHeight="1" x14ac:dyDescent="0.25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562"/>
      <c r="K1135" s="563"/>
      <c r="L1135" s="563"/>
      <c r="M1135" s="563"/>
      <c r="N1135" s="564"/>
    </row>
    <row r="1136" spans="2:14" ht="13" hidden="1" customHeight="1" x14ac:dyDescent="0.25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562"/>
      <c r="K1136" s="563"/>
      <c r="L1136" s="563"/>
      <c r="M1136" s="563"/>
      <c r="N1136" s="564"/>
    </row>
    <row r="1137" spans="2:14" ht="13" hidden="1" customHeight="1" x14ac:dyDescent="0.25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562"/>
      <c r="K1137" s="563"/>
      <c r="L1137" s="563"/>
      <c r="M1137" s="563"/>
      <c r="N1137" s="564"/>
    </row>
    <row r="1138" spans="2:14" ht="13" hidden="1" customHeight="1" x14ac:dyDescent="0.25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562"/>
      <c r="K1138" s="563"/>
      <c r="L1138" s="563"/>
      <c r="M1138" s="563"/>
      <c r="N1138" s="564"/>
    </row>
    <row r="1139" spans="2:14" ht="13" hidden="1" customHeight="1" x14ac:dyDescent="0.25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562"/>
      <c r="K1139" s="563"/>
      <c r="L1139" s="563"/>
      <c r="M1139" s="563"/>
      <c r="N1139" s="564"/>
    </row>
    <row r="1140" spans="2:14" ht="13" hidden="1" customHeight="1" x14ac:dyDescent="0.25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562"/>
      <c r="K1140" s="563"/>
      <c r="L1140" s="563"/>
      <c r="M1140" s="563"/>
      <c r="N1140" s="564"/>
    </row>
    <row r="1141" spans="2:14" ht="13" hidden="1" customHeight="1" x14ac:dyDescent="0.25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562"/>
      <c r="K1141" s="563"/>
      <c r="L1141" s="563"/>
      <c r="M1141" s="563"/>
      <c r="N1141" s="564"/>
    </row>
    <row r="1142" spans="2:14" ht="13" hidden="1" customHeight="1" x14ac:dyDescent="0.25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562"/>
      <c r="K1142" s="563"/>
      <c r="L1142" s="563"/>
      <c r="M1142" s="563"/>
      <c r="N1142" s="564"/>
    </row>
    <row r="1143" spans="2:14" ht="13" hidden="1" customHeight="1" x14ac:dyDescent="0.25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562"/>
      <c r="K1143" s="563"/>
      <c r="L1143" s="563"/>
      <c r="M1143" s="563"/>
      <c r="N1143" s="564"/>
    </row>
    <row r="1144" spans="2:14" ht="13" hidden="1" customHeight="1" x14ac:dyDescent="0.25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562"/>
      <c r="K1144" s="563"/>
      <c r="L1144" s="563"/>
      <c r="M1144" s="563"/>
      <c r="N1144" s="564"/>
    </row>
    <row r="1145" spans="2:14" ht="13" hidden="1" customHeight="1" x14ac:dyDescent="0.25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562"/>
      <c r="K1145" s="563"/>
      <c r="L1145" s="563"/>
      <c r="M1145" s="563"/>
      <c r="N1145" s="564"/>
    </row>
    <row r="1146" spans="2:14" ht="13" hidden="1" customHeight="1" x14ac:dyDescent="0.25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562"/>
      <c r="K1146" s="563"/>
      <c r="L1146" s="563"/>
      <c r="M1146" s="563"/>
      <c r="N1146" s="564"/>
    </row>
    <row r="1147" spans="2:14" ht="13" hidden="1" customHeight="1" x14ac:dyDescent="0.25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562"/>
      <c r="K1147" s="563"/>
      <c r="L1147" s="563"/>
      <c r="M1147" s="563"/>
      <c r="N1147" s="564"/>
    </row>
    <row r="1148" spans="2:14" ht="13" hidden="1" customHeight="1" x14ac:dyDescent="0.25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562"/>
      <c r="K1148" s="563"/>
      <c r="L1148" s="563"/>
      <c r="M1148" s="563"/>
      <c r="N1148" s="564"/>
    </row>
    <row r="1149" spans="2:14" ht="13" hidden="1" customHeight="1" x14ac:dyDescent="0.25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562"/>
      <c r="K1149" s="563"/>
      <c r="L1149" s="563"/>
      <c r="M1149" s="563"/>
      <c r="N1149" s="564"/>
    </row>
    <row r="1150" spans="2:14" ht="13" hidden="1" customHeight="1" x14ac:dyDescent="0.25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562"/>
      <c r="K1150" s="563"/>
      <c r="L1150" s="563"/>
      <c r="M1150" s="563"/>
      <c r="N1150" s="564"/>
    </row>
    <row r="1151" spans="2:14" ht="13" hidden="1" customHeight="1" x14ac:dyDescent="0.25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562"/>
      <c r="K1151" s="563"/>
      <c r="L1151" s="563"/>
      <c r="M1151" s="563"/>
      <c r="N1151" s="564"/>
    </row>
    <row r="1152" spans="2:14" ht="13" hidden="1" customHeight="1" x14ac:dyDescent="0.25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562"/>
      <c r="K1152" s="563"/>
      <c r="L1152" s="563"/>
      <c r="M1152" s="563"/>
      <c r="N1152" s="564"/>
    </row>
    <row r="1153" spans="2:14" ht="13" hidden="1" customHeight="1" x14ac:dyDescent="0.25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562"/>
      <c r="K1153" s="563"/>
      <c r="L1153" s="563"/>
      <c r="M1153" s="563"/>
      <c r="N1153" s="564"/>
    </row>
    <row r="1154" spans="2:14" ht="13" hidden="1" customHeight="1" x14ac:dyDescent="0.25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562"/>
      <c r="K1154" s="563"/>
      <c r="L1154" s="563"/>
      <c r="M1154" s="563"/>
      <c r="N1154" s="564"/>
    </row>
    <row r="1155" spans="2:14" ht="13" hidden="1" customHeight="1" x14ac:dyDescent="0.25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562"/>
      <c r="K1155" s="563"/>
      <c r="L1155" s="563"/>
      <c r="M1155" s="563"/>
      <c r="N1155" s="564"/>
    </row>
    <row r="1156" spans="2:14" ht="13" hidden="1" customHeight="1" x14ac:dyDescent="0.25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562"/>
      <c r="K1156" s="563"/>
      <c r="L1156" s="563"/>
      <c r="M1156" s="563"/>
      <c r="N1156" s="564"/>
    </row>
    <row r="1157" spans="2:14" ht="13" hidden="1" customHeight="1" x14ac:dyDescent="0.25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562"/>
      <c r="K1157" s="563"/>
      <c r="L1157" s="563"/>
      <c r="M1157" s="563"/>
      <c r="N1157" s="564"/>
    </row>
    <row r="1158" spans="2:14" ht="13" hidden="1" customHeight="1" x14ac:dyDescent="0.25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562"/>
      <c r="K1158" s="563"/>
      <c r="L1158" s="563"/>
      <c r="M1158" s="563"/>
      <c r="N1158" s="564"/>
    </row>
    <row r="1159" spans="2:14" ht="13" hidden="1" customHeight="1" x14ac:dyDescent="0.25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562"/>
      <c r="K1159" s="563"/>
      <c r="L1159" s="563"/>
      <c r="M1159" s="563"/>
      <c r="N1159" s="564"/>
    </row>
    <row r="1160" spans="2:14" ht="13" hidden="1" customHeight="1" x14ac:dyDescent="0.25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562"/>
      <c r="K1160" s="563"/>
      <c r="L1160" s="563"/>
      <c r="M1160" s="563"/>
      <c r="N1160" s="564"/>
    </row>
    <row r="1161" spans="2:14" ht="13" hidden="1" customHeight="1" x14ac:dyDescent="0.25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562"/>
      <c r="K1161" s="563"/>
      <c r="L1161" s="563"/>
      <c r="M1161" s="563"/>
      <c r="N1161" s="564"/>
    </row>
    <row r="1162" spans="2:14" ht="13" hidden="1" customHeight="1" x14ac:dyDescent="0.25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562"/>
      <c r="K1162" s="563"/>
      <c r="L1162" s="563"/>
      <c r="M1162" s="563"/>
      <c r="N1162" s="564"/>
    </row>
    <row r="1163" spans="2:14" ht="13" hidden="1" customHeight="1" x14ac:dyDescent="0.25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562"/>
      <c r="K1163" s="563"/>
      <c r="L1163" s="563"/>
      <c r="M1163" s="563"/>
      <c r="N1163" s="564"/>
    </row>
    <row r="1164" spans="2:14" ht="13" hidden="1" customHeight="1" x14ac:dyDescent="0.25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562"/>
      <c r="K1164" s="563"/>
      <c r="L1164" s="563"/>
      <c r="M1164" s="563"/>
      <c r="N1164" s="564"/>
    </row>
    <row r="1165" spans="2:14" ht="13" hidden="1" customHeight="1" x14ac:dyDescent="0.25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562"/>
      <c r="K1165" s="563"/>
      <c r="L1165" s="563"/>
      <c r="M1165" s="563"/>
      <c r="N1165" s="564"/>
    </row>
    <row r="1166" spans="2:14" ht="13" hidden="1" customHeight="1" x14ac:dyDescent="0.25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562"/>
      <c r="K1166" s="563"/>
      <c r="L1166" s="563"/>
      <c r="M1166" s="563"/>
      <c r="N1166" s="564"/>
    </row>
    <row r="1167" spans="2:14" ht="13" hidden="1" customHeight="1" x14ac:dyDescent="0.25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562"/>
      <c r="K1167" s="563"/>
      <c r="L1167" s="563"/>
      <c r="M1167" s="563"/>
      <c r="N1167" s="564"/>
    </row>
    <row r="1168" spans="2:14" ht="13" hidden="1" customHeight="1" x14ac:dyDescent="0.25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562"/>
      <c r="K1168" s="563"/>
      <c r="L1168" s="563"/>
      <c r="M1168" s="563"/>
      <c r="N1168" s="564"/>
    </row>
    <row r="1169" spans="2:14" ht="13" hidden="1" customHeight="1" x14ac:dyDescent="0.25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562"/>
      <c r="K1169" s="563"/>
      <c r="L1169" s="563"/>
      <c r="M1169" s="563"/>
      <c r="N1169" s="564"/>
    </row>
    <row r="1170" spans="2:14" ht="13" hidden="1" customHeight="1" x14ac:dyDescent="0.25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562"/>
      <c r="K1170" s="563"/>
      <c r="L1170" s="563"/>
      <c r="M1170" s="563"/>
      <c r="N1170" s="564"/>
    </row>
    <row r="1171" spans="2:14" ht="13" hidden="1" customHeight="1" x14ac:dyDescent="0.25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562"/>
      <c r="K1171" s="563"/>
      <c r="L1171" s="563"/>
      <c r="M1171" s="563"/>
      <c r="N1171" s="564"/>
    </row>
    <row r="1172" spans="2:14" ht="13" hidden="1" customHeight="1" x14ac:dyDescent="0.25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562"/>
      <c r="K1172" s="563"/>
      <c r="L1172" s="563"/>
      <c r="M1172" s="563"/>
      <c r="N1172" s="564"/>
    </row>
    <row r="1173" spans="2:14" ht="13" hidden="1" customHeight="1" x14ac:dyDescent="0.25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562"/>
      <c r="K1173" s="563"/>
      <c r="L1173" s="563"/>
      <c r="M1173" s="563"/>
      <c r="N1173" s="564"/>
    </row>
    <row r="1174" spans="2:14" ht="13" hidden="1" customHeight="1" x14ac:dyDescent="0.25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562"/>
      <c r="K1174" s="563"/>
      <c r="L1174" s="563"/>
      <c r="M1174" s="563"/>
      <c r="N1174" s="564"/>
    </row>
    <row r="1175" spans="2:14" ht="13" hidden="1" customHeight="1" x14ac:dyDescent="0.25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562"/>
      <c r="K1175" s="563"/>
      <c r="L1175" s="563"/>
      <c r="M1175" s="563"/>
      <c r="N1175" s="564"/>
    </row>
    <row r="1176" spans="2:14" ht="13" hidden="1" customHeight="1" x14ac:dyDescent="0.25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562"/>
      <c r="K1176" s="563"/>
      <c r="L1176" s="563"/>
      <c r="M1176" s="563"/>
      <c r="N1176" s="564"/>
    </row>
    <row r="1177" spans="2:14" ht="13" hidden="1" customHeight="1" x14ac:dyDescent="0.25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562"/>
      <c r="K1177" s="563"/>
      <c r="L1177" s="563"/>
      <c r="M1177" s="563"/>
      <c r="N1177" s="564"/>
    </row>
    <row r="1178" spans="2:14" ht="13" hidden="1" customHeight="1" x14ac:dyDescent="0.25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562"/>
      <c r="K1178" s="563"/>
      <c r="L1178" s="563"/>
      <c r="M1178" s="563"/>
      <c r="N1178" s="564"/>
    </row>
    <row r="1179" spans="2:14" ht="13" hidden="1" customHeight="1" x14ac:dyDescent="0.25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562"/>
      <c r="K1179" s="563"/>
      <c r="L1179" s="563"/>
      <c r="M1179" s="563"/>
      <c r="N1179" s="564"/>
    </row>
    <row r="1180" spans="2:14" ht="13" hidden="1" customHeight="1" x14ac:dyDescent="0.25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562"/>
      <c r="K1180" s="563"/>
      <c r="L1180" s="563"/>
      <c r="M1180" s="563"/>
      <c r="N1180" s="564"/>
    </row>
    <row r="1181" spans="2:14" ht="13" hidden="1" customHeight="1" x14ac:dyDescent="0.25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562"/>
      <c r="K1181" s="563"/>
      <c r="L1181" s="563"/>
      <c r="M1181" s="563"/>
      <c r="N1181" s="564"/>
    </row>
    <row r="1182" spans="2:14" ht="13" hidden="1" customHeight="1" x14ac:dyDescent="0.25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562"/>
      <c r="K1182" s="563"/>
      <c r="L1182" s="563"/>
      <c r="M1182" s="563"/>
      <c r="N1182" s="564"/>
    </row>
    <row r="1183" spans="2:14" ht="13" hidden="1" customHeight="1" x14ac:dyDescent="0.25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562"/>
      <c r="K1183" s="563"/>
      <c r="L1183" s="563"/>
      <c r="M1183" s="563"/>
      <c r="N1183" s="564"/>
    </row>
    <row r="1184" spans="2:14" ht="13" hidden="1" customHeight="1" x14ac:dyDescent="0.25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562"/>
      <c r="K1184" s="563"/>
      <c r="L1184" s="563"/>
      <c r="M1184" s="563"/>
      <c r="N1184" s="564"/>
    </row>
    <row r="1185" spans="2:14" ht="13" hidden="1" customHeight="1" x14ac:dyDescent="0.25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562"/>
      <c r="K1185" s="563"/>
      <c r="L1185" s="563"/>
      <c r="M1185" s="563"/>
      <c r="N1185" s="564"/>
    </row>
    <row r="1186" spans="2:14" ht="13" hidden="1" customHeight="1" x14ac:dyDescent="0.25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562"/>
      <c r="K1186" s="563"/>
      <c r="L1186" s="563"/>
      <c r="M1186" s="563"/>
      <c r="N1186" s="564"/>
    </row>
    <row r="1187" spans="2:14" ht="13" hidden="1" customHeight="1" x14ac:dyDescent="0.25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562"/>
      <c r="K1187" s="563"/>
      <c r="L1187" s="563"/>
      <c r="M1187" s="563"/>
      <c r="N1187" s="564"/>
    </row>
    <row r="1188" spans="2:14" ht="13" hidden="1" customHeight="1" x14ac:dyDescent="0.25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562"/>
      <c r="K1188" s="563"/>
      <c r="L1188" s="563"/>
      <c r="M1188" s="563"/>
      <c r="N1188" s="564"/>
    </row>
    <row r="1189" spans="2:14" ht="13" hidden="1" customHeight="1" x14ac:dyDescent="0.25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562"/>
      <c r="K1189" s="563"/>
      <c r="L1189" s="563"/>
      <c r="M1189" s="563"/>
      <c r="N1189" s="564"/>
    </row>
    <row r="1190" spans="2:14" ht="13" hidden="1" customHeight="1" x14ac:dyDescent="0.25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562"/>
      <c r="K1190" s="563"/>
      <c r="L1190" s="563"/>
      <c r="M1190" s="563"/>
      <c r="N1190" s="564"/>
    </row>
    <row r="1191" spans="2:14" ht="13" hidden="1" customHeight="1" x14ac:dyDescent="0.25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562"/>
      <c r="K1191" s="563"/>
      <c r="L1191" s="563"/>
      <c r="M1191" s="563"/>
      <c r="N1191" s="564"/>
    </row>
    <row r="1192" spans="2:14" ht="13" hidden="1" customHeight="1" x14ac:dyDescent="0.25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562"/>
      <c r="K1192" s="563"/>
      <c r="L1192" s="563"/>
      <c r="M1192" s="563"/>
      <c r="N1192" s="564"/>
    </row>
    <row r="1193" spans="2:14" ht="13" hidden="1" customHeight="1" x14ac:dyDescent="0.25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562"/>
      <c r="K1193" s="563"/>
      <c r="L1193" s="563"/>
      <c r="M1193" s="563"/>
      <c r="N1193" s="564"/>
    </row>
    <row r="1194" spans="2:14" ht="13" hidden="1" customHeight="1" x14ac:dyDescent="0.25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562"/>
      <c r="K1194" s="563"/>
      <c r="L1194" s="563"/>
      <c r="M1194" s="563"/>
      <c r="N1194" s="564"/>
    </row>
    <row r="1195" spans="2:14" ht="13" hidden="1" customHeight="1" x14ac:dyDescent="0.25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562"/>
      <c r="K1195" s="563"/>
      <c r="L1195" s="563"/>
      <c r="M1195" s="563"/>
      <c r="N1195" s="564"/>
    </row>
    <row r="1196" spans="2:14" ht="13" hidden="1" customHeight="1" x14ac:dyDescent="0.25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562"/>
      <c r="K1196" s="563"/>
      <c r="L1196" s="563"/>
      <c r="M1196" s="563"/>
      <c r="N1196" s="564"/>
    </row>
    <row r="1197" spans="2:14" ht="13" hidden="1" customHeight="1" x14ac:dyDescent="0.25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562"/>
      <c r="K1197" s="563"/>
      <c r="L1197" s="563"/>
      <c r="M1197" s="563"/>
      <c r="N1197" s="564"/>
    </row>
    <row r="1198" spans="2:14" ht="13" hidden="1" customHeight="1" x14ac:dyDescent="0.25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562"/>
      <c r="K1198" s="563"/>
      <c r="L1198" s="563"/>
      <c r="M1198" s="563"/>
      <c r="N1198" s="564"/>
    </row>
    <row r="1199" spans="2:14" ht="13" hidden="1" customHeight="1" x14ac:dyDescent="0.25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562"/>
      <c r="K1199" s="563"/>
      <c r="L1199" s="563"/>
      <c r="M1199" s="563"/>
      <c r="N1199" s="564"/>
    </row>
    <row r="1200" spans="2:14" ht="13" hidden="1" customHeight="1" x14ac:dyDescent="0.25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562"/>
      <c r="K1200" s="563"/>
      <c r="L1200" s="563"/>
      <c r="M1200" s="563"/>
      <c r="N1200" s="564"/>
    </row>
    <row r="1201" spans="2:14" ht="13" hidden="1" customHeight="1" x14ac:dyDescent="0.25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562"/>
      <c r="K1201" s="563"/>
      <c r="L1201" s="563"/>
      <c r="M1201" s="563"/>
      <c r="N1201" s="564"/>
    </row>
    <row r="1202" spans="2:14" ht="13" hidden="1" customHeight="1" x14ac:dyDescent="0.25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562"/>
      <c r="K1202" s="563"/>
      <c r="L1202" s="563"/>
      <c r="M1202" s="563"/>
      <c r="N1202" s="564"/>
    </row>
    <row r="1203" spans="2:14" ht="13" hidden="1" customHeight="1" x14ac:dyDescent="0.25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562"/>
      <c r="K1203" s="563"/>
      <c r="L1203" s="563"/>
      <c r="M1203" s="563"/>
      <c r="N1203" s="564"/>
    </row>
    <row r="1204" spans="2:14" ht="13" hidden="1" customHeight="1" x14ac:dyDescent="0.25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562"/>
      <c r="K1204" s="563"/>
      <c r="L1204" s="563"/>
      <c r="M1204" s="563"/>
      <c r="N1204" s="564"/>
    </row>
    <row r="1205" spans="2:14" ht="13" hidden="1" customHeight="1" x14ac:dyDescent="0.25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562"/>
      <c r="K1205" s="563"/>
      <c r="L1205" s="563"/>
      <c r="M1205" s="563"/>
      <c r="N1205" s="564"/>
    </row>
    <row r="1206" spans="2:14" ht="13" hidden="1" customHeight="1" x14ac:dyDescent="0.25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562"/>
      <c r="K1206" s="563"/>
      <c r="L1206" s="563"/>
      <c r="M1206" s="563"/>
      <c r="N1206" s="564"/>
    </row>
    <row r="1207" spans="2:14" ht="13" hidden="1" customHeight="1" x14ac:dyDescent="0.25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562"/>
      <c r="K1207" s="563"/>
      <c r="L1207" s="563"/>
      <c r="M1207" s="563"/>
      <c r="N1207" s="564"/>
    </row>
    <row r="1208" spans="2:14" ht="13" hidden="1" customHeight="1" x14ac:dyDescent="0.25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562"/>
      <c r="K1208" s="563"/>
      <c r="L1208" s="563"/>
      <c r="M1208" s="563"/>
      <c r="N1208" s="564"/>
    </row>
    <row r="1209" spans="2:14" ht="13" hidden="1" customHeight="1" x14ac:dyDescent="0.25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562"/>
      <c r="K1209" s="563"/>
      <c r="L1209" s="563"/>
      <c r="M1209" s="563"/>
      <c r="N1209" s="564"/>
    </row>
    <row r="1210" spans="2:14" ht="13" hidden="1" customHeight="1" x14ac:dyDescent="0.25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562"/>
      <c r="K1210" s="563"/>
      <c r="L1210" s="563"/>
      <c r="M1210" s="563"/>
      <c r="N1210" s="564"/>
    </row>
    <row r="1211" spans="2:14" ht="13" hidden="1" customHeight="1" x14ac:dyDescent="0.25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562"/>
      <c r="K1211" s="563"/>
      <c r="L1211" s="563"/>
      <c r="M1211" s="563"/>
      <c r="N1211" s="564"/>
    </row>
    <row r="1212" spans="2:14" ht="13" hidden="1" customHeight="1" x14ac:dyDescent="0.25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562"/>
      <c r="K1212" s="563"/>
      <c r="L1212" s="563"/>
      <c r="M1212" s="563"/>
      <c r="N1212" s="564"/>
    </row>
    <row r="1213" spans="2:14" ht="13" hidden="1" customHeight="1" x14ac:dyDescent="0.25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562"/>
      <c r="K1213" s="563"/>
      <c r="L1213" s="563"/>
      <c r="M1213" s="563"/>
      <c r="N1213" s="564"/>
    </row>
    <row r="1214" spans="2:14" ht="13" hidden="1" customHeight="1" x14ac:dyDescent="0.25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562"/>
      <c r="K1214" s="563"/>
      <c r="L1214" s="563"/>
      <c r="M1214" s="563"/>
      <c r="N1214" s="564"/>
    </row>
    <row r="1215" spans="2:14" ht="13" hidden="1" customHeight="1" x14ac:dyDescent="0.25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562"/>
      <c r="K1215" s="563"/>
      <c r="L1215" s="563"/>
      <c r="M1215" s="563"/>
      <c r="N1215" s="564"/>
    </row>
    <row r="1216" spans="2:14" ht="13" hidden="1" customHeight="1" x14ac:dyDescent="0.25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562"/>
      <c r="K1216" s="563"/>
      <c r="L1216" s="563"/>
      <c r="M1216" s="563"/>
      <c r="N1216" s="564"/>
    </row>
    <row r="1217" spans="2:14" ht="13" hidden="1" customHeight="1" x14ac:dyDescent="0.25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562"/>
      <c r="K1217" s="563"/>
      <c r="L1217" s="563"/>
      <c r="M1217" s="563"/>
      <c r="N1217" s="564"/>
    </row>
    <row r="1218" spans="2:14" ht="13" hidden="1" customHeight="1" x14ac:dyDescent="0.25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562"/>
      <c r="K1218" s="563"/>
      <c r="L1218" s="563"/>
      <c r="M1218" s="563"/>
      <c r="N1218" s="564"/>
    </row>
    <row r="1219" spans="2:14" ht="13" hidden="1" customHeight="1" x14ac:dyDescent="0.25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562"/>
      <c r="K1219" s="563"/>
      <c r="L1219" s="563"/>
      <c r="M1219" s="563"/>
      <c r="N1219" s="564"/>
    </row>
    <row r="1220" spans="2:14" ht="13" hidden="1" customHeight="1" x14ac:dyDescent="0.25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562"/>
      <c r="K1220" s="563"/>
      <c r="L1220" s="563"/>
      <c r="M1220" s="563"/>
      <c r="N1220" s="564"/>
    </row>
    <row r="1221" spans="2:14" ht="13" hidden="1" customHeight="1" x14ac:dyDescent="0.25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562"/>
      <c r="K1221" s="563"/>
      <c r="L1221" s="563"/>
      <c r="M1221" s="563"/>
      <c r="N1221" s="564"/>
    </row>
    <row r="1222" spans="2:14" ht="13" hidden="1" customHeight="1" x14ac:dyDescent="0.25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562"/>
      <c r="K1222" s="563"/>
      <c r="L1222" s="563"/>
      <c r="M1222" s="563"/>
      <c r="N1222" s="564"/>
    </row>
    <row r="1223" spans="2:14" ht="13" hidden="1" customHeight="1" x14ac:dyDescent="0.25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562"/>
      <c r="K1223" s="563"/>
      <c r="L1223" s="563"/>
      <c r="M1223" s="563"/>
      <c r="N1223" s="564"/>
    </row>
    <row r="1224" spans="2:14" ht="13" hidden="1" customHeight="1" x14ac:dyDescent="0.25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562"/>
      <c r="K1224" s="563"/>
      <c r="L1224" s="563"/>
      <c r="M1224" s="563"/>
      <c r="N1224" s="564"/>
    </row>
    <row r="1225" spans="2:14" ht="13" hidden="1" customHeight="1" x14ac:dyDescent="0.25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562"/>
      <c r="K1225" s="563"/>
      <c r="L1225" s="563"/>
      <c r="M1225" s="563"/>
      <c r="N1225" s="564"/>
    </row>
    <row r="1226" spans="2:14" ht="13" hidden="1" customHeight="1" x14ac:dyDescent="0.25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562"/>
      <c r="K1226" s="563"/>
      <c r="L1226" s="563"/>
      <c r="M1226" s="563"/>
      <c r="N1226" s="564"/>
    </row>
    <row r="1227" spans="2:14" ht="13" hidden="1" customHeight="1" x14ac:dyDescent="0.25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562"/>
      <c r="K1227" s="563"/>
      <c r="L1227" s="563"/>
      <c r="M1227" s="563"/>
      <c r="N1227" s="564"/>
    </row>
    <row r="1228" spans="2:14" ht="13" hidden="1" customHeight="1" x14ac:dyDescent="0.25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562"/>
      <c r="K1228" s="563"/>
      <c r="L1228" s="563"/>
      <c r="M1228" s="563"/>
      <c r="N1228" s="564"/>
    </row>
    <row r="1229" spans="2:14" ht="13" hidden="1" customHeight="1" x14ac:dyDescent="0.25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562"/>
      <c r="K1229" s="563"/>
      <c r="L1229" s="563"/>
      <c r="M1229" s="563"/>
      <c r="N1229" s="564"/>
    </row>
    <row r="1230" spans="2:14" ht="13" hidden="1" customHeight="1" x14ac:dyDescent="0.25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562"/>
      <c r="K1230" s="563"/>
      <c r="L1230" s="563"/>
      <c r="M1230" s="563"/>
      <c r="N1230" s="564"/>
    </row>
    <row r="1231" spans="2:14" ht="13" hidden="1" customHeight="1" x14ac:dyDescent="0.25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562"/>
      <c r="K1231" s="563"/>
      <c r="L1231" s="563"/>
      <c r="M1231" s="563"/>
      <c r="N1231" s="564"/>
    </row>
    <row r="1232" spans="2:14" ht="13" hidden="1" customHeight="1" x14ac:dyDescent="0.25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562"/>
      <c r="K1232" s="563"/>
      <c r="L1232" s="563"/>
      <c r="M1232" s="563"/>
      <c r="N1232" s="564"/>
    </row>
    <row r="1233" spans="2:14" ht="13" hidden="1" customHeight="1" x14ac:dyDescent="0.25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562"/>
      <c r="K1233" s="563"/>
      <c r="L1233" s="563"/>
      <c r="M1233" s="563"/>
      <c r="N1233" s="564"/>
    </row>
    <row r="1234" spans="2:14" ht="13" hidden="1" customHeight="1" x14ac:dyDescent="0.25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562"/>
      <c r="K1234" s="563"/>
      <c r="L1234" s="563"/>
      <c r="M1234" s="563"/>
      <c r="N1234" s="564"/>
    </row>
    <row r="1235" spans="2:14" ht="13" hidden="1" customHeight="1" x14ac:dyDescent="0.25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562"/>
      <c r="K1235" s="563"/>
      <c r="L1235" s="563"/>
      <c r="M1235" s="563"/>
      <c r="N1235" s="564"/>
    </row>
    <row r="1236" spans="2:14" ht="13" hidden="1" customHeight="1" x14ac:dyDescent="0.25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562"/>
      <c r="K1236" s="563"/>
      <c r="L1236" s="563"/>
      <c r="M1236" s="563"/>
      <c r="N1236" s="564"/>
    </row>
    <row r="1237" spans="2:14" ht="13" hidden="1" customHeight="1" x14ac:dyDescent="0.25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562"/>
      <c r="K1237" s="563"/>
      <c r="L1237" s="563"/>
      <c r="M1237" s="563"/>
      <c r="N1237" s="564"/>
    </row>
    <row r="1238" spans="2:14" ht="13" hidden="1" customHeight="1" x14ac:dyDescent="0.25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562"/>
      <c r="K1238" s="563"/>
      <c r="L1238" s="563"/>
      <c r="M1238" s="563"/>
      <c r="N1238" s="564"/>
    </row>
    <row r="1239" spans="2:14" ht="13" hidden="1" customHeight="1" x14ac:dyDescent="0.25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562"/>
      <c r="K1239" s="563"/>
      <c r="L1239" s="563"/>
      <c r="M1239" s="563"/>
      <c r="N1239" s="564"/>
    </row>
    <row r="1240" spans="2:14" ht="13" hidden="1" customHeight="1" x14ac:dyDescent="0.25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562"/>
      <c r="K1240" s="563"/>
      <c r="L1240" s="563"/>
      <c r="M1240" s="563"/>
      <c r="N1240" s="564"/>
    </row>
    <row r="1241" spans="2:14" ht="13" hidden="1" customHeight="1" x14ac:dyDescent="0.25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562"/>
      <c r="K1241" s="563"/>
      <c r="L1241" s="563"/>
      <c r="M1241" s="563"/>
      <c r="N1241" s="564"/>
    </row>
    <row r="1242" spans="2:14" ht="13" hidden="1" customHeight="1" x14ac:dyDescent="0.25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562"/>
      <c r="K1242" s="563"/>
      <c r="L1242" s="563"/>
      <c r="M1242" s="563"/>
      <c r="N1242" s="564"/>
    </row>
    <row r="1243" spans="2:14" ht="13" hidden="1" customHeight="1" x14ac:dyDescent="0.25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562"/>
      <c r="K1243" s="563"/>
      <c r="L1243" s="563"/>
      <c r="M1243" s="563"/>
      <c r="N1243" s="564"/>
    </row>
    <row r="1244" spans="2:14" ht="13" hidden="1" customHeight="1" x14ac:dyDescent="0.25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562"/>
      <c r="K1244" s="563"/>
      <c r="L1244" s="563"/>
      <c r="M1244" s="563"/>
      <c r="N1244" s="564"/>
    </row>
    <row r="1245" spans="2:14" ht="13" hidden="1" customHeight="1" x14ac:dyDescent="0.25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562"/>
      <c r="K1245" s="563"/>
      <c r="L1245" s="563"/>
      <c r="M1245" s="563"/>
      <c r="N1245" s="564"/>
    </row>
    <row r="1246" spans="2:14" ht="13" hidden="1" customHeight="1" x14ac:dyDescent="0.25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562"/>
      <c r="K1246" s="563"/>
      <c r="L1246" s="563"/>
      <c r="M1246" s="563"/>
      <c r="N1246" s="564"/>
    </row>
    <row r="1247" spans="2:14" ht="13" hidden="1" customHeight="1" x14ac:dyDescent="0.25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562"/>
      <c r="K1247" s="563"/>
      <c r="L1247" s="563"/>
      <c r="M1247" s="563"/>
      <c r="N1247" s="564"/>
    </row>
    <row r="1248" spans="2:14" ht="13" hidden="1" customHeight="1" x14ac:dyDescent="0.25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562"/>
      <c r="K1248" s="563"/>
      <c r="L1248" s="563"/>
      <c r="M1248" s="563"/>
      <c r="N1248" s="564"/>
    </row>
    <row r="1249" spans="2:14" ht="13" hidden="1" customHeight="1" x14ac:dyDescent="0.25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562"/>
      <c r="K1249" s="563"/>
      <c r="L1249" s="563"/>
      <c r="M1249" s="563"/>
      <c r="N1249" s="564"/>
    </row>
    <row r="1250" spans="2:14" ht="13" hidden="1" customHeight="1" x14ac:dyDescent="0.25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562"/>
      <c r="K1250" s="563"/>
      <c r="L1250" s="563"/>
      <c r="M1250" s="563"/>
      <c r="N1250" s="564"/>
    </row>
    <row r="1251" spans="2:14" ht="13" hidden="1" customHeight="1" x14ac:dyDescent="0.25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562"/>
      <c r="K1251" s="563"/>
      <c r="L1251" s="563"/>
      <c r="M1251" s="563"/>
      <c r="N1251" s="564"/>
    </row>
    <row r="1252" spans="2:14" ht="13" hidden="1" customHeight="1" x14ac:dyDescent="0.25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562"/>
      <c r="K1252" s="563"/>
      <c r="L1252" s="563"/>
      <c r="M1252" s="563"/>
      <c r="N1252" s="564"/>
    </row>
    <row r="1253" spans="2:14" ht="13" hidden="1" customHeight="1" x14ac:dyDescent="0.25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562"/>
      <c r="K1253" s="563"/>
      <c r="L1253" s="563"/>
      <c r="M1253" s="563"/>
      <c r="N1253" s="564"/>
    </row>
    <row r="1254" spans="2:14" ht="13" hidden="1" customHeight="1" x14ac:dyDescent="0.25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562"/>
      <c r="K1254" s="563"/>
      <c r="L1254" s="563"/>
      <c r="M1254" s="563"/>
      <c r="N1254" s="564"/>
    </row>
    <row r="1255" spans="2:14" ht="13" hidden="1" customHeight="1" x14ac:dyDescent="0.25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562"/>
      <c r="K1255" s="563"/>
      <c r="L1255" s="563"/>
      <c r="M1255" s="563"/>
      <c r="N1255" s="564"/>
    </row>
    <row r="1256" spans="2:14" ht="13" hidden="1" customHeight="1" x14ac:dyDescent="0.25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562"/>
      <c r="K1256" s="563"/>
      <c r="L1256" s="563"/>
      <c r="M1256" s="563"/>
      <c r="N1256" s="564"/>
    </row>
    <row r="1257" spans="2:14" ht="13" hidden="1" customHeight="1" x14ac:dyDescent="0.25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562"/>
      <c r="K1257" s="563"/>
      <c r="L1257" s="563"/>
      <c r="M1257" s="563"/>
      <c r="N1257" s="564"/>
    </row>
    <row r="1258" spans="2:14" ht="13" hidden="1" customHeight="1" x14ac:dyDescent="0.25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562"/>
      <c r="K1258" s="563"/>
      <c r="L1258" s="563"/>
      <c r="M1258" s="563"/>
      <c r="N1258" s="564"/>
    </row>
    <row r="1259" spans="2:14" ht="13" hidden="1" customHeight="1" x14ac:dyDescent="0.25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562"/>
      <c r="K1259" s="563"/>
      <c r="L1259" s="563"/>
      <c r="M1259" s="563"/>
      <c r="N1259" s="564"/>
    </row>
    <row r="1260" spans="2:14" ht="13" hidden="1" customHeight="1" x14ac:dyDescent="0.25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562"/>
      <c r="K1260" s="563"/>
      <c r="L1260" s="563"/>
      <c r="M1260" s="563"/>
      <c r="N1260" s="564"/>
    </row>
    <row r="1261" spans="2:14" ht="13" hidden="1" customHeight="1" x14ac:dyDescent="0.25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562"/>
      <c r="K1261" s="563"/>
      <c r="L1261" s="563"/>
      <c r="M1261" s="563"/>
      <c r="N1261" s="564"/>
    </row>
    <row r="1262" spans="2:14" ht="13" hidden="1" customHeight="1" x14ac:dyDescent="0.25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562"/>
      <c r="K1262" s="563"/>
      <c r="L1262" s="563"/>
      <c r="M1262" s="563"/>
      <c r="N1262" s="564"/>
    </row>
    <row r="1263" spans="2:14" ht="13" hidden="1" customHeight="1" x14ac:dyDescent="0.25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562"/>
      <c r="K1263" s="563"/>
      <c r="L1263" s="563"/>
      <c r="M1263" s="563"/>
      <c r="N1263" s="564"/>
    </row>
    <row r="1264" spans="2:14" ht="13" hidden="1" customHeight="1" x14ac:dyDescent="0.25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562"/>
      <c r="K1264" s="563"/>
      <c r="L1264" s="563"/>
      <c r="M1264" s="563"/>
      <c r="N1264" s="564"/>
    </row>
    <row r="1265" spans="2:14" ht="13" hidden="1" customHeight="1" x14ac:dyDescent="0.25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562"/>
      <c r="K1265" s="563"/>
      <c r="L1265" s="563"/>
      <c r="M1265" s="563"/>
      <c r="N1265" s="564"/>
    </row>
    <row r="1266" spans="2:14" ht="13" hidden="1" customHeight="1" x14ac:dyDescent="0.25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562"/>
      <c r="K1266" s="563"/>
      <c r="L1266" s="563"/>
      <c r="M1266" s="563"/>
      <c r="N1266" s="564"/>
    </row>
    <row r="1267" spans="2:14" ht="13" hidden="1" customHeight="1" x14ac:dyDescent="0.25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562"/>
      <c r="K1267" s="563"/>
      <c r="L1267" s="563"/>
      <c r="M1267" s="563"/>
      <c r="N1267" s="564"/>
    </row>
    <row r="1268" spans="2:14" ht="13" hidden="1" customHeight="1" x14ac:dyDescent="0.25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562"/>
      <c r="K1268" s="563"/>
      <c r="L1268" s="563"/>
      <c r="M1268" s="563"/>
      <c r="N1268" s="564"/>
    </row>
    <row r="1269" spans="2:14" ht="13" hidden="1" customHeight="1" x14ac:dyDescent="0.25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562"/>
      <c r="K1269" s="563"/>
      <c r="L1269" s="563"/>
      <c r="M1269" s="563"/>
      <c r="N1269" s="564"/>
    </row>
    <row r="1270" spans="2:14" ht="13" hidden="1" customHeight="1" x14ac:dyDescent="0.25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562"/>
      <c r="K1270" s="563"/>
      <c r="L1270" s="563"/>
      <c r="M1270" s="563"/>
      <c r="N1270" s="564"/>
    </row>
    <row r="1271" spans="2:14" ht="13" hidden="1" customHeight="1" x14ac:dyDescent="0.25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562"/>
      <c r="K1271" s="563"/>
      <c r="L1271" s="563"/>
      <c r="M1271" s="563"/>
      <c r="N1271" s="564"/>
    </row>
    <row r="1272" spans="2:14" ht="13" hidden="1" customHeight="1" x14ac:dyDescent="0.25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562"/>
      <c r="K1272" s="563"/>
      <c r="L1272" s="563"/>
      <c r="M1272" s="563"/>
      <c r="N1272" s="564"/>
    </row>
    <row r="1273" spans="2:14" ht="13" hidden="1" customHeight="1" x14ac:dyDescent="0.25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562"/>
      <c r="K1273" s="563"/>
      <c r="L1273" s="563"/>
      <c r="M1273" s="563"/>
      <c r="N1273" s="564"/>
    </row>
    <row r="1274" spans="2:14" ht="13" hidden="1" customHeight="1" x14ac:dyDescent="0.25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562"/>
      <c r="K1274" s="563"/>
      <c r="L1274" s="563"/>
      <c r="M1274" s="563"/>
      <c r="N1274" s="564"/>
    </row>
    <row r="1275" spans="2:14" ht="13" hidden="1" customHeight="1" x14ac:dyDescent="0.25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562"/>
      <c r="K1275" s="563"/>
      <c r="L1275" s="563"/>
      <c r="M1275" s="563"/>
      <c r="N1275" s="564"/>
    </row>
    <row r="1276" spans="2:14" ht="13" hidden="1" customHeight="1" x14ac:dyDescent="0.25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562"/>
      <c r="K1276" s="563"/>
      <c r="L1276" s="563"/>
      <c r="M1276" s="563"/>
      <c r="N1276" s="564"/>
    </row>
    <row r="1277" spans="2:14" ht="13" hidden="1" customHeight="1" x14ac:dyDescent="0.25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562"/>
      <c r="K1277" s="563"/>
      <c r="L1277" s="563"/>
      <c r="M1277" s="563"/>
      <c r="N1277" s="564"/>
    </row>
    <row r="1278" spans="2:14" ht="13" hidden="1" customHeight="1" x14ac:dyDescent="0.25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562"/>
      <c r="K1278" s="563"/>
      <c r="L1278" s="563"/>
      <c r="M1278" s="563"/>
      <c r="N1278" s="564"/>
    </row>
    <row r="1279" spans="2:14" ht="13" hidden="1" customHeight="1" x14ac:dyDescent="0.25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562"/>
      <c r="K1279" s="563"/>
      <c r="L1279" s="563"/>
      <c r="M1279" s="563"/>
      <c r="N1279" s="564"/>
    </row>
    <row r="1280" spans="2:14" ht="13" hidden="1" customHeight="1" x14ac:dyDescent="0.25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562"/>
      <c r="K1280" s="563"/>
      <c r="L1280" s="563"/>
      <c r="M1280" s="563"/>
      <c r="N1280" s="564"/>
    </row>
    <row r="1281" spans="2:14" ht="13" hidden="1" customHeight="1" x14ac:dyDescent="0.25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562"/>
      <c r="K1281" s="563"/>
      <c r="L1281" s="563"/>
      <c r="M1281" s="563"/>
      <c r="N1281" s="564"/>
    </row>
    <row r="1282" spans="2:14" ht="13" hidden="1" customHeight="1" x14ac:dyDescent="0.25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562"/>
      <c r="K1282" s="563"/>
      <c r="L1282" s="563"/>
      <c r="M1282" s="563"/>
      <c r="N1282" s="564"/>
    </row>
    <row r="1283" spans="2:14" ht="13" hidden="1" customHeight="1" x14ac:dyDescent="0.25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562"/>
      <c r="K1283" s="563"/>
      <c r="L1283" s="563"/>
      <c r="M1283" s="563"/>
      <c r="N1283" s="564"/>
    </row>
    <row r="1284" spans="2:14" ht="13" hidden="1" customHeight="1" x14ac:dyDescent="0.25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562"/>
      <c r="K1284" s="563"/>
      <c r="L1284" s="563"/>
      <c r="M1284" s="563"/>
      <c r="N1284" s="564"/>
    </row>
    <row r="1285" spans="2:14" ht="13" hidden="1" customHeight="1" x14ac:dyDescent="0.25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562"/>
      <c r="K1285" s="563"/>
      <c r="L1285" s="563"/>
      <c r="M1285" s="563"/>
      <c r="N1285" s="564"/>
    </row>
    <row r="1286" spans="2:14" ht="13" hidden="1" customHeight="1" x14ac:dyDescent="0.25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562"/>
      <c r="K1286" s="563"/>
      <c r="L1286" s="563"/>
      <c r="M1286" s="563"/>
      <c r="N1286" s="564"/>
    </row>
    <row r="1287" spans="2:14" ht="13" hidden="1" customHeight="1" x14ac:dyDescent="0.25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562"/>
      <c r="K1287" s="563"/>
      <c r="L1287" s="563"/>
      <c r="M1287" s="563"/>
      <c r="N1287" s="564"/>
    </row>
    <row r="1288" spans="2:14" ht="13" hidden="1" customHeight="1" x14ac:dyDescent="0.25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562"/>
      <c r="K1288" s="563"/>
      <c r="L1288" s="563"/>
      <c r="M1288" s="563"/>
      <c r="N1288" s="564"/>
    </row>
    <row r="1289" spans="2:14" ht="13" hidden="1" customHeight="1" x14ac:dyDescent="0.25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562"/>
      <c r="K1289" s="563"/>
      <c r="L1289" s="563"/>
      <c r="M1289" s="563"/>
      <c r="N1289" s="564"/>
    </row>
    <row r="1290" spans="2:14" ht="13" hidden="1" customHeight="1" x14ac:dyDescent="0.25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562"/>
      <c r="K1290" s="563"/>
      <c r="L1290" s="563"/>
      <c r="M1290" s="563"/>
      <c r="N1290" s="564"/>
    </row>
    <row r="1291" spans="2:14" ht="13" hidden="1" customHeight="1" x14ac:dyDescent="0.25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562"/>
      <c r="K1291" s="563"/>
      <c r="L1291" s="563"/>
      <c r="M1291" s="563"/>
      <c r="N1291" s="564"/>
    </row>
    <row r="1292" spans="2:14" ht="13" hidden="1" customHeight="1" x14ac:dyDescent="0.25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562"/>
      <c r="K1292" s="563"/>
      <c r="L1292" s="563"/>
      <c r="M1292" s="563"/>
      <c r="N1292" s="564"/>
    </row>
    <row r="1293" spans="2:14" ht="13" hidden="1" customHeight="1" x14ac:dyDescent="0.25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562"/>
      <c r="K1293" s="563"/>
      <c r="L1293" s="563"/>
      <c r="M1293" s="563"/>
      <c r="N1293" s="564"/>
    </row>
    <row r="1294" spans="2:14" ht="13" hidden="1" customHeight="1" x14ac:dyDescent="0.25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562"/>
      <c r="K1294" s="563"/>
      <c r="L1294" s="563"/>
      <c r="M1294" s="563"/>
      <c r="N1294" s="564"/>
    </row>
    <row r="1295" spans="2:14" ht="13" hidden="1" customHeight="1" x14ac:dyDescent="0.25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562"/>
      <c r="K1295" s="563"/>
      <c r="L1295" s="563"/>
      <c r="M1295" s="563"/>
      <c r="N1295" s="564"/>
    </row>
    <row r="1296" spans="2:14" ht="13" hidden="1" customHeight="1" x14ac:dyDescent="0.25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562"/>
      <c r="K1296" s="563"/>
      <c r="L1296" s="563"/>
      <c r="M1296" s="563"/>
      <c r="N1296" s="564"/>
    </row>
    <row r="1297" spans="2:14" ht="13" hidden="1" customHeight="1" x14ac:dyDescent="0.25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562"/>
      <c r="K1297" s="563"/>
      <c r="L1297" s="563"/>
      <c r="M1297" s="563"/>
      <c r="N1297" s="564"/>
    </row>
    <row r="1298" spans="2:14" ht="13" hidden="1" customHeight="1" x14ac:dyDescent="0.25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562"/>
      <c r="K1298" s="563"/>
      <c r="L1298" s="563"/>
      <c r="M1298" s="563"/>
      <c r="N1298" s="564"/>
    </row>
    <row r="1299" spans="2:14" ht="13" hidden="1" customHeight="1" x14ac:dyDescent="0.25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562"/>
      <c r="K1299" s="563"/>
      <c r="L1299" s="563"/>
      <c r="M1299" s="563"/>
      <c r="N1299" s="564"/>
    </row>
    <row r="1300" spans="2:14" ht="13" hidden="1" customHeight="1" x14ac:dyDescent="0.25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562"/>
      <c r="K1300" s="563"/>
      <c r="L1300" s="563"/>
      <c r="M1300" s="563"/>
      <c r="N1300" s="564"/>
    </row>
    <row r="1301" spans="2:14" ht="13" hidden="1" customHeight="1" x14ac:dyDescent="0.25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562"/>
      <c r="K1301" s="563"/>
      <c r="L1301" s="563"/>
      <c r="M1301" s="563"/>
      <c r="N1301" s="564"/>
    </row>
    <row r="1302" spans="2:14" ht="13" hidden="1" customHeight="1" x14ac:dyDescent="0.25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562"/>
      <c r="K1302" s="563"/>
      <c r="L1302" s="563"/>
      <c r="M1302" s="563"/>
      <c r="N1302" s="564"/>
    </row>
    <row r="1303" spans="2:14" ht="13" hidden="1" customHeight="1" x14ac:dyDescent="0.25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562"/>
      <c r="K1303" s="563"/>
      <c r="L1303" s="563"/>
      <c r="M1303" s="563"/>
      <c r="N1303" s="564"/>
    </row>
    <row r="1304" spans="2:14" ht="13" hidden="1" customHeight="1" x14ac:dyDescent="0.25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562"/>
      <c r="K1304" s="563"/>
      <c r="L1304" s="563"/>
      <c r="M1304" s="563"/>
      <c r="N1304" s="564"/>
    </row>
    <row r="1305" spans="2:14" ht="13" hidden="1" customHeight="1" x14ac:dyDescent="0.25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562"/>
      <c r="K1305" s="563"/>
      <c r="L1305" s="563"/>
      <c r="M1305" s="563"/>
      <c r="N1305" s="564"/>
    </row>
    <row r="1306" spans="2:14" ht="13" hidden="1" customHeight="1" x14ac:dyDescent="0.25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562"/>
      <c r="K1306" s="563"/>
      <c r="L1306" s="563"/>
      <c r="M1306" s="563"/>
      <c r="N1306" s="564"/>
    </row>
    <row r="1307" spans="2:14" ht="13" hidden="1" customHeight="1" x14ac:dyDescent="0.25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562"/>
      <c r="K1307" s="563"/>
      <c r="L1307" s="563"/>
      <c r="M1307" s="563"/>
      <c r="N1307" s="564"/>
    </row>
    <row r="1308" spans="2:14" ht="13" hidden="1" customHeight="1" x14ac:dyDescent="0.25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562"/>
      <c r="K1308" s="563"/>
      <c r="L1308" s="563"/>
      <c r="M1308" s="563"/>
      <c r="N1308" s="564"/>
    </row>
    <row r="1309" spans="2:14" ht="13" hidden="1" customHeight="1" x14ac:dyDescent="0.25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562"/>
      <c r="K1309" s="563"/>
      <c r="L1309" s="563"/>
      <c r="M1309" s="563"/>
      <c r="N1309" s="564"/>
    </row>
    <row r="1310" spans="2:14" ht="13" hidden="1" customHeight="1" x14ac:dyDescent="0.25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562"/>
      <c r="K1310" s="563"/>
      <c r="L1310" s="563"/>
      <c r="M1310" s="563"/>
      <c r="N1310" s="564"/>
    </row>
    <row r="1311" spans="2:14" ht="13" hidden="1" customHeight="1" x14ac:dyDescent="0.25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562"/>
      <c r="K1311" s="563"/>
      <c r="L1311" s="563"/>
      <c r="M1311" s="563"/>
      <c r="N1311" s="564"/>
    </row>
    <row r="1312" spans="2:14" ht="13" hidden="1" customHeight="1" x14ac:dyDescent="0.25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562"/>
      <c r="K1312" s="563"/>
      <c r="L1312" s="563"/>
      <c r="M1312" s="563"/>
      <c r="N1312" s="564"/>
    </row>
    <row r="1313" spans="2:14" ht="13" hidden="1" customHeight="1" x14ac:dyDescent="0.25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562"/>
      <c r="K1313" s="563"/>
      <c r="L1313" s="563"/>
      <c r="M1313" s="563"/>
      <c r="N1313" s="564"/>
    </row>
    <row r="1314" spans="2:14" ht="13" hidden="1" customHeight="1" x14ac:dyDescent="0.25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562"/>
      <c r="K1314" s="563"/>
      <c r="L1314" s="563"/>
      <c r="M1314" s="563"/>
      <c r="N1314" s="564"/>
    </row>
    <row r="1315" spans="2:14" ht="13" hidden="1" customHeight="1" x14ac:dyDescent="0.25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562"/>
      <c r="K1315" s="563"/>
      <c r="L1315" s="563"/>
      <c r="M1315" s="563"/>
      <c r="N1315" s="564"/>
    </row>
    <row r="1316" spans="2:14" ht="13" hidden="1" customHeight="1" x14ac:dyDescent="0.25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562"/>
      <c r="K1316" s="563"/>
      <c r="L1316" s="563"/>
      <c r="M1316" s="563"/>
      <c r="N1316" s="564"/>
    </row>
    <row r="1317" spans="2:14" ht="13" hidden="1" customHeight="1" x14ac:dyDescent="0.25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562"/>
      <c r="K1317" s="563"/>
      <c r="L1317" s="563"/>
      <c r="M1317" s="563"/>
      <c r="N1317" s="564"/>
    </row>
    <row r="1318" spans="2:14" ht="13" hidden="1" customHeight="1" x14ac:dyDescent="0.25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562"/>
      <c r="K1318" s="563"/>
      <c r="L1318" s="563"/>
      <c r="M1318" s="563"/>
      <c r="N1318" s="564"/>
    </row>
    <row r="1319" spans="2:14" ht="13" hidden="1" customHeight="1" x14ac:dyDescent="0.25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562"/>
      <c r="K1319" s="563"/>
      <c r="L1319" s="563"/>
      <c r="M1319" s="563"/>
      <c r="N1319" s="564"/>
    </row>
    <row r="1320" spans="2:14" ht="13" hidden="1" customHeight="1" x14ac:dyDescent="0.25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562"/>
      <c r="K1320" s="563"/>
      <c r="L1320" s="563"/>
      <c r="M1320" s="563"/>
      <c r="N1320" s="564"/>
    </row>
    <row r="1321" spans="2:14" ht="13" hidden="1" customHeight="1" x14ac:dyDescent="0.25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562"/>
      <c r="K1321" s="563"/>
      <c r="L1321" s="563"/>
      <c r="M1321" s="563"/>
      <c r="N1321" s="564"/>
    </row>
    <row r="1322" spans="2:14" ht="13" hidden="1" customHeight="1" x14ac:dyDescent="0.25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562"/>
      <c r="K1322" s="563"/>
      <c r="L1322" s="563"/>
      <c r="M1322" s="563"/>
      <c r="N1322" s="564"/>
    </row>
    <row r="1323" spans="2:14" ht="13" hidden="1" customHeight="1" x14ac:dyDescent="0.25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562"/>
      <c r="K1323" s="563"/>
      <c r="L1323" s="563"/>
      <c r="M1323" s="563"/>
      <c r="N1323" s="564"/>
    </row>
    <row r="1324" spans="2:14" ht="13" hidden="1" customHeight="1" x14ac:dyDescent="0.25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562"/>
      <c r="K1324" s="563"/>
      <c r="L1324" s="563"/>
      <c r="M1324" s="563"/>
      <c r="N1324" s="564"/>
    </row>
    <row r="1325" spans="2:14" ht="13" hidden="1" customHeight="1" x14ac:dyDescent="0.25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562"/>
      <c r="K1325" s="563"/>
      <c r="L1325" s="563"/>
      <c r="M1325" s="563"/>
      <c r="N1325" s="564"/>
    </row>
    <row r="1326" spans="2:14" ht="13" hidden="1" customHeight="1" x14ac:dyDescent="0.25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562"/>
      <c r="K1326" s="563"/>
      <c r="L1326" s="563"/>
      <c r="M1326" s="563"/>
      <c r="N1326" s="564"/>
    </row>
    <row r="1327" spans="2:14" ht="13" hidden="1" customHeight="1" x14ac:dyDescent="0.25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562"/>
      <c r="K1327" s="563"/>
      <c r="L1327" s="563"/>
      <c r="M1327" s="563"/>
      <c r="N1327" s="564"/>
    </row>
    <row r="1328" spans="2:14" ht="13" hidden="1" customHeight="1" x14ac:dyDescent="0.25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562"/>
      <c r="K1328" s="563"/>
      <c r="L1328" s="563"/>
      <c r="M1328" s="563"/>
      <c r="N1328" s="564"/>
    </row>
    <row r="1329" spans="2:14" ht="13" hidden="1" customHeight="1" x14ac:dyDescent="0.25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562"/>
      <c r="K1329" s="563"/>
      <c r="L1329" s="563"/>
      <c r="M1329" s="563"/>
      <c r="N1329" s="564"/>
    </row>
    <row r="1330" spans="2:14" ht="13" hidden="1" customHeight="1" x14ac:dyDescent="0.25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562"/>
      <c r="K1330" s="563"/>
      <c r="L1330" s="563"/>
      <c r="M1330" s="563"/>
      <c r="N1330" s="564"/>
    </row>
    <row r="1331" spans="2:14" ht="13" hidden="1" customHeight="1" x14ac:dyDescent="0.25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562"/>
      <c r="K1331" s="563"/>
      <c r="L1331" s="563"/>
      <c r="M1331" s="563"/>
      <c r="N1331" s="564"/>
    </row>
    <row r="1332" spans="2:14" ht="13" hidden="1" customHeight="1" x14ac:dyDescent="0.25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562"/>
      <c r="K1332" s="563"/>
      <c r="L1332" s="563"/>
      <c r="M1332" s="563"/>
      <c r="N1332" s="564"/>
    </row>
    <row r="1333" spans="2:14" ht="13" hidden="1" customHeight="1" x14ac:dyDescent="0.25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562"/>
      <c r="K1333" s="563"/>
      <c r="L1333" s="563"/>
      <c r="M1333" s="563"/>
      <c r="N1333" s="564"/>
    </row>
    <row r="1334" spans="2:14" ht="13" hidden="1" customHeight="1" x14ac:dyDescent="0.25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562"/>
      <c r="K1334" s="563"/>
      <c r="L1334" s="563"/>
      <c r="M1334" s="563"/>
      <c r="N1334" s="564"/>
    </row>
    <row r="1335" spans="2:14" ht="13" hidden="1" customHeight="1" x14ac:dyDescent="0.25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562"/>
      <c r="K1335" s="563"/>
      <c r="L1335" s="563"/>
      <c r="M1335" s="563"/>
      <c r="N1335" s="564"/>
    </row>
    <row r="1336" spans="2:14" ht="13" hidden="1" customHeight="1" x14ac:dyDescent="0.25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562"/>
      <c r="K1336" s="563"/>
      <c r="L1336" s="563"/>
      <c r="M1336" s="563"/>
      <c r="N1336" s="564"/>
    </row>
    <row r="1337" spans="2:14" ht="13" hidden="1" customHeight="1" x14ac:dyDescent="0.25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562"/>
      <c r="K1337" s="563"/>
      <c r="L1337" s="563"/>
      <c r="M1337" s="563"/>
      <c r="N1337" s="564"/>
    </row>
    <row r="1338" spans="2:14" ht="13" hidden="1" customHeight="1" x14ac:dyDescent="0.25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562"/>
      <c r="K1338" s="563"/>
      <c r="L1338" s="563"/>
      <c r="M1338" s="563"/>
      <c r="N1338" s="564"/>
    </row>
    <row r="1339" spans="2:14" ht="13" hidden="1" customHeight="1" x14ac:dyDescent="0.25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562"/>
      <c r="K1339" s="563"/>
      <c r="L1339" s="563"/>
      <c r="M1339" s="563"/>
      <c r="N1339" s="564"/>
    </row>
    <row r="1340" spans="2:14" ht="13" hidden="1" customHeight="1" x14ac:dyDescent="0.25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562"/>
      <c r="K1340" s="563"/>
      <c r="L1340" s="563"/>
      <c r="M1340" s="563"/>
      <c r="N1340" s="564"/>
    </row>
    <row r="1341" spans="2:14" ht="13" hidden="1" customHeight="1" x14ac:dyDescent="0.25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562"/>
      <c r="K1341" s="563"/>
      <c r="L1341" s="563"/>
      <c r="M1341" s="563"/>
      <c r="N1341" s="564"/>
    </row>
    <row r="1342" spans="2:14" ht="13" hidden="1" customHeight="1" x14ac:dyDescent="0.25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562"/>
      <c r="K1342" s="563"/>
      <c r="L1342" s="563"/>
      <c r="M1342" s="563"/>
      <c r="N1342" s="564"/>
    </row>
    <row r="1343" spans="2:14" ht="13" hidden="1" customHeight="1" x14ac:dyDescent="0.25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562"/>
      <c r="K1343" s="563"/>
      <c r="L1343" s="563"/>
      <c r="M1343" s="563"/>
      <c r="N1343" s="564"/>
    </row>
    <row r="1344" spans="2:14" ht="13" hidden="1" customHeight="1" x14ac:dyDescent="0.25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3" hidden="1" customHeight="1" x14ac:dyDescent="0.25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562"/>
      <c r="K1345" s="563"/>
      <c r="L1345" s="563"/>
      <c r="M1345" s="563"/>
      <c r="N1345" s="564"/>
    </row>
    <row r="1346" spans="2:14" ht="13" hidden="1" customHeight="1" x14ac:dyDescent="0.25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562"/>
      <c r="K1346" s="563"/>
      <c r="L1346" s="563"/>
      <c r="M1346" s="563"/>
      <c r="N1346" s="564"/>
    </row>
    <row r="1347" spans="2:14" ht="13" hidden="1" customHeight="1" x14ac:dyDescent="0.25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562"/>
      <c r="K1347" s="563"/>
      <c r="L1347" s="563"/>
      <c r="M1347" s="563"/>
      <c r="N1347" s="564"/>
    </row>
    <row r="1348" spans="2:14" ht="13" hidden="1" customHeight="1" x14ac:dyDescent="0.25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562"/>
      <c r="K1348" s="563"/>
      <c r="L1348" s="563"/>
      <c r="M1348" s="563"/>
      <c r="N1348" s="564"/>
    </row>
    <row r="1349" spans="2:14" ht="13" hidden="1" customHeight="1" x14ac:dyDescent="0.25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562"/>
      <c r="K1349" s="563"/>
      <c r="L1349" s="563"/>
      <c r="M1349" s="563"/>
      <c r="N1349" s="564"/>
    </row>
    <row r="1350" spans="2:14" ht="13" hidden="1" customHeight="1" x14ac:dyDescent="0.25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562"/>
      <c r="K1350" s="563"/>
      <c r="L1350" s="563"/>
      <c r="M1350" s="563"/>
      <c r="N1350" s="564"/>
    </row>
    <row r="1351" spans="2:14" ht="13" hidden="1" customHeight="1" x14ac:dyDescent="0.25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562"/>
      <c r="K1351" s="563"/>
      <c r="L1351" s="563"/>
      <c r="M1351" s="563"/>
      <c r="N1351" s="564"/>
    </row>
    <row r="1352" spans="2:14" ht="13" hidden="1" customHeight="1" x14ac:dyDescent="0.25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562"/>
      <c r="K1352" s="563"/>
      <c r="L1352" s="563"/>
      <c r="M1352" s="563"/>
      <c r="N1352" s="564"/>
    </row>
    <row r="1353" spans="2:14" ht="13" hidden="1" customHeight="1" x14ac:dyDescent="0.25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562"/>
      <c r="K1353" s="563"/>
      <c r="L1353" s="563"/>
      <c r="M1353" s="563"/>
      <c r="N1353" s="564"/>
    </row>
    <row r="1354" spans="2:14" ht="13" hidden="1" customHeight="1" x14ac:dyDescent="0.25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562"/>
      <c r="K1354" s="563"/>
      <c r="L1354" s="563"/>
      <c r="M1354" s="563"/>
      <c r="N1354" s="564"/>
    </row>
    <row r="1355" spans="2:14" ht="13" hidden="1" customHeight="1" x14ac:dyDescent="0.25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562"/>
      <c r="K1355" s="563"/>
      <c r="L1355" s="563"/>
      <c r="M1355" s="563"/>
      <c r="N1355" s="564"/>
    </row>
    <row r="1356" spans="2:14" ht="13" hidden="1" customHeight="1" x14ac:dyDescent="0.25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562"/>
      <c r="K1356" s="563"/>
      <c r="L1356" s="563"/>
      <c r="M1356" s="563"/>
      <c r="N1356" s="564"/>
    </row>
    <row r="1357" spans="2:14" ht="13" hidden="1" customHeight="1" x14ac:dyDescent="0.25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3" hidden="1" customHeight="1" x14ac:dyDescent="0.25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562"/>
      <c r="K1358" s="563"/>
      <c r="L1358" s="563"/>
      <c r="M1358" s="563"/>
      <c r="N1358" s="564"/>
    </row>
    <row r="1359" spans="2:14" ht="13" hidden="1" customHeight="1" x14ac:dyDescent="0.25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562"/>
      <c r="K1359" s="563"/>
      <c r="L1359" s="563"/>
      <c r="M1359" s="563"/>
      <c r="N1359" s="564"/>
    </row>
    <row r="1360" spans="2:14" ht="13" hidden="1" customHeight="1" x14ac:dyDescent="0.25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562"/>
      <c r="K1360" s="563"/>
      <c r="L1360" s="563"/>
      <c r="M1360" s="563"/>
      <c r="N1360" s="564"/>
    </row>
    <row r="1361" spans="2:14" ht="13" hidden="1" customHeight="1" x14ac:dyDescent="0.25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562"/>
      <c r="K1361" s="563"/>
      <c r="L1361" s="563"/>
      <c r="M1361" s="563"/>
      <c r="N1361" s="564"/>
    </row>
    <row r="1362" spans="2:14" ht="13" hidden="1" customHeight="1" x14ac:dyDescent="0.25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562"/>
      <c r="K1362" s="563"/>
      <c r="L1362" s="563"/>
      <c r="M1362" s="563"/>
      <c r="N1362" s="564"/>
    </row>
    <row r="1363" spans="2:14" ht="13" hidden="1" customHeight="1" x14ac:dyDescent="0.25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562"/>
      <c r="K1363" s="563"/>
      <c r="L1363" s="563"/>
      <c r="M1363" s="563"/>
      <c r="N1363" s="564"/>
    </row>
    <row r="1364" spans="2:14" ht="13" hidden="1" customHeight="1" x14ac:dyDescent="0.25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562"/>
      <c r="K1364" s="563"/>
      <c r="L1364" s="563"/>
      <c r="M1364" s="563"/>
      <c r="N1364" s="564"/>
    </row>
    <row r="1365" spans="2:14" ht="13" hidden="1" customHeight="1" x14ac:dyDescent="0.25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562"/>
      <c r="K1365" s="563"/>
      <c r="L1365" s="563"/>
      <c r="M1365" s="563"/>
      <c r="N1365" s="564"/>
    </row>
    <row r="1366" spans="2:14" ht="13" hidden="1" customHeight="1" x14ac:dyDescent="0.25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562"/>
      <c r="K1366" s="563"/>
      <c r="L1366" s="563"/>
      <c r="M1366" s="563"/>
      <c r="N1366" s="564"/>
    </row>
    <row r="1367" spans="2:14" ht="13" hidden="1" customHeight="1" x14ac:dyDescent="0.25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562"/>
      <c r="K1367" s="563"/>
      <c r="L1367" s="563"/>
      <c r="M1367" s="563"/>
      <c r="N1367" s="564"/>
    </row>
    <row r="1368" spans="2:14" ht="13" hidden="1" customHeight="1" x14ac:dyDescent="0.25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562"/>
      <c r="K1368" s="563"/>
      <c r="L1368" s="563"/>
      <c r="M1368" s="563"/>
      <c r="N1368" s="564"/>
    </row>
    <row r="1369" spans="2:14" ht="13" hidden="1" customHeight="1" x14ac:dyDescent="0.25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562"/>
      <c r="K1369" s="563"/>
      <c r="L1369" s="563"/>
      <c r="M1369" s="563"/>
      <c r="N1369" s="564"/>
    </row>
    <row r="1370" spans="2:14" ht="13" hidden="1" customHeight="1" x14ac:dyDescent="0.25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562"/>
      <c r="K1370" s="563"/>
      <c r="L1370" s="563"/>
      <c r="M1370" s="563"/>
      <c r="N1370" s="564"/>
    </row>
    <row r="1371" spans="2:14" ht="13" hidden="1" customHeight="1" x14ac:dyDescent="0.25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562"/>
      <c r="K1371" s="563"/>
      <c r="L1371" s="563"/>
      <c r="M1371" s="563"/>
      <c r="N1371" s="564"/>
    </row>
    <row r="1372" spans="2:14" ht="13" hidden="1" customHeight="1" x14ac:dyDescent="0.25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562"/>
      <c r="K1372" s="563"/>
      <c r="L1372" s="563"/>
      <c r="M1372" s="563"/>
      <c r="N1372" s="564"/>
    </row>
    <row r="1373" spans="2:14" ht="13" hidden="1" customHeight="1" x14ac:dyDescent="0.25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562"/>
      <c r="K1373" s="563"/>
      <c r="L1373" s="563"/>
      <c r="M1373" s="563"/>
      <c r="N1373" s="564"/>
    </row>
    <row r="1374" spans="2:14" ht="13" hidden="1" customHeight="1" x14ac:dyDescent="0.25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562"/>
      <c r="K1374" s="563"/>
      <c r="L1374" s="563"/>
      <c r="M1374" s="563"/>
      <c r="N1374" s="564"/>
    </row>
    <row r="1375" spans="2:14" ht="13" hidden="1" customHeight="1" x14ac:dyDescent="0.25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562"/>
      <c r="K1375" s="563"/>
      <c r="L1375" s="563"/>
      <c r="M1375" s="563"/>
      <c r="N1375" s="564"/>
    </row>
    <row r="1376" spans="2:14" ht="13" hidden="1" customHeight="1" x14ac:dyDescent="0.25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562"/>
      <c r="K1376" s="563"/>
      <c r="L1376" s="563"/>
      <c r="M1376" s="563"/>
      <c r="N1376" s="564"/>
    </row>
    <row r="1377" spans="2:14" ht="13" hidden="1" customHeight="1" x14ac:dyDescent="0.25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562"/>
      <c r="K1377" s="563"/>
      <c r="L1377" s="563"/>
      <c r="M1377" s="563"/>
      <c r="N1377" s="564"/>
    </row>
    <row r="1378" spans="2:14" ht="13" hidden="1" customHeight="1" x14ac:dyDescent="0.25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562"/>
      <c r="K1378" s="563"/>
      <c r="L1378" s="563"/>
      <c r="M1378" s="563"/>
      <c r="N1378" s="564"/>
    </row>
    <row r="1379" spans="2:14" ht="13" hidden="1" customHeight="1" x14ac:dyDescent="0.25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562"/>
      <c r="K1379" s="563"/>
      <c r="L1379" s="563"/>
      <c r="M1379" s="563"/>
      <c r="N1379" s="564"/>
    </row>
    <row r="1380" spans="2:14" ht="13" hidden="1" customHeight="1" x14ac:dyDescent="0.25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562"/>
      <c r="K1380" s="563"/>
      <c r="L1380" s="563"/>
      <c r="M1380" s="563"/>
      <c r="N1380" s="564"/>
    </row>
    <row r="1381" spans="2:14" ht="13" hidden="1" customHeight="1" x14ac:dyDescent="0.25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562"/>
      <c r="K1381" s="563"/>
      <c r="L1381" s="563"/>
      <c r="M1381" s="563"/>
      <c r="N1381" s="564"/>
    </row>
    <row r="1382" spans="2:14" ht="13" hidden="1" customHeight="1" x14ac:dyDescent="0.25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562"/>
      <c r="K1382" s="563"/>
      <c r="L1382" s="563"/>
      <c r="M1382" s="563"/>
      <c r="N1382" s="564"/>
    </row>
    <row r="1383" spans="2:14" ht="13" hidden="1" customHeight="1" x14ac:dyDescent="0.25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562"/>
      <c r="K1383" s="563"/>
      <c r="L1383" s="563"/>
      <c r="M1383" s="563"/>
      <c r="N1383" s="564"/>
    </row>
    <row r="1384" spans="2:14" ht="13" hidden="1" customHeight="1" x14ac:dyDescent="0.25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562"/>
      <c r="K1384" s="563"/>
      <c r="L1384" s="563"/>
      <c r="M1384" s="563"/>
      <c r="N1384" s="564"/>
    </row>
    <row r="1385" spans="2:14" ht="13" customHeight="1" x14ac:dyDescent="0.25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562"/>
      <c r="K1385" s="563"/>
      <c r="L1385" s="563"/>
      <c r="M1385" s="563"/>
      <c r="N1385" s="564"/>
    </row>
    <row r="1386" spans="2:14" ht="13" customHeight="1" x14ac:dyDescent="0.25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562"/>
      <c r="K1386" s="563"/>
      <c r="L1386" s="563"/>
      <c r="M1386" s="563"/>
      <c r="N1386" s="564"/>
    </row>
    <row r="1387" spans="2:14" ht="13" customHeight="1" x14ac:dyDescent="0.25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562"/>
      <c r="K1387" s="563"/>
      <c r="L1387" s="563"/>
      <c r="M1387" s="563"/>
      <c r="N1387" s="564"/>
    </row>
    <row r="1388" spans="2:14" ht="13" customHeight="1" x14ac:dyDescent="0.25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562"/>
      <c r="K1388" s="563"/>
      <c r="L1388" s="563"/>
      <c r="M1388" s="563"/>
      <c r="N1388" s="564"/>
    </row>
    <row r="1389" spans="2:14" ht="13" customHeight="1" x14ac:dyDescent="0.25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562"/>
      <c r="K1389" s="563"/>
      <c r="L1389" s="563"/>
      <c r="M1389" s="563"/>
      <c r="N1389" s="564"/>
    </row>
    <row r="1390" spans="2:14" ht="13" customHeight="1" x14ac:dyDescent="0.25">
      <c r="B1390" s="74"/>
      <c r="C1390" s="78"/>
      <c r="D1390" s="117"/>
      <c r="E1390" s="118"/>
      <c r="F1390" s="88"/>
      <c r="G1390" s="77"/>
      <c r="H1390" s="75"/>
      <c r="I1390" s="78"/>
      <c r="J1390" s="562"/>
      <c r="K1390" s="563"/>
      <c r="L1390" s="563"/>
      <c r="M1390" s="563"/>
      <c r="N1390" s="564"/>
    </row>
    <row r="1391" spans="2:14" ht="13" customHeight="1" x14ac:dyDescent="0.25">
      <c r="B1391" s="74"/>
      <c r="C1391" s="75"/>
      <c r="D1391" s="119"/>
      <c r="E1391" s="76"/>
      <c r="F1391" s="88"/>
      <c r="G1391" s="77"/>
      <c r="H1391" s="75"/>
      <c r="I1391" s="78"/>
      <c r="J1391" s="562"/>
      <c r="K1391" s="563"/>
      <c r="L1391" s="563"/>
      <c r="M1391" s="563"/>
      <c r="N1391" s="564"/>
    </row>
    <row r="1392" spans="2:14" ht="13" customHeight="1" x14ac:dyDescent="0.25">
      <c r="B1392" s="74"/>
      <c r="C1392" s="75"/>
      <c r="D1392" s="75"/>
      <c r="E1392" s="76"/>
      <c r="F1392" s="88"/>
      <c r="G1392" s="77"/>
      <c r="H1392" s="75"/>
      <c r="I1392" s="78"/>
      <c r="J1392" s="562"/>
      <c r="K1392" s="563"/>
      <c r="L1392" s="563"/>
      <c r="M1392" s="563"/>
      <c r="N1392" s="564"/>
    </row>
    <row r="1393" spans="2:14" ht="13" customHeight="1" x14ac:dyDescent="0.25">
      <c r="B1393" s="74"/>
      <c r="C1393" s="75"/>
      <c r="D1393" s="75"/>
      <c r="E1393" s="76"/>
      <c r="F1393" s="88"/>
      <c r="G1393" s="77"/>
      <c r="H1393" s="75"/>
      <c r="I1393" s="78"/>
      <c r="J1393" s="562"/>
      <c r="K1393" s="563"/>
      <c r="L1393" s="563"/>
      <c r="M1393" s="563"/>
      <c r="N1393" s="564"/>
    </row>
    <row r="1394" spans="2:14" ht="13" customHeight="1" x14ac:dyDescent="0.25">
      <c r="B1394" s="74"/>
      <c r="C1394" s="75"/>
      <c r="D1394" s="75"/>
      <c r="E1394" s="76"/>
      <c r="F1394" s="88"/>
      <c r="G1394" s="77"/>
      <c r="H1394" s="75"/>
      <c r="I1394" s="78"/>
      <c r="J1394" s="562"/>
      <c r="K1394" s="563"/>
      <c r="L1394" s="563"/>
      <c r="M1394" s="563"/>
      <c r="N1394" s="564"/>
    </row>
    <row r="1395" spans="2:14" ht="13" customHeight="1" x14ac:dyDescent="0.25">
      <c r="B1395" s="74"/>
      <c r="C1395" s="75"/>
      <c r="D1395" s="75"/>
      <c r="E1395" s="76"/>
      <c r="F1395" s="88"/>
      <c r="G1395" s="77"/>
      <c r="H1395" s="75"/>
      <c r="I1395" s="78"/>
      <c r="J1395" s="562"/>
      <c r="K1395" s="563"/>
      <c r="L1395" s="563"/>
      <c r="M1395" s="563"/>
      <c r="N1395" s="564"/>
    </row>
    <row r="1396" spans="2:14" ht="13" customHeight="1" x14ac:dyDescent="0.25">
      <c r="B1396" s="74"/>
      <c r="C1396" s="75"/>
      <c r="D1396" s="75"/>
      <c r="E1396" s="76"/>
      <c r="F1396" s="88"/>
      <c r="G1396" s="77"/>
      <c r="H1396" s="75"/>
      <c r="I1396" s="78"/>
      <c r="J1396" s="562"/>
      <c r="K1396" s="563"/>
      <c r="L1396" s="563"/>
      <c r="M1396" s="563"/>
      <c r="N1396" s="564"/>
    </row>
    <row r="1397" spans="2:14" ht="13" customHeight="1" x14ac:dyDescent="0.25">
      <c r="B1397" s="74"/>
      <c r="C1397" s="75"/>
      <c r="D1397" s="75"/>
      <c r="E1397" s="76"/>
      <c r="F1397" s="88"/>
      <c r="G1397" s="77"/>
      <c r="H1397" s="75"/>
      <c r="I1397" s="78"/>
      <c r="J1397" s="562"/>
      <c r="K1397" s="563"/>
      <c r="L1397" s="563"/>
      <c r="M1397" s="563"/>
      <c r="N1397" s="564"/>
    </row>
    <row r="1398" spans="2:14" ht="13" customHeight="1" x14ac:dyDescent="0.25">
      <c r="B1398" s="74"/>
      <c r="C1398" s="75"/>
      <c r="D1398" s="75"/>
      <c r="E1398" s="76"/>
      <c r="F1398" s="88"/>
      <c r="G1398" s="77"/>
      <c r="H1398" s="75"/>
      <c r="I1398" s="78"/>
      <c r="J1398" s="562"/>
      <c r="K1398" s="563"/>
      <c r="L1398" s="563"/>
      <c r="M1398" s="563"/>
      <c r="N1398" s="564"/>
    </row>
    <row r="1399" spans="2:14" ht="13" customHeight="1" x14ac:dyDescent="0.25">
      <c r="B1399" s="74"/>
      <c r="C1399" s="75"/>
      <c r="D1399" s="75"/>
      <c r="E1399" s="76"/>
      <c r="F1399" s="88"/>
      <c r="G1399" s="77"/>
      <c r="H1399" s="75"/>
      <c r="I1399" s="78"/>
      <c r="J1399" s="562"/>
      <c r="K1399" s="563"/>
      <c r="L1399" s="563"/>
      <c r="M1399" s="563"/>
      <c r="N1399" s="564"/>
    </row>
    <row r="1400" spans="2:14" ht="13" customHeight="1" x14ac:dyDescent="0.25">
      <c r="B1400" s="74"/>
      <c r="C1400" s="75"/>
      <c r="D1400" s="75"/>
      <c r="E1400" s="76"/>
      <c r="F1400" s="88"/>
      <c r="G1400" s="77"/>
      <c r="H1400" s="75"/>
      <c r="I1400" s="78"/>
      <c r="J1400" s="562"/>
      <c r="K1400" s="563"/>
      <c r="L1400" s="563"/>
      <c r="M1400" s="563"/>
      <c r="N1400" s="564"/>
    </row>
    <row r="1401" spans="2:14" ht="13" customHeight="1" x14ac:dyDescent="0.25">
      <c r="B1401" s="74"/>
      <c r="C1401" s="75"/>
      <c r="D1401" s="75"/>
      <c r="E1401" s="76"/>
      <c r="F1401" s="88"/>
      <c r="G1401" s="77"/>
      <c r="H1401" s="75"/>
      <c r="I1401" s="78"/>
      <c r="J1401" s="562"/>
      <c r="K1401" s="563"/>
      <c r="L1401" s="563"/>
      <c r="M1401" s="563"/>
      <c r="N1401" s="564"/>
    </row>
    <row r="1402" spans="2:14" ht="13" customHeight="1" x14ac:dyDescent="0.25">
      <c r="B1402" s="74"/>
      <c r="C1402" s="75"/>
      <c r="D1402" s="75"/>
      <c r="E1402" s="76"/>
      <c r="F1402" s="88"/>
      <c r="G1402" s="77"/>
      <c r="H1402" s="75"/>
      <c r="I1402" s="78"/>
      <c r="J1402" s="562"/>
      <c r="K1402" s="563"/>
      <c r="L1402" s="563"/>
      <c r="M1402" s="563"/>
      <c r="N1402" s="564"/>
    </row>
    <row r="1403" spans="2:14" ht="13" customHeight="1" x14ac:dyDescent="0.25">
      <c r="B1403" s="74"/>
      <c r="C1403" s="75"/>
      <c r="D1403" s="75"/>
      <c r="E1403" s="76"/>
      <c r="F1403" s="88"/>
      <c r="G1403" s="77"/>
      <c r="H1403" s="75"/>
      <c r="I1403" s="78"/>
      <c r="J1403" s="562"/>
      <c r="K1403" s="563"/>
      <c r="L1403" s="563"/>
      <c r="M1403" s="563"/>
      <c r="N1403" s="564"/>
    </row>
    <row r="1404" spans="2:14" ht="13" customHeight="1" x14ac:dyDescent="0.25">
      <c r="B1404" s="74"/>
      <c r="C1404" s="75"/>
      <c r="D1404" s="75"/>
      <c r="E1404" s="76"/>
      <c r="F1404" s="88"/>
      <c r="G1404" s="77"/>
      <c r="H1404" s="75"/>
      <c r="I1404" s="78"/>
      <c r="J1404" s="562"/>
      <c r="K1404" s="563"/>
      <c r="L1404" s="563"/>
      <c r="M1404" s="563"/>
      <c r="N1404" s="564"/>
    </row>
    <row r="1405" spans="2:14" ht="13" customHeight="1" x14ac:dyDescent="0.25">
      <c r="B1405" s="74"/>
      <c r="C1405" s="75"/>
      <c r="D1405" s="75"/>
      <c r="E1405" s="76"/>
      <c r="F1405" s="88"/>
      <c r="G1405" s="77"/>
      <c r="H1405" s="75"/>
      <c r="I1405" s="78"/>
      <c r="J1405" s="562"/>
      <c r="K1405" s="563"/>
      <c r="L1405" s="563"/>
      <c r="M1405" s="563"/>
      <c r="N1405" s="564"/>
    </row>
    <row r="1406" spans="2:14" ht="13" customHeight="1" x14ac:dyDescent="0.25">
      <c r="B1406" s="74"/>
      <c r="C1406" s="75"/>
      <c r="D1406" s="75"/>
      <c r="E1406" s="76"/>
      <c r="F1406" s="88"/>
      <c r="G1406" s="77"/>
      <c r="H1406" s="75"/>
      <c r="I1406" s="78"/>
      <c r="J1406" s="562"/>
      <c r="K1406" s="563"/>
      <c r="L1406" s="563"/>
      <c r="M1406" s="563"/>
      <c r="N1406" s="564"/>
    </row>
    <row r="1407" spans="2:14" ht="13" customHeight="1" x14ac:dyDescent="0.25">
      <c r="B1407" s="74"/>
      <c r="C1407" s="75"/>
      <c r="D1407" s="75"/>
      <c r="E1407" s="76"/>
      <c r="F1407" s="88"/>
      <c r="G1407" s="77"/>
      <c r="H1407" s="75"/>
      <c r="I1407" s="78"/>
      <c r="J1407" s="562"/>
      <c r="K1407" s="563"/>
      <c r="L1407" s="563"/>
      <c r="M1407" s="563"/>
      <c r="N1407" s="564"/>
    </row>
    <row r="1408" spans="2:14" ht="13" customHeight="1" x14ac:dyDescent="0.25">
      <c r="B1408" s="74"/>
      <c r="C1408" s="75"/>
      <c r="D1408" s="75"/>
      <c r="E1408" s="76"/>
      <c r="F1408" s="88"/>
      <c r="G1408" s="77"/>
      <c r="H1408" s="75"/>
      <c r="I1408" s="78"/>
      <c r="J1408" s="562"/>
      <c r="K1408" s="563"/>
      <c r="L1408" s="563"/>
      <c r="M1408" s="563"/>
      <c r="N1408" s="564"/>
    </row>
    <row r="1409" spans="2:14" ht="13" customHeight="1" x14ac:dyDescent="0.25">
      <c r="B1409" s="74"/>
      <c r="C1409" s="75"/>
      <c r="D1409" s="75"/>
      <c r="E1409" s="76"/>
      <c r="F1409" s="88"/>
      <c r="G1409" s="77"/>
      <c r="H1409" s="75"/>
      <c r="I1409" s="78"/>
      <c r="J1409" s="562"/>
      <c r="K1409" s="563"/>
      <c r="L1409" s="563"/>
      <c r="M1409" s="563"/>
      <c r="N1409" s="564"/>
    </row>
    <row r="1410" spans="2:14" ht="13" customHeight="1" x14ac:dyDescent="0.25">
      <c r="B1410" s="74"/>
      <c r="C1410" s="75"/>
      <c r="D1410" s="75"/>
      <c r="E1410" s="76"/>
      <c r="F1410" s="88"/>
      <c r="G1410" s="77"/>
      <c r="H1410" s="75"/>
      <c r="I1410" s="78"/>
      <c r="J1410" s="562"/>
      <c r="K1410" s="563"/>
      <c r="L1410" s="563"/>
      <c r="M1410" s="563"/>
      <c r="N1410" s="564"/>
    </row>
    <row r="1411" spans="2:14" ht="13" customHeight="1" x14ac:dyDescent="0.25">
      <c r="B1411" s="74"/>
      <c r="C1411" s="75"/>
      <c r="D1411" s="75"/>
      <c r="E1411" s="76"/>
      <c r="F1411" s="88"/>
      <c r="G1411" s="77"/>
      <c r="H1411" s="75"/>
      <c r="I1411" s="78"/>
      <c r="J1411" s="562"/>
      <c r="K1411" s="563"/>
      <c r="L1411" s="563"/>
      <c r="M1411" s="563"/>
      <c r="N1411" s="564"/>
    </row>
    <row r="1412" spans="2:14" ht="13" customHeight="1" x14ac:dyDescent="0.25">
      <c r="B1412" s="74"/>
      <c r="C1412" s="75"/>
      <c r="D1412" s="75"/>
      <c r="E1412" s="76"/>
      <c r="F1412" s="88"/>
      <c r="G1412" s="77"/>
      <c r="H1412" s="75"/>
      <c r="I1412" s="78"/>
      <c r="J1412" s="562"/>
      <c r="K1412" s="563"/>
      <c r="L1412" s="563"/>
      <c r="M1412" s="563"/>
      <c r="N1412" s="564"/>
    </row>
    <row r="1413" spans="2:14" ht="13" customHeight="1" x14ac:dyDescent="0.25">
      <c r="B1413" s="74"/>
      <c r="C1413" s="75"/>
      <c r="D1413" s="75"/>
      <c r="E1413" s="76"/>
      <c r="F1413" s="88"/>
      <c r="G1413" s="77"/>
      <c r="H1413" s="75"/>
      <c r="I1413" s="78"/>
      <c r="J1413" s="562"/>
      <c r="K1413" s="563"/>
      <c r="L1413" s="563"/>
      <c r="M1413" s="563"/>
      <c r="N1413" s="564"/>
    </row>
    <row r="1414" spans="2:14" ht="13" customHeight="1" x14ac:dyDescent="0.25">
      <c r="B1414" s="74"/>
      <c r="C1414" s="75"/>
      <c r="D1414" s="75"/>
      <c r="E1414" s="76"/>
      <c r="F1414" s="88"/>
      <c r="G1414" s="77"/>
      <c r="H1414" s="75"/>
      <c r="I1414" s="78"/>
      <c r="J1414" s="562"/>
      <c r="K1414" s="563"/>
      <c r="L1414" s="563"/>
      <c r="M1414" s="563"/>
      <c r="N1414" s="564"/>
    </row>
    <row r="1415" spans="2:14" ht="13" customHeight="1" x14ac:dyDescent="0.25">
      <c r="B1415" s="74"/>
      <c r="C1415" s="75"/>
      <c r="D1415" s="75"/>
      <c r="E1415" s="76"/>
      <c r="F1415" s="88"/>
      <c r="G1415" s="77"/>
      <c r="H1415" s="75"/>
      <c r="I1415" s="78"/>
      <c r="J1415" s="562"/>
      <c r="K1415" s="563"/>
      <c r="L1415" s="563"/>
      <c r="M1415" s="563"/>
      <c r="N1415" s="564"/>
    </row>
    <row r="1416" spans="2:14" ht="13" customHeight="1" x14ac:dyDescent="0.25">
      <c r="B1416" s="74"/>
      <c r="C1416" s="75"/>
      <c r="D1416" s="75"/>
      <c r="E1416" s="76"/>
      <c r="F1416" s="88"/>
      <c r="G1416" s="77"/>
      <c r="H1416" s="75"/>
      <c r="I1416" s="78"/>
      <c r="J1416" s="562"/>
      <c r="K1416" s="563"/>
      <c r="L1416" s="563"/>
      <c r="M1416" s="563"/>
      <c r="N1416" s="564"/>
    </row>
    <row r="1417" spans="2:14" ht="13" customHeight="1" x14ac:dyDescent="0.25">
      <c r="B1417" s="74"/>
      <c r="C1417" s="75"/>
      <c r="D1417" s="75"/>
      <c r="E1417" s="76"/>
      <c r="F1417" s="88"/>
      <c r="G1417" s="77"/>
      <c r="H1417" s="75"/>
      <c r="I1417" s="78"/>
      <c r="J1417" s="562"/>
      <c r="K1417" s="563"/>
      <c r="L1417" s="563"/>
      <c r="M1417" s="563"/>
      <c r="N1417" s="564"/>
    </row>
    <row r="1418" spans="2:14" ht="13" customHeight="1" x14ac:dyDescent="0.25">
      <c r="B1418" s="74"/>
      <c r="C1418" s="75"/>
      <c r="D1418" s="75"/>
      <c r="E1418" s="76"/>
      <c r="F1418" s="88"/>
      <c r="G1418" s="77"/>
      <c r="H1418" s="75"/>
      <c r="I1418" s="78"/>
      <c r="J1418" s="562"/>
      <c r="K1418" s="563"/>
      <c r="L1418" s="563"/>
      <c r="M1418" s="563"/>
      <c r="N1418" s="564"/>
    </row>
    <row r="1419" spans="2:14" ht="13" customHeight="1" x14ac:dyDescent="0.25">
      <c r="B1419" s="74"/>
      <c r="C1419" s="75"/>
      <c r="D1419" s="75"/>
      <c r="E1419" s="76"/>
      <c r="F1419" s="88"/>
      <c r="G1419" s="77"/>
      <c r="H1419" s="75"/>
      <c r="I1419" s="78"/>
      <c r="J1419" s="562"/>
      <c r="K1419" s="563"/>
      <c r="L1419" s="563"/>
      <c r="M1419" s="563"/>
      <c r="N1419" s="564"/>
    </row>
    <row r="1420" spans="2:14" ht="13" customHeight="1" x14ac:dyDescent="0.25">
      <c r="B1420" s="74"/>
      <c r="C1420" s="75"/>
      <c r="D1420" s="75"/>
      <c r="E1420" s="76"/>
      <c r="F1420" s="88"/>
      <c r="G1420" s="77"/>
      <c r="H1420" s="75"/>
      <c r="I1420" s="78"/>
      <c r="J1420" s="562"/>
      <c r="K1420" s="563"/>
      <c r="L1420" s="563"/>
      <c r="M1420" s="563"/>
      <c r="N1420" s="564"/>
    </row>
    <row r="1421" spans="2:14" ht="13" customHeight="1" x14ac:dyDescent="0.25">
      <c r="B1421" s="74"/>
      <c r="C1421" s="75"/>
      <c r="D1421" s="75"/>
      <c r="E1421" s="76"/>
      <c r="F1421" s="88"/>
      <c r="G1421" s="77"/>
      <c r="H1421" s="75"/>
      <c r="I1421" s="78"/>
      <c r="J1421" s="562"/>
      <c r="K1421" s="563"/>
      <c r="L1421" s="563"/>
      <c r="M1421" s="563"/>
      <c r="N1421" s="564"/>
    </row>
    <row r="1422" spans="2:14" ht="13" customHeight="1" x14ac:dyDescent="0.25">
      <c r="B1422" s="74"/>
      <c r="C1422" s="75"/>
      <c r="D1422" s="75"/>
      <c r="E1422" s="76"/>
      <c r="F1422" s="88"/>
      <c r="G1422" s="77"/>
      <c r="H1422" s="75"/>
      <c r="I1422" s="78"/>
      <c r="J1422" s="562"/>
      <c r="K1422" s="563"/>
      <c r="L1422" s="563"/>
      <c r="M1422" s="563"/>
      <c r="N1422" s="564"/>
    </row>
    <row r="1423" spans="2:14" ht="13" customHeight="1" x14ac:dyDescent="0.25">
      <c r="B1423" s="74"/>
      <c r="C1423" s="75"/>
      <c r="D1423" s="75"/>
      <c r="E1423" s="76"/>
      <c r="F1423" s="88"/>
      <c r="G1423" s="77"/>
      <c r="H1423" s="75"/>
      <c r="I1423" s="78"/>
      <c r="J1423" s="562"/>
      <c r="K1423" s="563"/>
      <c r="L1423" s="563"/>
      <c r="M1423" s="563"/>
      <c r="N1423" s="564"/>
    </row>
    <row r="1424" spans="2:14" ht="13" customHeight="1" x14ac:dyDescent="0.25">
      <c r="B1424" s="74"/>
      <c r="C1424" s="75"/>
      <c r="D1424" s="75"/>
      <c r="E1424" s="76"/>
      <c r="F1424" s="88"/>
      <c r="G1424" s="77"/>
      <c r="H1424" s="75"/>
      <c r="I1424" s="78"/>
      <c r="J1424" s="562"/>
      <c r="K1424" s="563"/>
      <c r="L1424" s="563"/>
      <c r="M1424" s="563"/>
      <c r="N1424" s="564"/>
    </row>
    <row r="1425" spans="2:14" ht="13" customHeight="1" x14ac:dyDescent="0.25">
      <c r="B1425" s="74"/>
      <c r="C1425" s="75"/>
      <c r="D1425" s="75"/>
      <c r="E1425" s="76"/>
      <c r="F1425" s="88"/>
      <c r="G1425" s="77"/>
      <c r="H1425" s="75"/>
      <c r="I1425" s="78"/>
      <c r="J1425" s="562"/>
      <c r="K1425" s="563"/>
      <c r="L1425" s="563"/>
      <c r="M1425" s="563"/>
      <c r="N1425" s="564"/>
    </row>
    <row r="1426" spans="2:14" ht="13" customHeight="1" x14ac:dyDescent="0.25">
      <c r="B1426" s="74"/>
      <c r="C1426" s="75"/>
      <c r="D1426" s="75"/>
      <c r="E1426" s="76"/>
      <c r="F1426" s="88"/>
      <c r="G1426" s="77"/>
      <c r="H1426" s="75"/>
      <c r="I1426" s="78"/>
      <c r="J1426" s="562"/>
      <c r="K1426" s="563"/>
      <c r="L1426" s="563"/>
      <c r="M1426" s="563"/>
      <c r="N1426" s="564"/>
    </row>
    <row r="1427" spans="2:14" ht="13" customHeight="1" x14ac:dyDescent="0.25">
      <c r="B1427" s="74"/>
      <c r="C1427" s="75"/>
      <c r="D1427" s="75"/>
      <c r="E1427" s="76"/>
      <c r="F1427" s="88"/>
      <c r="G1427" s="77"/>
      <c r="H1427" s="75"/>
      <c r="I1427" s="78"/>
      <c r="J1427" s="562"/>
      <c r="K1427" s="563"/>
      <c r="L1427" s="563"/>
      <c r="M1427" s="563"/>
      <c r="N1427" s="564"/>
    </row>
    <row r="1428" spans="2:14" ht="13" customHeight="1" x14ac:dyDescent="0.25">
      <c r="B1428" s="74"/>
      <c r="C1428" s="75"/>
      <c r="D1428" s="75"/>
      <c r="E1428" s="76"/>
      <c r="F1428" s="88"/>
      <c r="G1428" s="77"/>
      <c r="H1428" s="75"/>
      <c r="I1428" s="78"/>
      <c r="J1428" s="562"/>
      <c r="K1428" s="563"/>
      <c r="L1428" s="563"/>
      <c r="M1428" s="563"/>
      <c r="N1428" s="564"/>
    </row>
    <row r="1429" spans="2:14" ht="13" customHeight="1" x14ac:dyDescent="0.25">
      <c r="B1429" s="74"/>
      <c r="C1429" s="75"/>
      <c r="D1429" s="75"/>
      <c r="E1429" s="76"/>
      <c r="F1429" s="88"/>
      <c r="G1429" s="77"/>
      <c r="H1429" s="75"/>
      <c r="I1429" s="78"/>
      <c r="J1429" s="562"/>
      <c r="K1429" s="563"/>
      <c r="L1429" s="563"/>
      <c r="M1429" s="563"/>
      <c r="N1429" s="564"/>
    </row>
    <row r="1430" spans="2:14" ht="13" customHeight="1" x14ac:dyDescent="0.25">
      <c r="B1430" s="74"/>
      <c r="C1430" s="75"/>
      <c r="D1430" s="75"/>
      <c r="E1430" s="76"/>
      <c r="F1430" s="88"/>
      <c r="G1430" s="77"/>
      <c r="H1430" s="75"/>
      <c r="I1430" s="78"/>
      <c r="J1430" s="562"/>
      <c r="K1430" s="563"/>
      <c r="L1430" s="563"/>
      <c r="M1430" s="563"/>
      <c r="N1430" s="564"/>
    </row>
    <row r="1431" spans="2:14" ht="13" customHeight="1" x14ac:dyDescent="0.25">
      <c r="B1431" s="74"/>
      <c r="C1431" s="75"/>
      <c r="D1431" s="75"/>
      <c r="E1431" s="76"/>
      <c r="F1431" s="88"/>
      <c r="G1431" s="77"/>
      <c r="H1431" s="75"/>
      <c r="I1431" s="78"/>
      <c r="J1431" s="562"/>
      <c r="K1431" s="563"/>
      <c r="L1431" s="563"/>
      <c r="M1431" s="563"/>
      <c r="N1431" s="564"/>
    </row>
    <row r="1432" spans="2:14" ht="13" customHeight="1" x14ac:dyDescent="0.25">
      <c r="B1432" s="74"/>
      <c r="C1432" s="75"/>
      <c r="D1432" s="75"/>
      <c r="E1432" s="76"/>
      <c r="F1432" s="88"/>
      <c r="G1432" s="77"/>
      <c r="H1432" s="75"/>
      <c r="I1432" s="78"/>
      <c r="J1432" s="562"/>
      <c r="K1432" s="563"/>
      <c r="L1432" s="563"/>
      <c r="M1432" s="563"/>
      <c r="N1432" s="564"/>
    </row>
    <row r="1433" spans="2:14" ht="13" customHeight="1" x14ac:dyDescent="0.25">
      <c r="B1433" s="74"/>
      <c r="C1433" s="75"/>
      <c r="D1433" s="75"/>
      <c r="E1433" s="76"/>
      <c r="F1433" s="88"/>
      <c r="G1433" s="77"/>
      <c r="H1433" s="75"/>
      <c r="I1433" s="78"/>
      <c r="J1433" s="562"/>
      <c r="K1433" s="563"/>
      <c r="L1433" s="563"/>
      <c r="M1433" s="563"/>
      <c r="N1433" s="564"/>
    </row>
    <row r="1434" spans="2:14" ht="13" customHeight="1" x14ac:dyDescent="0.25">
      <c r="B1434" s="74"/>
      <c r="C1434" s="75"/>
      <c r="D1434" s="75"/>
      <c r="E1434" s="76"/>
      <c r="F1434" s="88"/>
      <c r="G1434" s="77"/>
      <c r="H1434" s="75"/>
      <c r="I1434" s="78"/>
      <c r="J1434" s="562"/>
      <c r="K1434" s="563"/>
      <c r="L1434" s="563"/>
      <c r="M1434" s="563"/>
      <c r="N1434" s="564"/>
    </row>
    <row r="1435" spans="2:14" ht="13" customHeight="1" x14ac:dyDescent="0.25">
      <c r="B1435" s="74"/>
      <c r="C1435" s="75"/>
      <c r="D1435" s="75"/>
      <c r="E1435" s="76"/>
      <c r="F1435" s="88"/>
      <c r="G1435" s="77"/>
      <c r="H1435" s="75"/>
      <c r="I1435" s="78"/>
      <c r="J1435" s="562"/>
      <c r="K1435" s="563"/>
      <c r="L1435" s="563"/>
      <c r="M1435" s="563"/>
      <c r="N1435" s="564"/>
    </row>
    <row r="1436" spans="2:14" ht="13" customHeight="1" x14ac:dyDescent="0.25">
      <c r="B1436" s="74"/>
      <c r="C1436" s="75"/>
      <c r="D1436" s="75"/>
      <c r="E1436" s="76"/>
      <c r="F1436" s="88"/>
      <c r="G1436" s="77"/>
      <c r="H1436" s="75"/>
      <c r="I1436" s="78"/>
      <c r="J1436" s="562"/>
      <c r="K1436" s="563"/>
      <c r="L1436" s="563"/>
      <c r="M1436" s="563"/>
      <c r="N1436" s="564"/>
    </row>
    <row r="1437" spans="2:14" ht="13" customHeight="1" x14ac:dyDescent="0.25">
      <c r="B1437" s="74"/>
      <c r="C1437" s="75"/>
      <c r="D1437" s="75"/>
      <c r="E1437" s="76"/>
      <c r="F1437" s="88"/>
      <c r="G1437" s="77"/>
      <c r="H1437" s="75"/>
      <c r="I1437" s="78"/>
      <c r="J1437" s="562"/>
      <c r="K1437" s="563"/>
      <c r="L1437" s="563"/>
      <c r="M1437" s="563"/>
      <c r="N1437" s="564"/>
    </row>
    <row r="1438" spans="2:14" ht="13" customHeight="1" x14ac:dyDescent="0.25">
      <c r="B1438" s="74"/>
      <c r="C1438" s="75"/>
      <c r="D1438" s="75"/>
      <c r="E1438" s="76"/>
      <c r="F1438" s="88"/>
      <c r="G1438" s="77"/>
      <c r="H1438" s="75"/>
      <c r="I1438" s="78"/>
      <c r="J1438" s="562"/>
      <c r="K1438" s="563"/>
      <c r="L1438" s="563"/>
      <c r="M1438" s="563"/>
      <c r="N1438" s="564"/>
    </row>
    <row r="1439" spans="2:14" ht="13" customHeight="1" x14ac:dyDescent="0.25">
      <c r="B1439" s="74"/>
      <c r="C1439" s="75"/>
      <c r="D1439" s="75"/>
      <c r="E1439" s="76"/>
      <c r="F1439" s="88"/>
      <c r="G1439" s="77"/>
      <c r="H1439" s="75"/>
      <c r="I1439" s="78"/>
      <c r="J1439" s="562"/>
      <c r="K1439" s="563"/>
      <c r="L1439" s="563"/>
      <c r="M1439" s="563"/>
      <c r="N1439" s="564"/>
    </row>
    <row r="1440" spans="2:14" ht="13" customHeight="1" x14ac:dyDescent="0.25">
      <c r="B1440" s="74"/>
      <c r="C1440" s="75"/>
      <c r="D1440" s="75"/>
      <c r="E1440" s="76"/>
      <c r="F1440" s="88"/>
      <c r="G1440" s="77"/>
      <c r="H1440" s="75"/>
      <c r="I1440" s="78"/>
      <c r="J1440" s="562"/>
      <c r="K1440" s="563"/>
      <c r="L1440" s="563"/>
      <c r="M1440" s="563"/>
      <c r="N1440" s="564"/>
    </row>
    <row r="1441" spans="2:14" ht="13" customHeight="1" x14ac:dyDescent="0.25">
      <c r="B1441" s="74"/>
      <c r="C1441" s="75"/>
      <c r="D1441" s="75"/>
      <c r="E1441" s="76"/>
      <c r="F1441" s="88"/>
      <c r="G1441" s="77"/>
      <c r="H1441" s="75"/>
      <c r="I1441" s="78"/>
      <c r="J1441" s="562"/>
      <c r="K1441" s="563"/>
      <c r="L1441" s="563"/>
      <c r="M1441" s="563"/>
      <c r="N1441" s="564"/>
    </row>
    <row r="1442" spans="2:14" ht="13" customHeight="1" x14ac:dyDescent="0.25">
      <c r="B1442" s="74"/>
      <c r="C1442" s="75"/>
      <c r="D1442" s="75"/>
      <c r="E1442" s="76"/>
      <c r="F1442" s="88"/>
      <c r="G1442" s="77"/>
      <c r="H1442" s="75"/>
      <c r="I1442" s="78"/>
      <c r="J1442" s="562"/>
      <c r="K1442" s="563"/>
      <c r="L1442" s="563"/>
      <c r="M1442" s="563"/>
      <c r="N1442" s="564"/>
    </row>
    <row r="1443" spans="2:14" ht="13" customHeight="1" x14ac:dyDescent="0.25">
      <c r="B1443" s="74"/>
      <c r="C1443" s="75"/>
      <c r="D1443" s="75"/>
      <c r="E1443" s="76"/>
      <c r="F1443" s="88"/>
      <c r="G1443" s="77"/>
      <c r="H1443" s="75"/>
      <c r="I1443" s="78"/>
      <c r="J1443" s="562"/>
      <c r="K1443" s="563"/>
      <c r="L1443" s="563"/>
      <c r="M1443" s="563"/>
      <c r="N1443" s="564"/>
    </row>
    <row r="1444" spans="2:14" ht="13" customHeight="1" x14ac:dyDescent="0.25">
      <c r="B1444" s="74"/>
      <c r="C1444" s="75"/>
      <c r="D1444" s="75"/>
      <c r="E1444" s="76"/>
      <c r="F1444" s="88"/>
      <c r="G1444" s="77"/>
      <c r="H1444" s="75"/>
      <c r="I1444" s="78"/>
      <c r="J1444" s="562"/>
      <c r="K1444" s="563"/>
      <c r="L1444" s="563"/>
      <c r="M1444" s="563"/>
      <c r="N1444" s="564"/>
    </row>
    <row r="1445" spans="2:14" ht="13" customHeight="1" x14ac:dyDescent="0.25">
      <c r="B1445" s="74"/>
      <c r="C1445" s="75"/>
      <c r="D1445" s="75"/>
      <c r="E1445" s="76"/>
      <c r="F1445" s="88"/>
      <c r="G1445" s="77"/>
      <c r="H1445" s="75"/>
      <c r="I1445" s="78"/>
      <c r="J1445" s="562"/>
      <c r="K1445" s="563"/>
      <c r="L1445" s="563"/>
      <c r="M1445" s="563"/>
      <c r="N1445" s="564"/>
    </row>
    <row r="1446" spans="2:14" ht="13" customHeight="1" x14ac:dyDescent="0.25">
      <c r="B1446" s="74"/>
      <c r="C1446" s="75"/>
      <c r="D1446" s="75"/>
      <c r="E1446" s="76"/>
      <c r="F1446" s="88"/>
      <c r="G1446" s="77"/>
      <c r="H1446" s="75"/>
      <c r="I1446" s="78"/>
      <c r="J1446" s="562"/>
      <c r="K1446" s="563"/>
      <c r="L1446" s="563"/>
      <c r="M1446" s="563"/>
      <c r="N1446" s="564"/>
    </row>
    <row r="1447" spans="2:14" ht="13" customHeight="1" x14ac:dyDescent="0.25">
      <c r="B1447" s="74"/>
      <c r="C1447" s="75"/>
      <c r="D1447" s="75"/>
      <c r="E1447" s="76"/>
      <c r="F1447" s="88"/>
      <c r="G1447" s="77"/>
      <c r="H1447" s="75"/>
      <c r="I1447" s="78"/>
      <c r="J1447" s="562"/>
      <c r="K1447" s="563"/>
      <c r="L1447" s="563"/>
      <c r="M1447" s="563"/>
      <c r="N1447" s="564"/>
    </row>
    <row r="1448" spans="2:14" ht="13" customHeight="1" x14ac:dyDescent="0.25">
      <c r="B1448" s="74"/>
      <c r="C1448" s="75"/>
      <c r="D1448" s="75"/>
      <c r="E1448" s="76"/>
      <c r="F1448" s="88"/>
      <c r="G1448" s="77"/>
      <c r="H1448" s="75"/>
      <c r="I1448" s="78"/>
      <c r="J1448" s="562"/>
      <c r="K1448" s="563"/>
      <c r="L1448" s="563"/>
      <c r="M1448" s="563"/>
      <c r="N1448" s="564"/>
    </row>
    <row r="1449" spans="2:14" ht="13" customHeight="1" x14ac:dyDescent="0.25">
      <c r="B1449" s="74"/>
      <c r="C1449" s="75"/>
      <c r="D1449" s="75"/>
      <c r="E1449" s="76"/>
      <c r="F1449" s="88"/>
      <c r="G1449" s="77"/>
      <c r="H1449" s="75"/>
      <c r="I1449" s="78"/>
      <c r="J1449" s="562"/>
      <c r="K1449" s="563"/>
      <c r="L1449" s="563"/>
      <c r="M1449" s="563"/>
      <c r="N1449" s="564"/>
    </row>
    <row r="1450" spans="2:14" ht="13" customHeight="1" x14ac:dyDescent="0.25">
      <c r="B1450" s="74"/>
      <c r="C1450" s="75"/>
      <c r="D1450" s="75"/>
      <c r="E1450" s="76"/>
      <c r="F1450" s="88"/>
      <c r="G1450" s="77"/>
      <c r="H1450" s="75"/>
      <c r="I1450" s="78"/>
      <c r="J1450" s="562"/>
      <c r="K1450" s="563"/>
      <c r="L1450" s="563"/>
      <c r="M1450" s="563"/>
      <c r="N1450" s="564"/>
    </row>
    <row r="1451" spans="2:14" ht="13" customHeight="1" x14ac:dyDescent="0.25">
      <c r="B1451" s="74"/>
      <c r="C1451" s="75"/>
      <c r="D1451" s="75"/>
      <c r="E1451" s="76"/>
      <c r="F1451" s="88"/>
      <c r="G1451" s="77"/>
      <c r="H1451" s="75"/>
      <c r="I1451" s="78"/>
      <c r="J1451" s="562"/>
      <c r="K1451" s="563"/>
      <c r="L1451" s="563"/>
      <c r="M1451" s="563"/>
      <c r="N1451" s="564"/>
    </row>
    <row r="1452" spans="2:14" ht="13" customHeight="1" x14ac:dyDescent="0.25">
      <c r="B1452" s="74"/>
      <c r="C1452" s="75"/>
      <c r="D1452" s="75"/>
      <c r="E1452" s="76"/>
      <c r="F1452" s="88"/>
      <c r="G1452" s="77"/>
      <c r="H1452" s="75"/>
      <c r="I1452" s="78"/>
      <c r="J1452" s="562"/>
      <c r="K1452" s="563"/>
      <c r="L1452" s="563"/>
      <c r="M1452" s="563"/>
      <c r="N1452" s="564"/>
    </row>
    <row r="1453" spans="2:14" ht="13" customHeight="1" x14ac:dyDescent="0.25">
      <c r="B1453" s="74"/>
      <c r="C1453" s="75"/>
      <c r="D1453" s="75"/>
      <c r="E1453" s="76"/>
      <c r="F1453" s="88"/>
      <c r="G1453" s="77"/>
      <c r="H1453" s="75"/>
      <c r="I1453" s="78"/>
      <c r="J1453" s="562"/>
      <c r="K1453" s="563"/>
      <c r="L1453" s="563"/>
      <c r="M1453" s="563"/>
      <c r="N1453" s="564"/>
    </row>
    <row r="1454" spans="2:14" ht="13" customHeight="1" x14ac:dyDescent="0.25">
      <c r="B1454" s="74"/>
      <c r="C1454" s="75"/>
      <c r="D1454" s="75"/>
      <c r="E1454" s="76"/>
      <c r="F1454" s="88"/>
      <c r="G1454" s="77"/>
      <c r="H1454" s="75"/>
      <c r="I1454" s="78"/>
      <c r="J1454" s="562"/>
      <c r="K1454" s="563"/>
      <c r="L1454" s="563"/>
      <c r="M1454" s="563"/>
      <c r="N1454" s="564"/>
    </row>
    <row r="1455" spans="2:14" ht="13" customHeight="1" x14ac:dyDescent="0.25">
      <c r="B1455" s="74"/>
      <c r="C1455" s="75"/>
      <c r="D1455" s="75"/>
      <c r="E1455" s="76"/>
      <c r="F1455" s="88"/>
      <c r="G1455" s="77"/>
      <c r="H1455" s="75"/>
      <c r="I1455" s="78"/>
      <c r="J1455" s="562"/>
      <c r="K1455" s="563"/>
      <c r="L1455" s="563"/>
      <c r="M1455" s="563"/>
      <c r="N1455" s="564"/>
    </row>
    <row r="1456" spans="2:14" ht="13" customHeight="1" x14ac:dyDescent="0.25">
      <c r="B1456" s="74"/>
      <c r="C1456" s="75"/>
      <c r="D1456" s="75"/>
      <c r="E1456" s="76"/>
      <c r="F1456" s="88"/>
      <c r="G1456" s="77"/>
      <c r="H1456" s="75"/>
      <c r="I1456" s="78"/>
      <c r="J1456" s="562"/>
      <c r="K1456" s="563"/>
      <c r="L1456" s="563"/>
      <c r="M1456" s="563"/>
      <c r="N1456" s="564"/>
    </row>
    <row r="1457" spans="2:14" ht="13" customHeight="1" x14ac:dyDescent="0.25">
      <c r="B1457" s="74"/>
      <c r="C1457" s="75"/>
      <c r="D1457" s="75"/>
      <c r="E1457" s="76"/>
      <c r="F1457" s="88"/>
      <c r="G1457" s="77"/>
      <c r="H1457" s="75"/>
      <c r="I1457" s="78"/>
      <c r="J1457" s="562"/>
      <c r="K1457" s="563"/>
      <c r="L1457" s="563"/>
      <c r="M1457" s="563"/>
      <c r="N1457" s="564"/>
    </row>
    <row r="1458" spans="2:14" ht="13" customHeight="1" x14ac:dyDescent="0.25">
      <c r="B1458" s="74"/>
      <c r="C1458" s="75"/>
      <c r="D1458" s="75"/>
      <c r="E1458" s="76"/>
      <c r="F1458" s="88"/>
      <c r="G1458" s="77"/>
      <c r="H1458" s="75"/>
      <c r="I1458" s="78"/>
      <c r="J1458" s="562"/>
      <c r="K1458" s="563"/>
      <c r="L1458" s="563"/>
      <c r="M1458" s="563"/>
      <c r="N1458" s="564"/>
    </row>
    <row r="1459" spans="2:14" ht="13" customHeight="1" x14ac:dyDescent="0.25">
      <c r="B1459" s="74"/>
      <c r="C1459" s="75"/>
      <c r="D1459" s="75"/>
      <c r="E1459" s="76"/>
      <c r="F1459" s="88"/>
      <c r="G1459" s="77"/>
      <c r="H1459" s="75"/>
      <c r="I1459" s="78"/>
      <c r="J1459" s="562"/>
      <c r="K1459" s="563"/>
      <c r="L1459" s="563"/>
      <c r="M1459" s="563"/>
      <c r="N1459" s="564"/>
    </row>
    <row r="1460" spans="2:14" ht="13" customHeight="1" x14ac:dyDescent="0.25">
      <c r="B1460" s="74"/>
      <c r="C1460" s="75"/>
      <c r="D1460" s="75"/>
      <c r="E1460" s="76"/>
      <c r="F1460" s="88"/>
      <c r="G1460" s="77"/>
      <c r="H1460" s="75"/>
      <c r="I1460" s="78"/>
      <c r="J1460" s="562"/>
      <c r="K1460" s="563"/>
      <c r="L1460" s="563"/>
      <c r="M1460" s="563"/>
      <c r="N1460" s="564"/>
    </row>
    <row r="1461" spans="2:14" ht="13" customHeight="1" x14ac:dyDescent="0.25">
      <c r="B1461" s="74"/>
      <c r="C1461" s="75"/>
      <c r="D1461" s="75"/>
      <c r="E1461" s="76"/>
      <c r="F1461" s="88"/>
      <c r="G1461" s="77"/>
      <c r="H1461" s="75"/>
      <c r="I1461" s="78"/>
      <c r="J1461" s="562"/>
      <c r="K1461" s="563"/>
      <c r="L1461" s="563"/>
      <c r="M1461" s="563"/>
      <c r="N1461" s="564"/>
    </row>
    <row r="1462" spans="2:14" ht="13" customHeight="1" x14ac:dyDescent="0.25">
      <c r="B1462" s="74"/>
      <c r="C1462" s="75"/>
      <c r="D1462" s="75"/>
      <c r="E1462" s="76"/>
      <c r="F1462" s="88"/>
      <c r="G1462" s="77"/>
      <c r="H1462" s="75"/>
      <c r="I1462" s="78"/>
      <c r="J1462" s="562"/>
      <c r="K1462" s="563"/>
      <c r="L1462" s="563"/>
      <c r="M1462" s="563"/>
      <c r="N1462" s="564"/>
    </row>
    <row r="1463" spans="2:14" ht="13" customHeight="1" x14ac:dyDescent="0.25">
      <c r="B1463" s="74"/>
      <c r="C1463" s="75"/>
      <c r="D1463" s="75"/>
      <c r="E1463" s="76"/>
      <c r="F1463" s="88"/>
      <c r="G1463" s="77"/>
      <c r="H1463" s="75"/>
      <c r="I1463" s="78"/>
      <c r="J1463" s="562"/>
      <c r="K1463" s="563"/>
      <c r="L1463" s="563"/>
      <c r="M1463" s="563"/>
      <c r="N1463" s="564"/>
    </row>
    <row r="1464" spans="2:14" ht="13" customHeight="1" x14ac:dyDescent="0.25">
      <c r="B1464" s="74"/>
      <c r="C1464" s="75"/>
      <c r="D1464" s="75"/>
      <c r="E1464" s="76"/>
      <c r="F1464" s="88"/>
      <c r="G1464" s="77"/>
      <c r="H1464" s="75"/>
      <c r="I1464" s="78"/>
      <c r="J1464" s="562"/>
      <c r="K1464" s="563"/>
      <c r="L1464" s="563"/>
      <c r="M1464" s="563"/>
      <c r="N1464" s="564"/>
    </row>
    <row r="1465" spans="2:14" ht="13" customHeight="1" x14ac:dyDescent="0.25">
      <c r="B1465" s="74"/>
      <c r="C1465" s="75"/>
      <c r="D1465" s="75"/>
      <c r="E1465" s="76"/>
      <c r="F1465" s="88"/>
      <c r="G1465" s="77"/>
      <c r="H1465" s="75"/>
      <c r="I1465" s="78"/>
      <c r="J1465" s="562"/>
      <c r="K1465" s="563"/>
      <c r="L1465" s="563"/>
      <c r="M1465" s="563"/>
      <c r="N1465" s="564"/>
    </row>
    <row r="1466" spans="2:14" ht="13" customHeight="1" x14ac:dyDescent="0.25">
      <c r="B1466" s="74"/>
      <c r="C1466" s="75"/>
      <c r="D1466" s="75"/>
      <c r="E1466" s="76"/>
      <c r="F1466" s="88"/>
      <c r="G1466" s="77"/>
      <c r="H1466" s="75"/>
      <c r="I1466" s="78"/>
      <c r="J1466" s="562"/>
      <c r="K1466" s="563"/>
      <c r="L1466" s="563"/>
      <c r="M1466" s="563"/>
      <c r="N1466" s="564"/>
    </row>
    <row r="1467" spans="2:14" ht="13" customHeight="1" x14ac:dyDescent="0.25">
      <c r="B1467" s="74"/>
      <c r="C1467" s="75"/>
      <c r="D1467" s="75"/>
      <c r="E1467" s="76"/>
      <c r="F1467" s="88"/>
      <c r="G1467" s="77"/>
      <c r="H1467" s="75"/>
      <c r="I1467" s="78"/>
      <c r="J1467" s="562"/>
      <c r="K1467" s="563"/>
      <c r="L1467" s="563"/>
      <c r="M1467" s="563"/>
      <c r="N1467" s="564"/>
    </row>
    <row r="1468" spans="2:14" ht="13" customHeight="1" x14ac:dyDescent="0.25">
      <c r="B1468" s="74"/>
      <c r="C1468" s="75"/>
      <c r="D1468" s="75"/>
      <c r="E1468" s="76"/>
      <c r="F1468" s="88"/>
      <c r="G1468" s="77"/>
      <c r="H1468" s="75"/>
      <c r="I1468" s="78"/>
      <c r="J1468" s="562"/>
      <c r="K1468" s="563"/>
      <c r="L1468" s="563"/>
      <c r="M1468" s="563"/>
      <c r="N1468" s="564"/>
    </row>
    <row r="1469" spans="2:14" ht="13" customHeight="1" x14ac:dyDescent="0.25">
      <c r="B1469" s="74"/>
      <c r="C1469" s="75"/>
      <c r="D1469" s="75"/>
      <c r="E1469" s="76"/>
      <c r="F1469" s="88"/>
      <c r="G1469" s="77"/>
      <c r="H1469" s="75"/>
      <c r="I1469" s="78"/>
      <c r="J1469" s="562"/>
      <c r="K1469" s="563"/>
      <c r="L1469" s="563"/>
      <c r="M1469" s="563"/>
      <c r="N1469" s="564"/>
    </row>
    <row r="1470" spans="2:14" ht="13" customHeight="1" x14ac:dyDescent="0.25">
      <c r="B1470" s="74"/>
      <c r="C1470" s="75"/>
      <c r="D1470" s="75"/>
      <c r="E1470" s="76"/>
      <c r="F1470" s="88"/>
      <c r="G1470" s="77"/>
      <c r="H1470" s="75"/>
      <c r="I1470" s="78"/>
      <c r="J1470" s="562"/>
      <c r="K1470" s="563"/>
      <c r="L1470" s="563"/>
      <c r="M1470" s="563"/>
      <c r="N1470" s="564"/>
    </row>
    <row r="1471" spans="2:14" ht="13" customHeight="1" x14ac:dyDescent="0.25">
      <c r="B1471" s="74"/>
      <c r="C1471" s="75"/>
      <c r="D1471" s="75"/>
      <c r="E1471" s="76"/>
      <c r="F1471" s="88"/>
      <c r="G1471" s="77"/>
      <c r="H1471" s="75"/>
      <c r="I1471" s="78"/>
      <c r="J1471" s="562"/>
      <c r="K1471" s="563"/>
      <c r="L1471" s="563"/>
      <c r="M1471" s="563"/>
      <c r="N1471" s="564"/>
    </row>
    <row r="1472" spans="2:14" ht="13" customHeight="1" x14ac:dyDescent="0.25">
      <c r="B1472" s="74"/>
      <c r="C1472" s="75"/>
      <c r="D1472" s="75"/>
      <c r="E1472" s="76"/>
      <c r="F1472" s="88"/>
      <c r="G1472" s="77"/>
      <c r="H1472" s="75"/>
      <c r="I1472" s="78"/>
      <c r="J1472" s="562"/>
      <c r="K1472" s="563"/>
      <c r="L1472" s="563"/>
      <c r="M1472" s="563"/>
      <c r="N1472" s="564"/>
    </row>
    <row r="1473" spans="2:14" ht="13" customHeight="1" x14ac:dyDescent="0.25">
      <c r="B1473" s="74"/>
      <c r="C1473" s="75"/>
      <c r="D1473" s="75"/>
      <c r="E1473" s="76"/>
      <c r="F1473" s="88"/>
      <c r="G1473" s="77"/>
      <c r="H1473" s="75"/>
      <c r="I1473" s="78"/>
      <c r="J1473" s="562"/>
      <c r="K1473" s="563"/>
      <c r="L1473" s="563"/>
      <c r="M1473" s="563"/>
      <c r="N1473" s="564"/>
    </row>
    <row r="1474" spans="2:14" ht="13" customHeight="1" x14ac:dyDescent="0.25">
      <c r="B1474" s="74"/>
      <c r="C1474" s="75"/>
      <c r="D1474" s="75"/>
      <c r="E1474" s="76"/>
      <c r="F1474" s="88"/>
      <c r="G1474" s="77"/>
      <c r="H1474" s="75"/>
      <c r="I1474" s="78"/>
      <c r="J1474" s="562"/>
      <c r="K1474" s="563"/>
      <c r="L1474" s="563"/>
      <c r="M1474" s="563"/>
      <c r="N1474" s="564"/>
    </row>
    <row r="1475" spans="2:14" ht="13" customHeight="1" x14ac:dyDescent="0.25">
      <c r="B1475" s="74"/>
      <c r="C1475" s="75"/>
      <c r="D1475" s="75"/>
      <c r="E1475" s="76"/>
      <c r="F1475" s="88"/>
      <c r="G1475" s="77"/>
      <c r="H1475" s="75"/>
      <c r="I1475" s="78"/>
      <c r="J1475" s="562"/>
      <c r="K1475" s="563"/>
      <c r="L1475" s="563"/>
      <c r="M1475" s="563"/>
      <c r="N1475" s="564"/>
    </row>
    <row r="1476" spans="2:14" ht="13" customHeight="1" x14ac:dyDescent="0.25">
      <c r="B1476" s="74"/>
      <c r="C1476" s="75"/>
      <c r="D1476" s="75"/>
      <c r="E1476" s="76"/>
      <c r="F1476" s="88"/>
      <c r="G1476" s="77"/>
      <c r="H1476" s="75"/>
      <c r="I1476" s="78"/>
      <c r="J1476" s="562"/>
      <c r="K1476" s="563"/>
      <c r="L1476" s="563"/>
      <c r="M1476" s="563"/>
      <c r="N1476" s="564"/>
    </row>
    <row r="1477" spans="2:14" ht="13" customHeight="1" x14ac:dyDescent="0.25">
      <c r="B1477" s="74"/>
      <c r="C1477" s="75"/>
      <c r="D1477" s="75"/>
      <c r="E1477" s="76"/>
      <c r="F1477" s="88"/>
      <c r="G1477" s="77"/>
      <c r="H1477" s="75"/>
      <c r="I1477" s="78"/>
      <c r="J1477" s="562"/>
      <c r="K1477" s="563"/>
      <c r="L1477" s="563"/>
      <c r="M1477" s="563"/>
      <c r="N1477" s="564"/>
    </row>
    <row r="1478" spans="2:14" ht="13" customHeight="1" x14ac:dyDescent="0.25">
      <c r="B1478" s="74"/>
      <c r="C1478" s="75"/>
      <c r="D1478" s="75"/>
      <c r="E1478" s="76"/>
      <c r="F1478" s="88"/>
      <c r="G1478" s="77"/>
      <c r="H1478" s="75"/>
      <c r="I1478" s="78"/>
      <c r="J1478" s="562"/>
      <c r="K1478" s="563"/>
      <c r="L1478" s="563"/>
      <c r="M1478" s="563"/>
      <c r="N1478" s="564"/>
    </row>
    <row r="1479" spans="2:14" ht="13" customHeight="1" x14ac:dyDescent="0.25">
      <c r="B1479" s="74"/>
      <c r="C1479" s="75"/>
      <c r="D1479" s="75"/>
      <c r="E1479" s="76"/>
      <c r="F1479" s="88"/>
      <c r="G1479" s="77"/>
      <c r="H1479" s="75"/>
      <c r="I1479" s="78"/>
      <c r="J1479" s="562"/>
      <c r="K1479" s="563"/>
      <c r="L1479" s="563"/>
      <c r="M1479" s="563"/>
      <c r="N1479" s="564"/>
    </row>
    <row r="1480" spans="2:14" ht="13" customHeight="1" x14ac:dyDescent="0.25">
      <c r="B1480" s="74"/>
      <c r="C1480" s="75"/>
      <c r="D1480" s="75"/>
      <c r="E1480" s="76"/>
      <c r="F1480" s="88"/>
      <c r="G1480" s="77"/>
      <c r="H1480" s="75"/>
      <c r="I1480" s="78"/>
      <c r="J1480" s="562"/>
      <c r="K1480" s="563"/>
      <c r="L1480" s="563"/>
      <c r="M1480" s="563"/>
      <c r="N1480" s="564"/>
    </row>
    <row r="1481" spans="2:14" ht="13" customHeight="1" x14ac:dyDescent="0.25">
      <c r="B1481" s="74"/>
      <c r="C1481" s="75"/>
      <c r="D1481" s="75"/>
      <c r="E1481" s="76"/>
      <c r="F1481" s="88"/>
      <c r="G1481" s="77"/>
      <c r="H1481" s="75"/>
      <c r="I1481" s="78"/>
      <c r="J1481" s="562"/>
      <c r="K1481" s="563"/>
      <c r="L1481" s="563"/>
      <c r="M1481" s="563"/>
      <c r="N1481" s="564"/>
    </row>
    <row r="1482" spans="2:14" ht="13" customHeight="1" x14ac:dyDescent="0.25">
      <c r="B1482" s="74"/>
      <c r="C1482" s="75"/>
      <c r="D1482" s="75"/>
      <c r="E1482" s="76"/>
      <c r="F1482" s="88"/>
      <c r="G1482" s="77"/>
      <c r="H1482" s="75"/>
      <c r="I1482" s="78"/>
      <c r="J1482" s="562"/>
      <c r="K1482" s="563"/>
      <c r="L1482" s="563"/>
      <c r="M1482" s="563"/>
      <c r="N1482" s="564"/>
    </row>
    <row r="1483" spans="2:14" ht="13" customHeight="1" x14ac:dyDescent="0.25">
      <c r="B1483" s="74"/>
      <c r="C1483" s="75"/>
      <c r="D1483" s="75"/>
      <c r="E1483" s="76"/>
      <c r="F1483" s="88"/>
      <c r="G1483" s="77"/>
      <c r="H1483" s="75"/>
      <c r="I1483" s="78"/>
      <c r="J1483" s="562"/>
      <c r="K1483" s="563"/>
      <c r="L1483" s="563"/>
      <c r="M1483" s="563"/>
      <c r="N1483" s="564"/>
    </row>
    <row r="1484" spans="2:14" ht="13" customHeight="1" x14ac:dyDescent="0.25">
      <c r="B1484" s="74"/>
      <c r="C1484" s="75"/>
      <c r="D1484" s="75"/>
      <c r="E1484" s="76"/>
      <c r="F1484" s="88"/>
      <c r="G1484" s="77"/>
      <c r="H1484" s="75"/>
      <c r="I1484" s="78"/>
      <c r="J1484" s="562"/>
      <c r="K1484" s="563"/>
      <c r="L1484" s="563"/>
      <c r="M1484" s="563"/>
      <c r="N1484" s="564"/>
    </row>
    <row r="1485" spans="2:14" ht="13" customHeight="1" x14ac:dyDescent="0.25">
      <c r="B1485" s="74"/>
      <c r="C1485" s="75"/>
      <c r="D1485" s="75"/>
      <c r="E1485" s="76"/>
      <c r="F1485" s="88"/>
      <c r="G1485" s="77"/>
      <c r="H1485" s="75"/>
      <c r="I1485" s="78"/>
      <c r="J1485" s="562"/>
      <c r="K1485" s="563"/>
      <c r="L1485" s="563"/>
      <c r="M1485" s="563"/>
      <c r="N1485" s="564"/>
    </row>
    <row r="1486" spans="2:14" ht="13" customHeight="1" x14ac:dyDescent="0.25">
      <c r="B1486" s="74"/>
      <c r="C1486" s="75"/>
      <c r="D1486" s="75"/>
      <c r="E1486" s="76"/>
      <c r="F1486" s="88"/>
      <c r="G1486" s="77"/>
      <c r="H1486" s="75"/>
      <c r="I1486" s="78"/>
      <c r="J1486" s="562"/>
      <c r="K1486" s="563"/>
      <c r="L1486" s="563"/>
      <c r="M1486" s="563"/>
      <c r="N1486" s="564"/>
    </row>
    <row r="1487" spans="2:14" ht="13" customHeight="1" x14ac:dyDescent="0.25">
      <c r="B1487" s="74"/>
      <c r="C1487" s="75"/>
      <c r="D1487" s="75"/>
      <c r="E1487" s="76"/>
      <c r="F1487" s="88"/>
      <c r="G1487" s="77"/>
      <c r="H1487" s="75"/>
      <c r="I1487" s="78"/>
      <c r="J1487" s="562"/>
      <c r="K1487" s="563"/>
      <c r="L1487" s="563"/>
      <c r="M1487" s="563"/>
      <c r="N1487" s="564"/>
    </row>
    <row r="1488" spans="2:14" ht="13" customHeight="1" x14ac:dyDescent="0.25">
      <c r="B1488" s="74"/>
      <c r="C1488" s="75"/>
      <c r="D1488" s="75"/>
      <c r="E1488" s="76"/>
      <c r="F1488" s="88"/>
      <c r="G1488" s="77"/>
      <c r="H1488" s="75"/>
      <c r="I1488" s="78"/>
      <c r="J1488" s="562"/>
      <c r="K1488" s="563"/>
      <c r="L1488" s="563"/>
      <c r="M1488" s="563"/>
      <c r="N1488" s="564"/>
    </row>
    <row r="1489" spans="2:14" ht="13" customHeight="1" x14ac:dyDescent="0.25">
      <c r="B1489" s="74"/>
      <c r="C1489" s="75"/>
      <c r="D1489" s="75"/>
      <c r="E1489" s="76"/>
      <c r="F1489" s="88"/>
      <c r="G1489" s="77"/>
      <c r="H1489" s="75"/>
      <c r="I1489" s="78"/>
      <c r="J1489" s="562"/>
      <c r="K1489" s="563"/>
      <c r="L1489" s="563"/>
      <c r="M1489" s="563"/>
      <c r="N1489" s="564"/>
    </row>
    <row r="1490" spans="2:14" ht="13" customHeight="1" x14ac:dyDescent="0.25">
      <c r="B1490" s="74"/>
      <c r="C1490" s="75"/>
      <c r="D1490" s="75"/>
      <c r="E1490" s="76"/>
      <c r="F1490" s="88"/>
      <c r="G1490" s="77"/>
      <c r="H1490" s="75"/>
      <c r="I1490" s="78"/>
      <c r="J1490" s="562"/>
      <c r="K1490" s="563"/>
      <c r="L1490" s="563"/>
      <c r="M1490" s="563"/>
      <c r="N1490" s="564"/>
    </row>
    <row r="1491" spans="2:14" ht="13" customHeight="1" x14ac:dyDescent="0.25">
      <c r="B1491" s="74"/>
      <c r="C1491" s="75"/>
      <c r="D1491" s="75"/>
      <c r="E1491" s="76"/>
      <c r="F1491" s="88"/>
      <c r="G1491" s="77"/>
      <c r="H1491" s="75"/>
      <c r="I1491" s="78"/>
      <c r="J1491" s="562"/>
      <c r="K1491" s="563"/>
      <c r="L1491" s="563"/>
      <c r="M1491" s="563"/>
      <c r="N1491" s="564"/>
    </row>
    <row r="1492" spans="2:14" ht="13" customHeight="1" x14ac:dyDescent="0.25">
      <c r="B1492" s="74"/>
      <c r="C1492" s="75"/>
      <c r="D1492" s="75"/>
      <c r="E1492" s="76"/>
      <c r="F1492" s="88"/>
      <c r="G1492" s="77"/>
      <c r="H1492" s="75"/>
      <c r="I1492" s="78"/>
      <c r="J1492" s="562"/>
      <c r="K1492" s="563"/>
      <c r="L1492" s="563"/>
      <c r="M1492" s="563"/>
      <c r="N1492" s="564"/>
    </row>
    <row r="1493" spans="2:14" ht="13" customHeight="1" x14ac:dyDescent="0.25">
      <c r="B1493" s="74"/>
      <c r="C1493" s="75"/>
      <c r="D1493" s="75"/>
      <c r="E1493" s="76"/>
      <c r="F1493" s="88"/>
      <c r="G1493" s="77"/>
      <c r="H1493" s="75"/>
      <c r="I1493" s="78"/>
      <c r="J1493" s="562"/>
      <c r="K1493" s="563"/>
      <c r="L1493" s="563"/>
      <c r="M1493" s="563"/>
      <c r="N1493" s="564"/>
    </row>
    <row r="1494" spans="2:14" ht="13" customHeight="1" x14ac:dyDescent="0.25">
      <c r="B1494" s="74"/>
      <c r="C1494" s="75"/>
      <c r="D1494" s="75"/>
      <c r="E1494" s="76"/>
      <c r="F1494" s="88"/>
      <c r="G1494" s="77"/>
      <c r="H1494" s="75"/>
      <c r="I1494" s="78"/>
      <c r="J1494" s="562"/>
      <c r="K1494" s="563"/>
      <c r="L1494" s="563"/>
      <c r="M1494" s="563"/>
      <c r="N1494" s="564"/>
    </row>
    <row r="1495" spans="2:14" ht="13" customHeight="1" x14ac:dyDescent="0.25">
      <c r="B1495" s="74"/>
      <c r="C1495" s="75"/>
      <c r="D1495" s="75"/>
      <c r="E1495" s="76"/>
      <c r="F1495" s="88"/>
      <c r="G1495" s="77"/>
      <c r="H1495" s="75"/>
      <c r="I1495" s="78"/>
      <c r="J1495" s="562"/>
      <c r="K1495" s="563"/>
      <c r="L1495" s="563"/>
      <c r="M1495" s="563"/>
      <c r="N1495" s="564"/>
    </row>
    <row r="1496" spans="2:14" ht="13" customHeight="1" x14ac:dyDescent="0.25">
      <c r="B1496" s="74"/>
      <c r="C1496" s="75"/>
      <c r="D1496" s="75"/>
      <c r="E1496" s="76"/>
      <c r="F1496" s="88"/>
      <c r="G1496" s="77"/>
      <c r="H1496" s="75"/>
      <c r="I1496" s="78"/>
      <c r="J1496" s="562"/>
      <c r="K1496" s="563"/>
      <c r="L1496" s="563"/>
      <c r="M1496" s="563"/>
      <c r="N1496" s="564"/>
    </row>
    <row r="1497" spans="2:14" ht="13" customHeight="1" x14ac:dyDescent="0.25">
      <c r="B1497" s="74"/>
      <c r="C1497" s="75"/>
      <c r="D1497" s="75"/>
      <c r="E1497" s="76"/>
      <c r="F1497" s="88"/>
      <c r="G1497" s="77"/>
      <c r="H1497" s="75"/>
      <c r="I1497" s="78"/>
      <c r="J1497" s="562"/>
      <c r="K1497" s="563"/>
      <c r="L1497" s="563"/>
      <c r="M1497" s="563"/>
      <c r="N1497" s="564"/>
    </row>
    <row r="1498" spans="2:14" ht="13" customHeight="1" x14ac:dyDescent="0.25">
      <c r="B1498" s="74"/>
      <c r="C1498" s="75"/>
      <c r="D1498" s="75"/>
      <c r="E1498" s="76"/>
      <c r="F1498" s="88"/>
      <c r="G1498" s="77"/>
      <c r="H1498" s="75"/>
      <c r="I1498" s="78"/>
      <c r="J1498" s="562"/>
      <c r="K1498" s="563"/>
      <c r="L1498" s="563"/>
      <c r="M1498" s="563"/>
      <c r="N1498" s="564"/>
    </row>
    <row r="1499" spans="2:14" ht="13" customHeight="1" x14ac:dyDescent="0.25">
      <c r="B1499" s="74"/>
      <c r="C1499" s="75"/>
      <c r="D1499" s="75"/>
      <c r="E1499" s="76"/>
      <c r="F1499" s="88"/>
      <c r="G1499" s="77"/>
      <c r="H1499" s="75"/>
      <c r="I1499" s="78"/>
      <c r="J1499" s="562"/>
      <c r="K1499" s="563"/>
      <c r="L1499" s="563"/>
      <c r="M1499" s="563"/>
      <c r="N1499" s="564"/>
    </row>
    <row r="1500" spans="2:14" ht="13" customHeight="1" x14ac:dyDescent="0.25">
      <c r="B1500" s="74"/>
      <c r="C1500" s="75"/>
      <c r="D1500" s="75"/>
      <c r="E1500" s="76"/>
      <c r="F1500" s="88"/>
      <c r="G1500" s="77"/>
      <c r="H1500" s="75"/>
      <c r="I1500" s="78"/>
      <c r="J1500" s="562"/>
      <c r="K1500" s="563"/>
      <c r="L1500" s="563"/>
      <c r="M1500" s="563"/>
      <c r="N1500" s="564"/>
    </row>
    <row r="1501" spans="2:14" ht="13" customHeight="1" x14ac:dyDescent="0.25">
      <c r="B1501" s="74"/>
      <c r="C1501" s="75"/>
      <c r="D1501" s="75"/>
      <c r="E1501" s="76"/>
      <c r="F1501" s="88"/>
      <c r="G1501" s="77"/>
      <c r="H1501" s="75"/>
      <c r="I1501" s="78"/>
      <c r="J1501" s="562"/>
      <c r="K1501" s="563"/>
      <c r="L1501" s="563"/>
      <c r="M1501" s="563"/>
      <c r="N1501" s="564"/>
    </row>
    <row r="1502" spans="2:14" ht="13" customHeight="1" x14ac:dyDescent="0.25">
      <c r="B1502" s="74"/>
      <c r="C1502" s="75"/>
      <c r="D1502" s="75"/>
      <c r="E1502" s="76"/>
      <c r="F1502" s="88"/>
      <c r="G1502" s="77"/>
      <c r="H1502" s="75"/>
      <c r="I1502" s="78"/>
      <c r="J1502" s="562"/>
      <c r="K1502" s="563"/>
      <c r="L1502" s="563"/>
      <c r="M1502" s="563"/>
      <c r="N1502" s="564"/>
    </row>
    <row r="1503" spans="2:14" ht="13" customHeight="1" x14ac:dyDescent="0.25">
      <c r="B1503" s="74"/>
      <c r="C1503" s="75"/>
      <c r="D1503" s="75"/>
      <c r="E1503" s="76"/>
      <c r="F1503" s="88"/>
      <c r="G1503" s="77"/>
      <c r="H1503" s="75"/>
      <c r="I1503" s="78"/>
      <c r="J1503" s="562"/>
      <c r="K1503" s="563"/>
      <c r="L1503" s="563"/>
      <c r="M1503" s="563"/>
      <c r="N1503" s="564"/>
    </row>
    <row r="1504" spans="2:14" ht="13" customHeight="1" x14ac:dyDescent="0.25">
      <c r="B1504" s="74"/>
      <c r="C1504" s="75"/>
      <c r="D1504" s="75"/>
      <c r="E1504" s="76"/>
      <c r="F1504" s="88"/>
      <c r="G1504" s="77"/>
      <c r="H1504" s="75"/>
      <c r="I1504" s="78"/>
      <c r="J1504" s="562"/>
      <c r="K1504" s="563"/>
      <c r="L1504" s="563"/>
      <c r="M1504" s="563"/>
      <c r="N1504" s="564"/>
    </row>
    <row r="1505" spans="2:14" ht="13" customHeight="1" x14ac:dyDescent="0.25">
      <c r="B1505" s="74"/>
      <c r="C1505" s="75"/>
      <c r="D1505" s="75"/>
      <c r="E1505" s="76"/>
      <c r="F1505" s="88"/>
      <c r="G1505" s="77"/>
      <c r="H1505" s="75"/>
      <c r="I1505" s="78"/>
      <c r="J1505" s="562"/>
      <c r="K1505" s="563"/>
      <c r="L1505" s="563"/>
      <c r="M1505" s="563"/>
      <c r="N1505" s="564"/>
    </row>
    <row r="1506" spans="2:14" ht="13" customHeight="1" x14ac:dyDescent="0.25">
      <c r="B1506" s="74"/>
      <c r="C1506" s="75"/>
      <c r="D1506" s="75"/>
      <c r="E1506" s="76"/>
      <c r="F1506" s="88"/>
      <c r="G1506" s="77"/>
      <c r="H1506" s="75"/>
      <c r="I1506" s="78"/>
      <c r="J1506" s="562"/>
      <c r="K1506" s="563"/>
      <c r="L1506" s="563"/>
      <c r="M1506" s="563"/>
      <c r="N1506" s="564"/>
    </row>
    <row r="1507" spans="2:14" ht="13" customHeight="1" x14ac:dyDescent="0.25">
      <c r="B1507" s="74"/>
      <c r="C1507" s="75"/>
      <c r="D1507" s="75"/>
      <c r="E1507" s="76"/>
      <c r="F1507" s="88"/>
      <c r="G1507" s="77"/>
      <c r="H1507" s="75"/>
      <c r="I1507" s="78"/>
      <c r="J1507" s="562"/>
      <c r="K1507" s="563"/>
      <c r="L1507" s="563"/>
      <c r="M1507" s="563"/>
      <c r="N1507" s="564"/>
    </row>
    <row r="1508" spans="2:14" ht="13" customHeight="1" x14ac:dyDescent="0.25">
      <c r="B1508" s="74"/>
      <c r="C1508" s="75"/>
      <c r="D1508" s="75"/>
      <c r="E1508" s="76"/>
      <c r="F1508" s="88"/>
      <c r="G1508" s="77"/>
      <c r="H1508" s="75"/>
      <c r="I1508" s="78"/>
      <c r="J1508" s="562"/>
      <c r="K1508" s="563"/>
      <c r="L1508" s="563"/>
      <c r="M1508" s="563"/>
      <c r="N1508" s="564"/>
    </row>
    <row r="1509" spans="2:14" ht="13" customHeight="1" x14ac:dyDescent="0.25">
      <c r="B1509" s="74"/>
      <c r="C1509" s="75"/>
      <c r="D1509" s="75"/>
      <c r="E1509" s="76"/>
      <c r="F1509" s="88"/>
      <c r="G1509" s="77"/>
      <c r="H1509" s="75"/>
      <c r="I1509" s="78"/>
      <c r="J1509" s="562"/>
      <c r="K1509" s="563"/>
      <c r="L1509" s="563"/>
      <c r="M1509" s="563"/>
      <c r="N1509" s="564"/>
    </row>
    <row r="1510" spans="2:14" ht="13" customHeight="1" x14ac:dyDescent="0.25">
      <c r="B1510" s="74"/>
      <c r="C1510" s="75"/>
      <c r="D1510" s="75"/>
      <c r="E1510" s="76"/>
      <c r="F1510" s="88"/>
      <c r="G1510" s="77"/>
      <c r="H1510" s="75"/>
      <c r="I1510" s="78"/>
      <c r="J1510" s="562"/>
      <c r="K1510" s="563"/>
      <c r="L1510" s="563"/>
      <c r="M1510" s="563"/>
      <c r="N1510" s="564"/>
    </row>
    <row r="1511" spans="2:14" ht="13" customHeight="1" x14ac:dyDescent="0.25">
      <c r="B1511" s="74"/>
      <c r="C1511" s="75"/>
      <c r="D1511" s="75"/>
      <c r="E1511" s="76"/>
      <c r="F1511" s="88"/>
      <c r="G1511" s="77"/>
      <c r="H1511" s="75"/>
      <c r="I1511" s="78"/>
      <c r="J1511" s="562"/>
      <c r="K1511" s="563"/>
      <c r="L1511" s="563"/>
      <c r="M1511" s="563"/>
      <c r="N1511" s="564"/>
    </row>
    <row r="1512" spans="2:14" ht="13" customHeight="1" x14ac:dyDescent="0.25">
      <c r="B1512" s="74"/>
      <c r="C1512" s="75"/>
      <c r="D1512" s="75"/>
      <c r="E1512" s="76"/>
      <c r="F1512" s="88"/>
      <c r="G1512" s="77"/>
      <c r="H1512" s="75"/>
      <c r="I1512" s="78"/>
      <c r="J1512" s="562"/>
      <c r="K1512" s="563"/>
      <c r="L1512" s="563"/>
      <c r="M1512" s="563"/>
      <c r="N1512" s="564"/>
    </row>
    <row r="1513" spans="2:14" ht="13" customHeight="1" x14ac:dyDescent="0.25">
      <c r="B1513" s="74"/>
      <c r="C1513" s="75"/>
      <c r="D1513" s="75"/>
      <c r="E1513" s="76"/>
      <c r="F1513" s="88"/>
      <c r="G1513" s="77"/>
      <c r="H1513" s="75"/>
      <c r="I1513" s="78"/>
      <c r="J1513" s="562"/>
      <c r="K1513" s="563"/>
      <c r="L1513" s="563"/>
      <c r="M1513" s="563"/>
      <c r="N1513" s="564"/>
    </row>
    <row r="1514" spans="2:14" ht="13" customHeight="1" x14ac:dyDescent="0.25">
      <c r="B1514" s="74"/>
      <c r="C1514" s="75"/>
      <c r="D1514" s="75"/>
      <c r="E1514" s="76"/>
      <c r="F1514" s="88"/>
      <c r="G1514" s="77"/>
      <c r="H1514" s="75"/>
      <c r="I1514" s="78"/>
      <c r="J1514" s="562"/>
      <c r="K1514" s="563"/>
      <c r="L1514" s="563"/>
      <c r="M1514" s="563"/>
      <c r="N1514" s="564"/>
    </row>
    <row r="1515" spans="2:14" ht="13" customHeight="1" x14ac:dyDescent="0.25">
      <c r="B1515" s="74"/>
      <c r="C1515" s="75"/>
      <c r="D1515" s="75"/>
      <c r="E1515" s="76"/>
      <c r="F1515" s="88"/>
      <c r="G1515" s="77"/>
      <c r="H1515" s="75"/>
      <c r="I1515" s="78"/>
      <c r="J1515" s="562"/>
      <c r="K1515" s="563"/>
      <c r="L1515" s="563"/>
      <c r="M1515" s="563"/>
      <c r="N1515" s="564"/>
    </row>
    <row r="1516" spans="2:14" ht="13" customHeight="1" x14ac:dyDescent="0.25">
      <c r="B1516" s="74"/>
      <c r="C1516" s="75"/>
      <c r="D1516" s="75"/>
      <c r="E1516" s="76"/>
      <c r="F1516" s="88"/>
      <c r="G1516" s="77"/>
      <c r="H1516" s="75"/>
      <c r="I1516" s="78"/>
      <c r="J1516" s="562"/>
      <c r="K1516" s="563"/>
      <c r="L1516" s="563"/>
      <c r="M1516" s="563"/>
      <c r="N1516" s="564"/>
    </row>
    <row r="1517" spans="2:14" ht="13" customHeight="1" x14ac:dyDescent="0.25">
      <c r="B1517" s="74"/>
      <c r="C1517" s="75"/>
      <c r="D1517" s="75"/>
      <c r="E1517" s="76"/>
      <c r="F1517" s="88"/>
      <c r="G1517" s="77"/>
      <c r="H1517" s="75"/>
      <c r="I1517" s="78"/>
      <c r="J1517" s="562"/>
      <c r="K1517" s="563"/>
      <c r="L1517" s="563"/>
      <c r="M1517" s="563"/>
      <c r="N1517" s="564"/>
    </row>
    <row r="1518" spans="2:14" ht="13" customHeight="1" x14ac:dyDescent="0.25">
      <c r="B1518" s="74"/>
      <c r="C1518" s="75"/>
      <c r="D1518" s="75"/>
      <c r="E1518" s="76"/>
      <c r="F1518" s="88"/>
      <c r="G1518" s="77"/>
      <c r="H1518" s="75"/>
      <c r="I1518" s="78"/>
      <c r="J1518" s="562"/>
      <c r="K1518" s="563"/>
      <c r="L1518" s="563"/>
      <c r="M1518" s="563"/>
      <c r="N1518" s="564"/>
    </row>
    <row r="1519" spans="2:14" ht="13" customHeight="1" x14ac:dyDescent="0.25">
      <c r="B1519" s="74"/>
      <c r="C1519" s="75"/>
      <c r="D1519" s="75"/>
      <c r="E1519" s="76"/>
      <c r="F1519" s="88"/>
      <c r="G1519" s="77"/>
      <c r="H1519" s="75"/>
      <c r="I1519" s="78"/>
      <c r="J1519" s="562"/>
      <c r="K1519" s="563"/>
      <c r="L1519" s="563"/>
      <c r="M1519" s="563"/>
      <c r="N1519" s="564"/>
    </row>
    <row r="1520" spans="2:14" ht="13" customHeight="1" x14ac:dyDescent="0.25">
      <c r="B1520" s="74"/>
      <c r="C1520" s="75"/>
      <c r="D1520" s="75"/>
      <c r="E1520" s="76"/>
      <c r="F1520" s="88"/>
      <c r="G1520" s="77"/>
      <c r="H1520" s="75"/>
      <c r="I1520" s="78"/>
      <c r="J1520" s="562"/>
      <c r="K1520" s="563"/>
      <c r="L1520" s="563"/>
      <c r="M1520" s="563"/>
      <c r="N1520" s="564"/>
    </row>
    <row r="1521" spans="2:14" ht="13" customHeight="1" x14ac:dyDescent="0.25">
      <c r="B1521" s="74"/>
      <c r="C1521" s="75"/>
      <c r="D1521" s="75"/>
      <c r="E1521" s="76"/>
      <c r="F1521" s="88"/>
      <c r="G1521" s="77"/>
      <c r="H1521" s="75"/>
      <c r="I1521" s="78"/>
      <c r="J1521" s="562"/>
      <c r="K1521" s="563"/>
      <c r="L1521" s="563"/>
      <c r="M1521" s="563"/>
      <c r="N1521" s="564"/>
    </row>
    <row r="1522" spans="2:14" ht="13" customHeight="1" x14ac:dyDescent="0.25">
      <c r="B1522" s="74"/>
      <c r="C1522" s="75"/>
      <c r="D1522" s="75"/>
      <c r="E1522" s="76"/>
      <c r="F1522" s="88"/>
      <c r="G1522" s="77"/>
      <c r="H1522" s="75"/>
      <c r="I1522" s="78"/>
      <c r="J1522" s="562"/>
      <c r="K1522" s="563"/>
      <c r="L1522" s="563"/>
      <c r="M1522" s="563"/>
      <c r="N1522" s="564"/>
    </row>
    <row r="1523" spans="2:14" ht="13" customHeight="1" x14ac:dyDescent="0.25">
      <c r="B1523" s="74"/>
      <c r="C1523" s="75"/>
      <c r="D1523" s="75"/>
      <c r="E1523" s="76"/>
      <c r="F1523" s="88"/>
      <c r="G1523" s="77"/>
      <c r="H1523" s="75"/>
      <c r="I1523" s="78"/>
      <c r="J1523" s="562"/>
      <c r="K1523" s="563"/>
      <c r="L1523" s="563"/>
      <c r="M1523" s="563"/>
      <c r="N1523" s="564"/>
    </row>
    <row r="1524" spans="2:14" ht="13" customHeight="1" x14ac:dyDescent="0.25">
      <c r="B1524" s="74"/>
      <c r="C1524" s="75"/>
      <c r="D1524" s="75"/>
      <c r="E1524" s="76"/>
      <c r="F1524" s="88"/>
      <c r="G1524" s="77"/>
      <c r="H1524" s="75"/>
      <c r="I1524" s="78"/>
      <c r="J1524" s="562"/>
      <c r="K1524" s="563"/>
      <c r="L1524" s="563"/>
      <c r="M1524" s="563"/>
      <c r="N1524" s="564"/>
    </row>
    <row r="1525" spans="2:14" ht="13" customHeight="1" x14ac:dyDescent="0.25">
      <c r="B1525" s="74"/>
      <c r="C1525" s="75"/>
      <c r="D1525" s="75"/>
      <c r="E1525" s="76"/>
      <c r="F1525" s="88"/>
      <c r="G1525" s="77"/>
      <c r="H1525" s="75"/>
      <c r="I1525" s="78"/>
      <c r="J1525" s="562"/>
      <c r="K1525" s="563"/>
      <c r="L1525" s="563"/>
      <c r="M1525" s="563"/>
      <c r="N1525" s="564"/>
    </row>
    <row r="1526" spans="2:14" ht="13" customHeight="1" x14ac:dyDescent="0.25">
      <c r="B1526" s="74"/>
      <c r="C1526" s="75"/>
      <c r="D1526" s="75"/>
      <c r="E1526" s="76"/>
      <c r="F1526" s="88"/>
      <c r="G1526" s="77"/>
      <c r="H1526" s="75"/>
      <c r="I1526" s="78"/>
      <c r="J1526" s="562"/>
      <c r="K1526" s="563"/>
      <c r="L1526" s="563"/>
      <c r="M1526" s="563"/>
      <c r="N1526" s="564"/>
    </row>
    <row r="1527" spans="2:14" ht="13" customHeight="1" x14ac:dyDescent="0.25">
      <c r="B1527" s="74"/>
      <c r="C1527" s="75"/>
      <c r="D1527" s="75"/>
      <c r="E1527" s="76"/>
      <c r="F1527" s="88"/>
      <c r="G1527" s="77"/>
      <c r="H1527" s="75"/>
      <c r="I1527" s="78"/>
      <c r="J1527" s="562"/>
      <c r="K1527" s="563"/>
      <c r="L1527" s="563"/>
      <c r="M1527" s="563"/>
      <c r="N1527" s="564"/>
    </row>
    <row r="1528" spans="2:14" ht="13" customHeight="1" x14ac:dyDescent="0.25">
      <c r="B1528" s="74"/>
      <c r="C1528" s="75"/>
      <c r="D1528" s="75"/>
      <c r="E1528" s="76"/>
      <c r="F1528" s="88"/>
      <c r="G1528" s="77"/>
      <c r="H1528" s="75"/>
      <c r="I1528" s="78"/>
      <c r="J1528" s="562"/>
      <c r="K1528" s="563"/>
      <c r="L1528" s="563"/>
      <c r="M1528" s="563"/>
      <c r="N1528" s="564"/>
    </row>
    <row r="1529" spans="2:14" ht="13" customHeight="1" x14ac:dyDescent="0.25">
      <c r="B1529" s="74"/>
      <c r="C1529" s="75"/>
      <c r="D1529" s="75"/>
      <c r="E1529" s="76"/>
      <c r="F1529" s="88"/>
      <c r="G1529" s="77"/>
      <c r="H1529" s="75"/>
      <c r="I1529" s="78"/>
      <c r="J1529" s="562"/>
      <c r="K1529" s="563"/>
      <c r="L1529" s="563"/>
      <c r="M1529" s="563"/>
      <c r="N1529" s="564"/>
    </row>
    <row r="1530" spans="2:14" ht="13" customHeight="1" x14ac:dyDescent="0.25">
      <c r="B1530" s="74"/>
      <c r="C1530" s="75"/>
      <c r="D1530" s="75"/>
      <c r="E1530" s="76"/>
      <c r="F1530" s="88"/>
      <c r="G1530" s="77"/>
      <c r="H1530" s="75"/>
      <c r="I1530" s="78"/>
      <c r="J1530" s="562"/>
      <c r="K1530" s="563"/>
      <c r="L1530" s="563"/>
      <c r="M1530" s="563"/>
      <c r="N1530" s="564"/>
    </row>
    <row r="1531" spans="2:14" ht="13" customHeight="1" x14ac:dyDescent="0.25">
      <c r="B1531" s="74"/>
      <c r="C1531" s="75"/>
      <c r="D1531" s="75"/>
      <c r="E1531" s="76"/>
      <c r="F1531" s="88"/>
      <c r="G1531" s="77"/>
      <c r="H1531" s="75"/>
      <c r="I1531" s="78"/>
      <c r="J1531" s="562"/>
      <c r="K1531" s="563"/>
      <c r="L1531" s="563"/>
      <c r="M1531" s="563"/>
      <c r="N1531" s="564"/>
    </row>
    <row r="1532" spans="2:14" ht="13" customHeight="1" x14ac:dyDescent="0.25">
      <c r="B1532" s="74"/>
      <c r="C1532" s="75"/>
      <c r="D1532" s="75"/>
      <c r="E1532" s="76"/>
      <c r="F1532" s="88"/>
      <c r="G1532" s="77"/>
      <c r="H1532" s="75"/>
      <c r="I1532" s="78"/>
      <c r="J1532" s="562"/>
      <c r="K1532" s="563"/>
      <c r="L1532" s="563"/>
      <c r="M1532" s="563"/>
      <c r="N1532" s="564"/>
    </row>
    <row r="1533" spans="2:14" ht="13" customHeight="1" x14ac:dyDescent="0.25">
      <c r="B1533" s="74"/>
      <c r="C1533" s="75"/>
      <c r="D1533" s="75"/>
      <c r="E1533" s="76"/>
      <c r="F1533" s="88"/>
      <c r="G1533" s="77"/>
      <c r="H1533" s="75"/>
      <c r="I1533" s="78"/>
      <c r="J1533" s="562"/>
      <c r="K1533" s="563"/>
      <c r="L1533" s="563"/>
      <c r="M1533" s="563"/>
      <c r="N1533" s="564"/>
    </row>
    <row r="1534" spans="2:14" ht="13" customHeight="1" x14ac:dyDescent="0.25">
      <c r="B1534" s="74"/>
      <c r="C1534" s="75"/>
      <c r="D1534" s="75"/>
      <c r="E1534" s="76"/>
      <c r="F1534" s="88"/>
      <c r="G1534" s="77"/>
      <c r="H1534" s="75"/>
      <c r="I1534" s="78"/>
      <c r="J1534" s="562"/>
      <c r="K1534" s="563"/>
      <c r="L1534" s="563"/>
      <c r="M1534" s="563"/>
      <c r="N1534" s="564"/>
    </row>
    <row r="1535" spans="2:14" ht="13" customHeight="1" x14ac:dyDescent="0.25">
      <c r="B1535" s="74"/>
      <c r="C1535" s="75"/>
      <c r="D1535" s="75"/>
      <c r="E1535" s="76"/>
      <c r="F1535" s="88"/>
      <c r="G1535" s="77"/>
      <c r="H1535" s="75"/>
      <c r="I1535" s="78"/>
      <c r="J1535" s="562"/>
      <c r="K1535" s="563"/>
      <c r="L1535" s="563"/>
      <c r="M1535" s="563"/>
      <c r="N1535" s="564"/>
    </row>
    <row r="1536" spans="2:14" ht="13" customHeight="1" x14ac:dyDescent="0.25">
      <c r="B1536" s="74"/>
      <c r="C1536" s="75"/>
      <c r="D1536" s="75"/>
      <c r="E1536" s="76"/>
      <c r="F1536" s="88"/>
      <c r="G1536" s="77"/>
      <c r="H1536" s="75"/>
      <c r="I1536" s="78"/>
      <c r="J1536" s="562"/>
      <c r="K1536" s="563"/>
      <c r="L1536" s="563"/>
      <c r="M1536" s="563"/>
      <c r="N1536" s="564"/>
    </row>
    <row r="1537" spans="2:14" ht="13" customHeight="1" x14ac:dyDescent="0.25">
      <c r="B1537" s="74"/>
      <c r="C1537" s="75"/>
      <c r="D1537" s="75"/>
      <c r="E1537" s="76"/>
      <c r="F1537" s="88"/>
      <c r="G1537" s="77"/>
      <c r="H1537" s="75"/>
      <c r="I1537" s="78"/>
      <c r="J1537" s="562"/>
      <c r="K1537" s="563"/>
      <c r="L1537" s="563"/>
      <c r="M1537" s="563"/>
      <c r="N1537" s="564"/>
    </row>
    <row r="1538" spans="2:14" ht="13" customHeight="1" x14ac:dyDescent="0.25">
      <c r="B1538" s="74"/>
      <c r="C1538" s="75"/>
      <c r="D1538" s="75"/>
      <c r="E1538" s="76"/>
      <c r="F1538" s="88"/>
      <c r="G1538" s="77"/>
      <c r="H1538" s="75"/>
      <c r="I1538" s="78"/>
      <c r="J1538" s="562"/>
      <c r="K1538" s="563"/>
      <c r="L1538" s="563"/>
      <c r="M1538" s="563"/>
      <c r="N1538" s="564"/>
    </row>
    <row r="1539" spans="2:14" ht="13" customHeight="1" x14ac:dyDescent="0.25">
      <c r="B1539" s="74"/>
      <c r="C1539" s="75"/>
      <c r="D1539" s="75"/>
      <c r="E1539" s="76"/>
      <c r="F1539" s="88"/>
      <c r="G1539" s="77"/>
      <c r="H1539" s="75"/>
      <c r="I1539" s="78"/>
      <c r="J1539" s="562"/>
      <c r="K1539" s="563"/>
      <c r="L1539" s="563"/>
      <c r="M1539" s="563"/>
      <c r="N1539" s="564"/>
    </row>
    <row r="1540" spans="2:14" ht="13" customHeight="1" x14ac:dyDescent="0.25">
      <c r="B1540" s="74"/>
      <c r="C1540" s="75"/>
      <c r="D1540" s="75"/>
      <c r="E1540" s="76"/>
      <c r="F1540" s="88"/>
      <c r="G1540" s="77"/>
      <c r="H1540" s="75"/>
      <c r="I1540" s="78"/>
      <c r="J1540" s="562"/>
      <c r="K1540" s="563"/>
      <c r="L1540" s="563"/>
      <c r="M1540" s="563"/>
      <c r="N1540" s="564"/>
    </row>
    <row r="1541" spans="2:14" ht="13" customHeight="1" x14ac:dyDescent="0.25">
      <c r="B1541" s="74"/>
      <c r="C1541" s="75"/>
      <c r="D1541" s="75"/>
      <c r="E1541" s="76"/>
      <c r="F1541" s="88"/>
      <c r="G1541" s="77"/>
      <c r="H1541" s="75"/>
      <c r="I1541" s="78"/>
      <c r="J1541" s="562"/>
      <c r="K1541" s="563"/>
      <c r="L1541" s="563"/>
      <c r="M1541" s="563"/>
      <c r="N1541" s="564"/>
    </row>
    <row r="1542" spans="2:14" ht="13" customHeight="1" x14ac:dyDescent="0.25">
      <c r="B1542" s="74"/>
      <c r="C1542" s="75"/>
      <c r="D1542" s="75"/>
      <c r="E1542" s="76"/>
      <c r="F1542" s="88"/>
      <c r="G1542" s="77"/>
      <c r="H1542" s="75"/>
      <c r="I1542" s="78"/>
      <c r="J1542" s="562"/>
      <c r="K1542" s="563"/>
      <c r="L1542" s="563"/>
      <c r="M1542" s="563"/>
      <c r="N1542" s="564"/>
    </row>
    <row r="1543" spans="2:14" ht="13" customHeight="1" x14ac:dyDescent="0.25">
      <c r="B1543" s="74"/>
      <c r="C1543" s="75"/>
      <c r="D1543" s="75"/>
      <c r="E1543" s="76"/>
      <c r="F1543" s="88"/>
      <c r="G1543" s="77"/>
      <c r="H1543" s="75"/>
      <c r="I1543" s="78"/>
      <c r="J1543" s="562"/>
      <c r="K1543" s="563"/>
      <c r="L1543" s="563"/>
      <c r="M1543" s="563"/>
      <c r="N1543" s="564"/>
    </row>
    <row r="1544" spans="2:14" ht="13" customHeight="1" x14ac:dyDescent="0.25">
      <c r="B1544" s="74"/>
      <c r="C1544" s="75"/>
      <c r="D1544" s="75"/>
      <c r="E1544" s="76"/>
      <c r="F1544" s="88"/>
      <c r="G1544" s="77"/>
      <c r="H1544" s="75"/>
      <c r="I1544" s="78"/>
      <c r="J1544" s="562"/>
      <c r="K1544" s="563"/>
      <c r="L1544" s="563"/>
      <c r="M1544" s="563"/>
      <c r="N1544" s="564"/>
    </row>
    <row r="1545" spans="2:14" ht="13" customHeight="1" x14ac:dyDescent="0.25">
      <c r="B1545" s="74"/>
      <c r="C1545" s="75"/>
      <c r="D1545" s="75"/>
      <c r="E1545" s="76"/>
      <c r="F1545" s="88"/>
      <c r="G1545" s="77"/>
      <c r="H1545" s="75"/>
      <c r="I1545" s="78"/>
      <c r="J1545" s="562"/>
      <c r="K1545" s="563"/>
      <c r="L1545" s="563"/>
      <c r="M1545" s="563"/>
      <c r="N1545" s="564"/>
    </row>
    <row r="1546" spans="2:14" ht="13" customHeight="1" x14ac:dyDescent="0.25">
      <c r="B1546" s="74"/>
      <c r="C1546" s="75"/>
      <c r="D1546" s="75"/>
      <c r="E1546" s="76"/>
      <c r="F1546" s="88"/>
      <c r="G1546" s="77"/>
      <c r="H1546" s="75"/>
      <c r="I1546" s="78"/>
      <c r="J1546" s="562"/>
      <c r="K1546" s="563"/>
      <c r="L1546" s="563"/>
      <c r="M1546" s="563"/>
      <c r="N1546" s="564"/>
    </row>
    <row r="1547" spans="2:14" ht="13" customHeight="1" x14ac:dyDescent="0.25">
      <c r="B1547" s="74"/>
      <c r="C1547" s="75"/>
      <c r="D1547" s="75"/>
      <c r="E1547" s="76"/>
      <c r="F1547" s="88"/>
      <c r="G1547" s="77"/>
      <c r="H1547" s="75"/>
      <c r="I1547" s="78"/>
      <c r="J1547" s="562"/>
      <c r="K1547" s="563"/>
      <c r="L1547" s="563"/>
      <c r="M1547" s="563"/>
      <c r="N1547" s="564"/>
    </row>
    <row r="1548" spans="2:14" ht="13" customHeight="1" x14ac:dyDescent="0.25">
      <c r="B1548" s="74"/>
      <c r="C1548" s="75"/>
      <c r="D1548" s="75"/>
      <c r="E1548" s="76"/>
      <c r="F1548" s="88"/>
      <c r="G1548" s="77"/>
      <c r="H1548" s="75"/>
      <c r="I1548" s="78"/>
      <c r="J1548" s="562"/>
      <c r="K1548" s="563"/>
      <c r="L1548" s="563"/>
      <c r="M1548" s="563"/>
      <c r="N1548" s="564"/>
    </row>
    <row r="1549" spans="2:14" ht="13" customHeight="1" x14ac:dyDescent="0.25">
      <c r="B1549" s="74"/>
      <c r="C1549" s="75"/>
      <c r="D1549" s="75"/>
      <c r="E1549" s="76"/>
      <c r="F1549" s="88"/>
      <c r="G1549" s="77"/>
      <c r="H1549" s="75"/>
      <c r="I1549" s="78"/>
      <c r="J1549" s="562"/>
      <c r="K1549" s="563"/>
      <c r="L1549" s="563"/>
      <c r="M1549" s="563"/>
      <c r="N1549" s="564"/>
    </row>
    <row r="1550" spans="2:14" ht="13" customHeight="1" x14ac:dyDescent="0.25">
      <c r="B1550" s="74"/>
      <c r="C1550" s="75"/>
      <c r="D1550" s="75"/>
      <c r="E1550" s="76"/>
      <c r="F1550" s="88"/>
      <c r="G1550" s="77"/>
      <c r="H1550" s="75"/>
      <c r="I1550" s="78"/>
      <c r="J1550" s="562"/>
      <c r="K1550" s="563"/>
      <c r="L1550" s="563"/>
      <c r="M1550" s="563"/>
      <c r="N1550" s="564"/>
    </row>
    <row r="1551" spans="2:14" ht="13" customHeight="1" x14ac:dyDescent="0.25">
      <c r="B1551" s="74"/>
      <c r="C1551" s="75"/>
      <c r="D1551" s="75"/>
      <c r="E1551" s="76"/>
      <c r="F1551" s="88"/>
      <c r="G1551" s="77"/>
      <c r="H1551" s="75"/>
      <c r="I1551" s="78"/>
      <c r="J1551" s="562"/>
      <c r="K1551" s="563"/>
      <c r="L1551" s="563"/>
      <c r="M1551" s="563"/>
      <c r="N1551" s="564"/>
    </row>
    <row r="1552" spans="2:14" ht="13" customHeight="1" x14ac:dyDescent="0.25">
      <c r="B1552" s="74"/>
      <c r="C1552" s="75"/>
      <c r="D1552" s="75"/>
      <c r="E1552" s="76"/>
      <c r="F1552" s="88"/>
      <c r="G1552" s="77"/>
      <c r="H1552" s="75"/>
      <c r="I1552" s="78"/>
      <c r="J1552" s="562"/>
      <c r="K1552" s="563"/>
      <c r="L1552" s="563"/>
      <c r="M1552" s="563"/>
      <c r="N1552" s="564"/>
    </row>
    <row r="1553" spans="2:14" ht="13" customHeight="1" x14ac:dyDescent="0.25">
      <c r="B1553" s="74"/>
      <c r="C1553" s="75"/>
      <c r="D1553" s="75"/>
      <c r="E1553" s="76"/>
      <c r="F1553" s="88"/>
      <c r="G1553" s="77"/>
      <c r="H1553" s="75"/>
      <c r="I1553" s="78"/>
      <c r="J1553" s="562"/>
      <c r="K1553" s="563"/>
      <c r="L1553" s="563"/>
      <c r="M1553" s="563"/>
      <c r="N1553" s="564"/>
    </row>
    <row r="1554" spans="2:14" ht="13" customHeight="1" x14ac:dyDescent="0.25">
      <c r="B1554" s="74"/>
      <c r="C1554" s="75"/>
      <c r="D1554" s="75"/>
      <c r="E1554" s="76"/>
      <c r="F1554" s="88"/>
      <c r="G1554" s="77"/>
      <c r="H1554" s="75"/>
      <c r="I1554" s="78"/>
      <c r="J1554" s="562"/>
      <c r="K1554" s="563"/>
      <c r="L1554" s="563"/>
      <c r="M1554" s="563"/>
      <c r="N1554" s="564"/>
    </row>
    <row r="1555" spans="2:14" ht="13" customHeight="1" x14ac:dyDescent="0.25">
      <c r="B1555" s="74"/>
      <c r="C1555" s="75"/>
      <c r="D1555" s="75"/>
      <c r="E1555" s="76"/>
      <c r="F1555" s="88"/>
      <c r="G1555" s="77"/>
      <c r="H1555" s="75"/>
      <c r="I1555" s="78"/>
      <c r="J1555" s="562"/>
      <c r="K1555" s="563"/>
      <c r="L1555" s="563"/>
      <c r="M1555" s="563"/>
      <c r="N1555" s="564"/>
    </row>
    <row r="1556" spans="2:14" ht="13" customHeight="1" x14ac:dyDescent="0.25">
      <c r="B1556" s="74"/>
      <c r="C1556" s="75"/>
      <c r="D1556" s="75"/>
      <c r="E1556" s="76"/>
      <c r="F1556" s="88"/>
      <c r="G1556" s="77"/>
      <c r="H1556" s="75"/>
      <c r="I1556" s="78"/>
      <c r="J1556" s="562"/>
      <c r="K1556" s="563"/>
      <c r="L1556" s="563"/>
      <c r="M1556" s="563"/>
      <c r="N1556" s="564"/>
    </row>
    <row r="1557" spans="2:14" ht="13" customHeight="1" x14ac:dyDescent="0.25">
      <c r="B1557" s="74"/>
      <c r="C1557" s="75"/>
      <c r="D1557" s="75"/>
      <c r="E1557" s="76"/>
      <c r="F1557" s="88"/>
      <c r="G1557" s="77"/>
      <c r="H1557" s="75"/>
      <c r="I1557" s="78"/>
      <c r="J1557" s="562"/>
      <c r="K1557" s="563"/>
      <c r="L1557" s="563"/>
      <c r="M1557" s="563"/>
      <c r="N1557" s="564"/>
    </row>
    <row r="1558" spans="2:14" ht="13" customHeight="1" x14ac:dyDescent="0.25">
      <c r="B1558" s="74"/>
      <c r="C1558" s="75"/>
      <c r="D1558" s="75"/>
      <c r="E1558" s="76"/>
      <c r="F1558" s="88"/>
      <c r="G1558" s="77"/>
      <c r="H1558" s="75"/>
      <c r="I1558" s="78"/>
      <c r="J1558" s="562"/>
      <c r="K1558" s="563"/>
      <c r="L1558" s="563"/>
      <c r="M1558" s="563"/>
      <c r="N1558" s="564"/>
    </row>
    <row r="1559" spans="2:14" ht="13" customHeight="1" x14ac:dyDescent="0.25">
      <c r="B1559" s="74"/>
      <c r="C1559" s="75"/>
      <c r="D1559" s="75"/>
      <c r="E1559" s="76"/>
      <c r="F1559" s="88"/>
      <c r="G1559" s="77"/>
      <c r="H1559" s="75"/>
      <c r="I1559" s="78"/>
      <c r="J1559" s="562"/>
      <c r="K1559" s="563"/>
      <c r="L1559" s="563"/>
      <c r="M1559" s="563"/>
      <c r="N1559" s="564"/>
    </row>
    <row r="1560" spans="2:14" ht="13" customHeight="1" x14ac:dyDescent="0.25">
      <c r="B1560" s="74"/>
      <c r="C1560" s="75"/>
      <c r="D1560" s="75"/>
      <c r="E1560" s="76"/>
      <c r="F1560" s="88"/>
      <c r="G1560" s="77"/>
      <c r="H1560" s="75"/>
      <c r="I1560" s="78"/>
      <c r="J1560" s="562"/>
      <c r="K1560" s="563"/>
      <c r="L1560" s="563"/>
      <c r="M1560" s="563"/>
      <c r="N1560" s="564"/>
    </row>
    <row r="1561" spans="2:14" ht="13" customHeight="1" x14ac:dyDescent="0.25">
      <c r="B1561" s="74"/>
      <c r="C1561" s="75"/>
      <c r="D1561" s="75"/>
      <c r="E1561" s="76"/>
      <c r="F1561" s="88"/>
      <c r="G1561" s="77"/>
      <c r="H1561" s="75"/>
      <c r="I1561" s="78"/>
      <c r="J1561" s="562"/>
      <c r="K1561" s="563"/>
      <c r="L1561" s="563"/>
      <c r="M1561" s="563"/>
      <c r="N1561" s="564"/>
    </row>
    <row r="1562" spans="2:14" ht="13" customHeight="1" x14ac:dyDescent="0.25">
      <c r="B1562" s="74"/>
      <c r="C1562" s="75"/>
      <c r="D1562" s="75"/>
      <c r="E1562" s="76"/>
      <c r="F1562" s="88"/>
      <c r="G1562" s="77"/>
      <c r="H1562" s="75"/>
      <c r="I1562" s="78"/>
      <c r="J1562" s="562"/>
      <c r="K1562" s="563"/>
      <c r="L1562" s="563"/>
      <c r="M1562" s="563"/>
      <c r="N1562" s="564"/>
    </row>
    <row r="1563" spans="2:14" ht="13" customHeight="1" x14ac:dyDescent="0.25">
      <c r="B1563" s="74"/>
      <c r="C1563" s="75"/>
      <c r="D1563" s="75"/>
      <c r="E1563" s="76"/>
      <c r="F1563" s="88"/>
      <c r="G1563" s="77"/>
      <c r="H1563" s="75"/>
      <c r="I1563" s="78"/>
      <c r="J1563" s="562"/>
      <c r="K1563" s="563"/>
      <c r="L1563" s="563"/>
      <c r="M1563" s="563"/>
      <c r="N1563" s="564"/>
    </row>
    <row r="1564" spans="2:14" ht="13" customHeight="1" x14ac:dyDescent="0.25">
      <c r="B1564" s="74"/>
      <c r="C1564" s="75"/>
      <c r="D1564" s="75"/>
      <c r="E1564" s="76"/>
      <c r="F1564" s="88"/>
      <c r="G1564" s="77"/>
      <c r="H1564" s="75"/>
      <c r="I1564" s="78"/>
      <c r="J1564" s="562"/>
      <c r="K1564" s="563"/>
      <c r="L1564" s="563"/>
      <c r="M1564" s="563"/>
      <c r="N1564" s="564"/>
    </row>
    <row r="1565" spans="2:14" ht="13" customHeight="1" x14ac:dyDescent="0.25">
      <c r="B1565" s="74"/>
      <c r="C1565" s="75"/>
      <c r="D1565" s="75"/>
      <c r="E1565" s="76"/>
      <c r="F1565" s="88"/>
      <c r="G1565" s="77"/>
      <c r="H1565" s="75"/>
      <c r="I1565" s="78"/>
      <c r="J1565" s="562"/>
      <c r="K1565" s="563"/>
      <c r="L1565" s="563"/>
      <c r="M1565" s="563"/>
      <c r="N1565" s="564"/>
    </row>
    <row r="1566" spans="2:14" ht="13" customHeight="1" x14ac:dyDescent="0.25">
      <c r="B1566" s="74"/>
      <c r="C1566" s="75"/>
      <c r="D1566" s="75"/>
      <c r="E1566" s="76"/>
      <c r="F1566" s="88"/>
      <c r="G1566" s="77"/>
      <c r="H1566" s="75"/>
      <c r="I1566" s="78"/>
      <c r="J1566" s="562"/>
      <c r="K1566" s="563"/>
      <c r="L1566" s="563"/>
      <c r="M1566" s="563"/>
      <c r="N1566" s="564"/>
    </row>
    <row r="1567" spans="2:14" ht="13" customHeight="1" x14ac:dyDescent="0.25">
      <c r="B1567" s="74"/>
      <c r="C1567" s="75"/>
      <c r="D1567" s="75"/>
      <c r="E1567" s="76"/>
      <c r="F1567" s="88"/>
      <c r="G1567" s="77"/>
      <c r="H1567" s="75"/>
      <c r="I1567" s="78"/>
      <c r="J1567" s="562"/>
      <c r="K1567" s="563"/>
      <c r="L1567" s="563"/>
      <c r="M1567" s="563"/>
      <c r="N1567" s="564"/>
    </row>
    <row r="1568" spans="2:14" ht="13" customHeight="1" x14ac:dyDescent="0.25">
      <c r="B1568" s="74"/>
      <c r="C1568" s="75"/>
      <c r="D1568" s="75"/>
      <c r="E1568" s="76"/>
      <c r="F1568" s="88"/>
      <c r="G1568" s="77"/>
      <c r="H1568" s="75"/>
      <c r="I1568" s="78"/>
      <c r="J1568" s="562"/>
      <c r="K1568" s="563"/>
      <c r="L1568" s="563"/>
      <c r="M1568" s="563"/>
      <c r="N1568" s="564"/>
    </row>
    <row r="1569" spans="2:14" ht="13" customHeight="1" x14ac:dyDescent="0.25">
      <c r="B1569" s="74"/>
      <c r="C1569" s="75"/>
      <c r="D1569" s="75"/>
      <c r="E1569" s="76"/>
      <c r="F1569" s="88"/>
      <c r="G1569" s="77"/>
      <c r="H1569" s="75"/>
      <c r="I1569" s="78"/>
      <c r="J1569" s="562"/>
      <c r="K1569" s="563"/>
      <c r="L1569" s="563"/>
      <c r="M1569" s="563"/>
      <c r="N1569" s="564"/>
    </row>
    <row r="1570" spans="2:14" ht="13" customHeight="1" x14ac:dyDescent="0.25">
      <c r="B1570" s="74"/>
      <c r="C1570" s="75"/>
      <c r="D1570" s="75"/>
      <c r="E1570" s="76"/>
      <c r="F1570" s="88"/>
      <c r="G1570" s="77"/>
      <c r="H1570" s="75"/>
      <c r="I1570" s="78"/>
      <c r="J1570" s="562"/>
      <c r="K1570" s="563"/>
      <c r="L1570" s="563"/>
      <c r="M1570" s="563"/>
      <c r="N1570" s="564"/>
    </row>
    <row r="1571" spans="2:14" ht="13" customHeight="1" x14ac:dyDescent="0.25">
      <c r="B1571" s="74"/>
      <c r="C1571" s="75"/>
      <c r="D1571" s="75"/>
      <c r="E1571" s="76"/>
      <c r="F1571" s="88"/>
      <c r="G1571" s="77"/>
      <c r="H1571" s="75"/>
      <c r="I1571" s="78"/>
      <c r="J1571" s="562"/>
      <c r="K1571" s="563"/>
      <c r="L1571" s="563"/>
      <c r="M1571" s="563"/>
      <c r="N1571" s="564"/>
    </row>
    <row r="1572" spans="2:14" ht="13" customHeight="1" x14ac:dyDescent="0.25">
      <c r="B1572" s="74"/>
      <c r="C1572" s="75"/>
      <c r="D1572" s="75"/>
      <c r="E1572" s="76"/>
      <c r="F1572" s="88"/>
      <c r="G1572" s="77"/>
      <c r="H1572" s="75"/>
      <c r="I1572" s="78"/>
      <c r="J1572" s="562"/>
      <c r="K1572" s="563"/>
      <c r="L1572" s="563"/>
      <c r="M1572" s="563"/>
      <c r="N1572" s="564"/>
    </row>
    <row r="1573" spans="2:14" ht="13" customHeight="1" x14ac:dyDescent="0.25">
      <c r="B1573" s="74"/>
      <c r="C1573" s="75"/>
      <c r="D1573" s="75"/>
      <c r="E1573" s="76"/>
      <c r="F1573" s="88"/>
      <c r="G1573" s="77"/>
      <c r="H1573" s="75"/>
      <c r="I1573" s="78"/>
      <c r="J1573" s="562"/>
      <c r="K1573" s="563"/>
      <c r="L1573" s="563"/>
      <c r="M1573" s="563"/>
      <c r="N1573" s="564"/>
    </row>
    <row r="1574" spans="2:14" ht="13" customHeight="1" x14ac:dyDescent="0.25">
      <c r="B1574" s="74"/>
      <c r="C1574" s="75"/>
      <c r="D1574" s="75"/>
      <c r="E1574" s="76"/>
      <c r="F1574" s="88"/>
      <c r="G1574" s="77"/>
      <c r="H1574" s="75"/>
      <c r="I1574" s="78"/>
      <c r="J1574" s="562"/>
      <c r="K1574" s="563"/>
      <c r="L1574" s="563"/>
      <c r="M1574" s="563"/>
      <c r="N1574" s="564"/>
    </row>
    <row r="1575" spans="2:14" ht="13" customHeight="1" x14ac:dyDescent="0.25">
      <c r="B1575" s="74"/>
      <c r="C1575" s="75"/>
      <c r="D1575" s="75"/>
      <c r="E1575" s="76"/>
      <c r="F1575" s="88"/>
      <c r="G1575" s="77"/>
      <c r="H1575" s="75"/>
      <c r="I1575" s="78"/>
      <c r="J1575" s="562"/>
      <c r="K1575" s="563"/>
      <c r="L1575" s="563"/>
      <c r="M1575" s="563"/>
      <c r="N1575" s="564"/>
    </row>
    <row r="1576" spans="2:14" ht="13" customHeight="1" x14ac:dyDescent="0.25">
      <c r="B1576" s="74"/>
      <c r="C1576" s="75"/>
      <c r="D1576" s="75"/>
      <c r="E1576" s="76"/>
      <c r="F1576" s="88"/>
      <c r="G1576" s="77"/>
      <c r="H1576" s="75"/>
      <c r="I1576" s="78"/>
      <c r="J1576" s="562"/>
      <c r="K1576" s="563"/>
      <c r="L1576" s="563"/>
      <c r="M1576" s="563"/>
      <c r="N1576" s="564"/>
    </row>
    <row r="1577" spans="2:14" ht="13" customHeight="1" x14ac:dyDescent="0.25">
      <c r="B1577" s="74"/>
      <c r="C1577" s="75"/>
      <c r="D1577" s="75"/>
      <c r="E1577" s="76"/>
      <c r="F1577" s="88"/>
      <c r="G1577" s="77"/>
      <c r="H1577" s="75"/>
      <c r="I1577" s="78"/>
      <c r="J1577" s="562"/>
      <c r="K1577" s="563"/>
      <c r="L1577" s="563"/>
      <c r="M1577" s="563"/>
      <c r="N1577" s="564"/>
    </row>
    <row r="1578" spans="2:14" ht="13" customHeight="1" x14ac:dyDescent="0.25">
      <c r="B1578" s="74"/>
      <c r="C1578" s="75"/>
      <c r="D1578" s="75"/>
      <c r="E1578" s="76"/>
      <c r="F1578" s="88"/>
      <c r="G1578" s="77"/>
      <c r="H1578" s="75"/>
      <c r="I1578" s="78"/>
      <c r="J1578" s="562"/>
      <c r="K1578" s="563"/>
      <c r="L1578" s="563"/>
      <c r="M1578" s="563"/>
      <c r="N1578" s="564"/>
    </row>
    <row r="1579" spans="2:14" ht="13" customHeight="1" x14ac:dyDescent="0.25">
      <c r="B1579" s="74"/>
      <c r="C1579" s="75"/>
      <c r="D1579" s="75"/>
      <c r="E1579" s="76"/>
      <c r="F1579" s="88"/>
      <c r="G1579" s="77"/>
      <c r="H1579" s="75"/>
      <c r="I1579" s="78"/>
      <c r="J1579" s="562"/>
      <c r="K1579" s="563"/>
      <c r="L1579" s="563"/>
      <c r="M1579" s="563"/>
      <c r="N1579" s="564"/>
    </row>
    <row r="1580" spans="2:14" ht="13" customHeight="1" x14ac:dyDescent="0.25">
      <c r="B1580" s="74"/>
      <c r="C1580" s="75"/>
      <c r="D1580" s="75"/>
      <c r="E1580" s="76"/>
      <c r="F1580" s="88"/>
      <c r="G1580" s="77"/>
      <c r="H1580" s="75"/>
      <c r="I1580" s="78"/>
      <c r="J1580" s="562"/>
      <c r="K1580" s="563"/>
      <c r="L1580" s="563"/>
      <c r="M1580" s="563"/>
      <c r="N1580" s="564"/>
    </row>
    <row r="1581" spans="2:14" ht="13" customHeight="1" x14ac:dyDescent="0.25">
      <c r="B1581" s="74"/>
      <c r="C1581" s="75"/>
      <c r="D1581" s="75"/>
      <c r="E1581" s="76"/>
      <c r="F1581" s="88"/>
      <c r="G1581" s="77"/>
      <c r="H1581" s="75"/>
      <c r="I1581" s="78"/>
      <c r="J1581" s="562"/>
      <c r="K1581" s="563"/>
      <c r="L1581" s="563"/>
      <c r="M1581" s="563"/>
      <c r="N1581" s="564"/>
    </row>
    <row r="1582" spans="2:14" ht="13" customHeight="1" x14ac:dyDescent="0.25">
      <c r="B1582" s="74"/>
      <c r="C1582" s="75"/>
      <c r="D1582" s="75"/>
      <c r="E1582" s="76"/>
      <c r="F1582" s="88"/>
      <c r="G1582" s="77"/>
      <c r="H1582" s="75"/>
      <c r="I1582" s="78"/>
      <c r="J1582" s="562"/>
      <c r="K1582" s="563"/>
      <c r="L1582" s="563"/>
      <c r="M1582" s="563"/>
      <c r="N1582" s="564"/>
    </row>
    <row r="1583" spans="2:14" ht="13" customHeight="1" x14ac:dyDescent="0.25">
      <c r="B1583" s="74"/>
      <c r="C1583" s="75"/>
      <c r="D1583" s="75"/>
      <c r="E1583" s="76"/>
      <c r="F1583" s="88"/>
      <c r="G1583" s="77"/>
      <c r="H1583" s="75"/>
      <c r="I1583" s="78"/>
      <c r="J1583" s="562"/>
      <c r="K1583" s="563"/>
      <c r="L1583" s="563"/>
      <c r="M1583" s="563"/>
      <c r="N1583" s="564"/>
    </row>
    <row r="1584" spans="2:14" ht="13" customHeight="1" x14ac:dyDescent="0.25">
      <c r="B1584" s="74"/>
      <c r="C1584" s="75"/>
      <c r="D1584" s="75"/>
      <c r="E1584" s="76"/>
      <c r="F1584" s="88"/>
      <c r="G1584" s="77"/>
      <c r="H1584" s="75"/>
      <c r="I1584" s="78"/>
      <c r="J1584" s="562"/>
      <c r="K1584" s="563"/>
      <c r="L1584" s="563"/>
      <c r="M1584" s="563"/>
      <c r="N1584" s="564"/>
    </row>
    <row r="1585" spans="2:14" ht="13" customHeight="1" x14ac:dyDescent="0.25">
      <c r="B1585" s="74"/>
      <c r="C1585" s="75"/>
      <c r="D1585" s="75"/>
      <c r="E1585" s="76"/>
      <c r="F1585" s="88"/>
      <c r="G1585" s="77"/>
      <c r="H1585" s="75"/>
      <c r="I1585" s="78"/>
      <c r="J1585" s="562"/>
      <c r="K1585" s="563"/>
      <c r="L1585" s="563"/>
      <c r="M1585" s="563"/>
      <c r="N1585" s="564"/>
    </row>
    <row r="1586" spans="2:14" ht="13" customHeight="1" x14ac:dyDescent="0.25">
      <c r="B1586" s="74"/>
      <c r="C1586" s="75"/>
      <c r="D1586" s="75"/>
      <c r="E1586" s="76"/>
      <c r="F1586" s="88"/>
      <c r="G1586" s="77"/>
      <c r="H1586" s="75"/>
      <c r="I1586" s="78"/>
      <c r="J1586" s="562"/>
      <c r="K1586" s="563"/>
      <c r="L1586" s="563"/>
      <c r="M1586" s="563"/>
      <c r="N1586" s="564"/>
    </row>
    <row r="1587" spans="2:14" ht="13" customHeight="1" x14ac:dyDescent="0.25">
      <c r="B1587" s="74"/>
      <c r="C1587" s="75"/>
      <c r="D1587" s="75"/>
      <c r="E1587" s="76"/>
      <c r="F1587" s="88"/>
      <c r="G1587" s="77"/>
      <c r="H1587" s="75"/>
      <c r="I1587" s="78"/>
      <c r="J1587" s="562"/>
      <c r="K1587" s="563"/>
      <c r="L1587" s="563"/>
      <c r="M1587" s="563"/>
      <c r="N1587" s="564"/>
    </row>
    <row r="1588" spans="2:14" ht="13" customHeight="1" x14ac:dyDescent="0.25">
      <c r="B1588" s="74"/>
      <c r="C1588" s="75"/>
      <c r="D1588" s="75"/>
      <c r="E1588" s="76"/>
      <c r="F1588" s="88"/>
      <c r="G1588" s="77"/>
      <c r="H1588" s="75"/>
      <c r="I1588" s="78"/>
      <c r="J1588" s="562"/>
      <c r="K1588" s="563"/>
      <c r="L1588" s="563"/>
      <c r="M1588" s="563"/>
      <c r="N1588" s="564"/>
    </row>
    <row r="1589" spans="2:14" ht="13" customHeight="1" x14ac:dyDescent="0.25">
      <c r="B1589" s="74"/>
      <c r="C1589" s="75"/>
      <c r="D1589" s="75"/>
      <c r="E1589" s="76"/>
      <c r="F1589" s="88"/>
      <c r="G1589" s="77"/>
      <c r="H1589" s="75"/>
      <c r="I1589" s="78"/>
      <c r="J1589" s="562"/>
      <c r="K1589" s="563"/>
      <c r="L1589" s="563"/>
      <c r="M1589" s="563"/>
      <c r="N1589" s="564"/>
    </row>
    <row r="1590" spans="2:14" ht="13" customHeight="1" x14ac:dyDescent="0.25">
      <c r="B1590" s="74"/>
      <c r="C1590" s="75"/>
      <c r="D1590" s="75"/>
      <c r="E1590" s="76"/>
      <c r="F1590" s="88"/>
      <c r="G1590" s="77"/>
      <c r="H1590" s="75"/>
      <c r="I1590" s="78"/>
      <c r="J1590" s="562"/>
      <c r="K1590" s="563"/>
      <c r="L1590" s="563"/>
      <c r="M1590" s="563"/>
      <c r="N1590" s="564"/>
    </row>
    <row r="1591" spans="2:14" ht="13" customHeight="1" x14ac:dyDescent="0.25">
      <c r="B1591" s="74"/>
      <c r="C1591" s="75"/>
      <c r="D1591" s="75"/>
      <c r="E1591" s="76"/>
      <c r="F1591" s="88"/>
      <c r="G1591" s="77"/>
      <c r="H1591" s="75"/>
      <c r="I1591" s="78"/>
      <c r="J1591" s="562"/>
      <c r="K1591" s="563"/>
      <c r="L1591" s="563"/>
      <c r="M1591" s="563"/>
      <c r="N1591" s="564"/>
    </row>
    <row r="1592" spans="2:14" ht="13" customHeight="1" x14ac:dyDescent="0.25">
      <c r="B1592" s="74"/>
      <c r="C1592" s="75"/>
      <c r="D1592" s="75"/>
      <c r="E1592" s="76"/>
      <c r="F1592" s="88"/>
      <c r="G1592" s="77"/>
      <c r="H1592" s="75"/>
      <c r="I1592" s="78"/>
      <c r="J1592" s="562"/>
      <c r="K1592" s="563"/>
      <c r="L1592" s="563"/>
      <c r="M1592" s="563"/>
      <c r="N1592" s="564"/>
    </row>
    <row r="1593" spans="2:14" ht="13" customHeight="1" x14ac:dyDescent="0.25">
      <c r="B1593" s="74"/>
      <c r="C1593" s="75"/>
      <c r="D1593" s="75"/>
      <c r="E1593" s="76"/>
      <c r="F1593" s="88"/>
      <c r="G1593" s="77"/>
      <c r="H1593" s="75"/>
      <c r="I1593" s="78"/>
      <c r="J1593" s="562"/>
      <c r="K1593" s="563"/>
      <c r="L1593" s="563"/>
      <c r="M1593" s="563"/>
      <c r="N1593" s="564"/>
    </row>
    <row r="1594" spans="2:14" ht="13" customHeight="1" x14ac:dyDescent="0.25">
      <c r="B1594" s="74"/>
      <c r="C1594" s="75"/>
      <c r="D1594" s="75"/>
      <c r="E1594" s="76"/>
      <c r="F1594" s="88"/>
      <c r="G1594" s="77"/>
      <c r="H1594" s="75"/>
      <c r="I1594" s="78"/>
      <c r="J1594" s="562"/>
      <c r="K1594" s="563"/>
      <c r="L1594" s="563"/>
      <c r="M1594" s="563"/>
      <c r="N1594" s="564"/>
    </row>
    <row r="1595" spans="2:14" ht="13" customHeight="1" x14ac:dyDescent="0.25">
      <c r="B1595" s="74"/>
      <c r="C1595" s="75"/>
      <c r="D1595" s="75"/>
      <c r="E1595" s="76"/>
      <c r="F1595" s="88"/>
      <c r="G1595" s="77"/>
      <c r="H1595" s="75"/>
      <c r="I1595" s="78"/>
      <c r="J1595" s="562"/>
      <c r="K1595" s="563"/>
      <c r="L1595" s="563"/>
      <c r="M1595" s="563"/>
      <c r="N1595" s="564"/>
    </row>
    <row r="1596" spans="2:14" ht="13" customHeight="1" x14ac:dyDescent="0.25">
      <c r="B1596" s="74"/>
      <c r="C1596" s="75"/>
      <c r="D1596" s="75"/>
      <c r="E1596" s="76"/>
      <c r="F1596" s="88"/>
      <c r="G1596" s="77"/>
      <c r="H1596" s="75"/>
      <c r="I1596" s="78"/>
      <c r="J1596" s="562"/>
      <c r="K1596" s="563"/>
      <c r="L1596" s="563"/>
      <c r="M1596" s="563"/>
      <c r="N1596" s="564"/>
    </row>
    <row r="1597" spans="2:14" ht="13" customHeight="1" x14ac:dyDescent="0.25">
      <c r="B1597" s="74"/>
      <c r="C1597" s="75"/>
      <c r="D1597" s="75"/>
      <c r="E1597" s="76"/>
      <c r="F1597" s="88"/>
      <c r="G1597" s="77"/>
      <c r="H1597" s="75"/>
      <c r="I1597" s="78"/>
      <c r="J1597" s="562"/>
      <c r="K1597" s="563"/>
      <c r="L1597" s="563"/>
      <c r="M1597" s="563"/>
      <c r="N1597" s="564"/>
    </row>
    <row r="1598" spans="2:14" ht="13" customHeight="1" x14ac:dyDescent="0.25">
      <c r="B1598" s="74"/>
      <c r="C1598" s="75"/>
      <c r="D1598" s="75"/>
      <c r="E1598" s="76"/>
      <c r="F1598" s="88"/>
      <c r="G1598" s="77"/>
      <c r="H1598" s="75"/>
      <c r="I1598" s="78"/>
      <c r="J1598" s="562"/>
      <c r="K1598" s="563"/>
      <c r="L1598" s="563"/>
      <c r="M1598" s="563"/>
      <c r="N1598" s="564"/>
    </row>
    <row r="1599" spans="2:14" ht="13" customHeight="1" x14ac:dyDescent="0.25">
      <c r="B1599" s="74"/>
      <c r="C1599" s="75"/>
      <c r="D1599" s="75"/>
      <c r="E1599" s="76"/>
      <c r="F1599" s="88"/>
      <c r="G1599" s="77"/>
      <c r="H1599" s="75"/>
      <c r="I1599" s="78"/>
      <c r="J1599" s="562"/>
      <c r="K1599" s="563"/>
      <c r="L1599" s="563"/>
      <c r="M1599" s="563"/>
      <c r="N1599" s="564"/>
    </row>
    <row r="1600" spans="2:14" ht="13" customHeight="1" x14ac:dyDescent="0.25">
      <c r="B1600" s="74"/>
      <c r="C1600" s="75"/>
      <c r="D1600" s="75"/>
      <c r="E1600" s="76"/>
      <c r="F1600" s="88"/>
      <c r="G1600" s="77"/>
      <c r="H1600" s="75"/>
      <c r="I1600" s="78"/>
      <c r="J1600" s="562"/>
      <c r="K1600" s="563"/>
      <c r="L1600" s="563"/>
      <c r="M1600" s="563"/>
      <c r="N1600" s="564"/>
    </row>
    <row r="1601" spans="2:14" ht="13" customHeight="1" x14ac:dyDescent="0.25">
      <c r="B1601" s="74"/>
      <c r="C1601" s="75"/>
      <c r="D1601" s="75"/>
      <c r="E1601" s="76"/>
      <c r="F1601" s="88"/>
      <c r="G1601" s="77"/>
      <c r="H1601" s="75"/>
      <c r="I1601" s="78"/>
      <c r="J1601" s="562"/>
      <c r="K1601" s="563"/>
      <c r="L1601" s="563"/>
      <c r="M1601" s="563"/>
      <c r="N1601" s="564"/>
    </row>
    <row r="1602" spans="2:14" ht="13" customHeight="1" x14ac:dyDescent="0.25">
      <c r="B1602" s="74"/>
      <c r="C1602" s="75"/>
      <c r="D1602" s="75"/>
      <c r="E1602" s="76"/>
      <c r="F1602" s="88"/>
      <c r="G1602" s="77"/>
      <c r="H1602" s="75"/>
      <c r="I1602" s="78"/>
      <c r="J1602" s="562"/>
      <c r="K1602" s="563"/>
      <c r="L1602" s="563"/>
      <c r="M1602" s="563"/>
      <c r="N1602" s="564"/>
    </row>
    <row r="1603" spans="2:14" ht="13" customHeight="1" x14ac:dyDescent="0.25">
      <c r="B1603" s="74"/>
      <c r="C1603" s="75"/>
      <c r="D1603" s="75"/>
      <c r="E1603" s="76"/>
      <c r="F1603" s="88"/>
      <c r="G1603" s="77"/>
      <c r="H1603" s="75"/>
      <c r="I1603" s="78"/>
      <c r="J1603" s="562"/>
      <c r="K1603" s="563"/>
      <c r="L1603" s="563"/>
      <c r="M1603" s="563"/>
      <c r="N1603" s="564"/>
    </row>
    <row r="1604" spans="2:14" ht="13" customHeight="1" x14ac:dyDescent="0.25">
      <c r="B1604" s="74"/>
      <c r="C1604" s="75"/>
      <c r="D1604" s="75"/>
      <c r="E1604" s="76"/>
      <c r="F1604" s="88"/>
      <c r="G1604" s="77"/>
      <c r="H1604" s="75"/>
      <c r="I1604" s="78"/>
      <c r="J1604" s="562"/>
      <c r="K1604" s="563"/>
      <c r="L1604" s="563"/>
      <c r="M1604" s="563"/>
      <c r="N1604" s="564"/>
    </row>
    <row r="1605" spans="2:14" ht="13" customHeight="1" x14ac:dyDescent="0.25">
      <c r="B1605" s="74"/>
      <c r="C1605" s="75"/>
      <c r="D1605" s="75"/>
      <c r="E1605" s="76"/>
      <c r="F1605" s="88"/>
      <c r="G1605" s="77"/>
      <c r="H1605" s="75"/>
      <c r="I1605" s="78"/>
      <c r="J1605" s="562"/>
      <c r="K1605" s="563"/>
      <c r="L1605" s="563"/>
      <c r="M1605" s="563"/>
      <c r="N1605" s="564"/>
    </row>
    <row r="1606" spans="2:14" ht="13" customHeight="1" x14ac:dyDescent="0.25">
      <c r="B1606" s="74"/>
      <c r="C1606" s="75"/>
      <c r="D1606" s="75"/>
      <c r="E1606" s="76"/>
      <c r="F1606" s="88"/>
      <c r="G1606" s="77"/>
      <c r="H1606" s="75"/>
      <c r="I1606" s="78"/>
      <c r="J1606" s="562"/>
      <c r="K1606" s="563"/>
      <c r="L1606" s="563"/>
      <c r="M1606" s="563"/>
      <c r="N1606" s="564"/>
    </row>
    <row r="1607" spans="2:14" ht="13" customHeight="1" x14ac:dyDescent="0.25">
      <c r="B1607" s="74"/>
      <c r="C1607" s="75"/>
      <c r="D1607" s="75"/>
      <c r="E1607" s="76"/>
      <c r="F1607" s="88"/>
      <c r="G1607" s="77"/>
      <c r="H1607" s="75"/>
      <c r="I1607" s="78"/>
      <c r="J1607" s="562"/>
      <c r="K1607" s="563"/>
      <c r="L1607" s="563"/>
      <c r="M1607" s="563"/>
      <c r="N1607" s="564"/>
    </row>
    <row r="1608" spans="2:14" ht="13" customHeight="1" x14ac:dyDescent="0.25">
      <c r="B1608" s="74"/>
      <c r="C1608" s="75"/>
      <c r="D1608" s="75"/>
      <c r="E1608" s="76"/>
      <c r="F1608" s="88"/>
      <c r="G1608" s="77"/>
      <c r="H1608" s="75"/>
      <c r="I1608" s="78"/>
      <c r="J1608" s="562"/>
      <c r="K1608" s="563"/>
      <c r="L1608" s="563"/>
      <c r="M1608" s="563"/>
      <c r="N1608" s="564"/>
    </row>
    <row r="1609" spans="2:14" ht="13" customHeight="1" x14ac:dyDescent="0.25">
      <c r="B1609" s="74"/>
      <c r="C1609" s="75"/>
      <c r="D1609" s="75"/>
      <c r="E1609" s="76"/>
      <c r="F1609" s="88"/>
      <c r="G1609" s="77"/>
      <c r="H1609" s="75"/>
      <c r="I1609" s="78"/>
      <c r="J1609" s="562"/>
      <c r="K1609" s="563"/>
      <c r="L1609" s="563"/>
      <c r="M1609" s="563"/>
      <c r="N1609" s="564"/>
    </row>
    <row r="1610" spans="2:14" ht="13" customHeight="1" x14ac:dyDescent="0.25">
      <c r="B1610" s="74"/>
      <c r="C1610" s="75"/>
      <c r="D1610" s="75"/>
      <c r="E1610" s="76"/>
      <c r="F1610" s="88"/>
      <c r="G1610" s="77"/>
      <c r="H1610" s="75"/>
      <c r="I1610" s="78"/>
      <c r="J1610" s="562"/>
      <c r="K1610" s="563"/>
      <c r="L1610" s="563"/>
      <c r="M1610" s="563"/>
      <c r="N1610" s="564"/>
    </row>
    <row r="1611" spans="2:14" ht="13" customHeight="1" x14ac:dyDescent="0.25">
      <c r="B1611" s="74"/>
      <c r="C1611" s="75"/>
      <c r="D1611" s="75"/>
      <c r="E1611" s="76"/>
      <c r="F1611" s="88"/>
      <c r="G1611" s="77"/>
      <c r="H1611" s="75"/>
      <c r="I1611" s="78"/>
      <c r="J1611" s="562"/>
      <c r="K1611" s="563"/>
      <c r="L1611" s="563"/>
      <c r="M1611" s="563"/>
      <c r="N1611" s="564"/>
    </row>
    <row r="1612" spans="2:14" ht="13" customHeight="1" x14ac:dyDescent="0.25">
      <c r="B1612" s="74"/>
      <c r="C1612" s="75"/>
      <c r="D1612" s="75"/>
      <c r="E1612" s="76"/>
      <c r="F1612" s="88"/>
      <c r="G1612" s="77"/>
      <c r="H1612" s="75"/>
      <c r="I1612" s="78"/>
      <c r="J1612" s="562"/>
      <c r="K1612" s="563"/>
      <c r="L1612" s="563"/>
      <c r="M1612" s="563"/>
      <c r="N1612" s="564"/>
    </row>
    <row r="1613" spans="2:14" ht="13" customHeight="1" x14ac:dyDescent="0.25">
      <c r="B1613" s="74"/>
      <c r="C1613" s="75"/>
      <c r="D1613" s="75"/>
      <c r="E1613" s="76"/>
      <c r="F1613" s="88"/>
      <c r="G1613" s="77"/>
      <c r="H1613" s="75"/>
      <c r="I1613" s="78"/>
      <c r="J1613" s="562"/>
      <c r="K1613" s="563"/>
      <c r="L1613" s="563"/>
      <c r="M1613" s="563"/>
      <c r="N1613" s="564"/>
    </row>
    <row r="1614" spans="2:14" ht="13" customHeight="1" x14ac:dyDescent="0.25">
      <c r="B1614" s="74"/>
      <c r="C1614" s="75"/>
      <c r="D1614" s="75"/>
      <c r="E1614" s="76"/>
      <c r="F1614" s="88"/>
      <c r="G1614" s="77"/>
      <c r="H1614" s="75"/>
      <c r="I1614" s="78"/>
      <c r="J1614" s="562"/>
      <c r="K1614" s="563"/>
      <c r="L1614" s="563"/>
      <c r="M1614" s="563"/>
      <c r="N1614" s="564"/>
    </row>
    <row r="1615" spans="2:14" ht="13" customHeight="1" x14ac:dyDescent="0.25">
      <c r="B1615" s="74"/>
      <c r="C1615" s="75"/>
      <c r="D1615" s="75"/>
      <c r="E1615" s="76"/>
      <c r="F1615" s="88"/>
      <c r="G1615" s="77"/>
      <c r="H1615" s="75"/>
      <c r="I1615" s="78"/>
      <c r="J1615" s="562"/>
      <c r="K1615" s="563"/>
      <c r="L1615" s="563"/>
      <c r="M1615" s="563"/>
      <c r="N1615" s="564"/>
    </row>
    <row r="1616" spans="2:14" ht="13" customHeight="1" x14ac:dyDescent="0.25">
      <c r="B1616" s="74"/>
      <c r="C1616" s="75"/>
      <c r="D1616" s="75"/>
      <c r="E1616" s="76"/>
      <c r="F1616" s="88"/>
      <c r="G1616" s="77"/>
      <c r="H1616" s="75"/>
      <c r="I1616" s="78"/>
      <c r="J1616" s="562"/>
      <c r="K1616" s="563"/>
      <c r="L1616" s="563"/>
      <c r="M1616" s="563"/>
      <c r="N1616" s="564"/>
    </row>
    <row r="1617" spans="2:14" ht="13" customHeight="1" x14ac:dyDescent="0.25">
      <c r="B1617" s="74"/>
      <c r="C1617" s="75"/>
      <c r="D1617" s="75"/>
      <c r="E1617" s="76"/>
      <c r="F1617" s="88"/>
      <c r="G1617" s="77"/>
      <c r="H1617" s="75"/>
      <c r="I1617" s="78"/>
      <c r="J1617" s="562"/>
      <c r="K1617" s="563"/>
      <c r="L1617" s="563"/>
      <c r="M1617" s="563"/>
      <c r="N1617" s="564"/>
    </row>
    <row r="1618" spans="2:14" ht="13" customHeight="1" x14ac:dyDescent="0.25">
      <c r="B1618" s="74"/>
      <c r="C1618" s="75"/>
      <c r="D1618" s="75"/>
      <c r="E1618" s="76"/>
      <c r="F1618" s="88"/>
      <c r="G1618" s="77"/>
      <c r="H1618" s="75"/>
      <c r="I1618" s="78"/>
      <c r="J1618" s="562"/>
      <c r="K1618" s="563"/>
      <c r="L1618" s="563"/>
      <c r="M1618" s="563"/>
      <c r="N1618" s="564"/>
    </row>
    <row r="1619" spans="2:14" ht="13" customHeight="1" x14ac:dyDescent="0.25">
      <c r="B1619" s="74"/>
      <c r="C1619" s="75"/>
      <c r="D1619" s="75"/>
      <c r="E1619" s="76"/>
      <c r="F1619" s="88"/>
      <c r="G1619" s="77"/>
      <c r="H1619" s="75"/>
      <c r="I1619" s="78"/>
      <c r="J1619" s="562"/>
      <c r="K1619" s="563"/>
      <c r="L1619" s="563"/>
      <c r="M1619" s="563"/>
      <c r="N1619" s="564"/>
    </row>
    <row r="1620" spans="2:14" ht="13" customHeight="1" x14ac:dyDescent="0.25">
      <c r="B1620" s="74"/>
      <c r="C1620" s="75"/>
      <c r="D1620" s="75"/>
      <c r="E1620" s="76"/>
      <c r="F1620" s="88"/>
      <c r="G1620" s="77"/>
      <c r="H1620" s="75"/>
      <c r="I1620" s="78"/>
      <c r="J1620" s="562"/>
      <c r="K1620" s="563"/>
      <c r="L1620" s="563"/>
      <c r="M1620" s="563"/>
      <c r="N1620" s="564"/>
    </row>
    <row r="1621" spans="2:14" ht="13" customHeight="1" x14ac:dyDescent="0.25">
      <c r="B1621" s="74"/>
      <c r="C1621" s="75"/>
      <c r="D1621" s="75"/>
      <c r="E1621" s="76"/>
      <c r="F1621" s="88"/>
      <c r="G1621" s="77"/>
      <c r="H1621" s="75"/>
      <c r="I1621" s="78"/>
      <c r="J1621" s="562"/>
      <c r="K1621" s="563"/>
      <c r="L1621" s="563"/>
      <c r="M1621" s="563"/>
      <c r="N1621" s="564"/>
    </row>
    <row r="1622" spans="2:14" ht="13" customHeight="1" x14ac:dyDescent="0.25">
      <c r="B1622" s="74"/>
      <c r="C1622" s="75"/>
      <c r="D1622" s="75"/>
      <c r="E1622" s="76"/>
      <c r="F1622" s="88"/>
      <c r="G1622" s="77"/>
      <c r="H1622" s="75"/>
      <c r="I1622" s="78"/>
      <c r="J1622" s="562"/>
      <c r="K1622" s="563"/>
      <c r="L1622" s="563"/>
      <c r="M1622" s="563"/>
      <c r="N1622" s="564"/>
    </row>
    <row r="1623" spans="2:14" ht="13" customHeight="1" x14ac:dyDescent="0.25">
      <c r="B1623" s="74"/>
      <c r="C1623" s="75"/>
      <c r="D1623" s="75"/>
      <c r="E1623" s="76"/>
      <c r="F1623" s="88"/>
      <c r="G1623" s="77"/>
      <c r="H1623" s="75"/>
      <c r="I1623" s="78"/>
      <c r="J1623" s="562"/>
      <c r="K1623" s="563"/>
      <c r="L1623" s="563"/>
      <c r="M1623" s="563"/>
      <c r="N1623" s="564"/>
    </row>
    <row r="1624" spans="2:14" ht="13" customHeight="1" x14ac:dyDescent="0.25">
      <c r="B1624" s="74"/>
      <c r="C1624" s="75"/>
      <c r="D1624" s="75"/>
      <c r="E1624" s="76"/>
      <c r="F1624" s="88"/>
      <c r="G1624" s="77"/>
      <c r="H1624" s="75"/>
      <c r="I1624" s="78"/>
      <c r="J1624" s="562"/>
      <c r="K1624" s="563"/>
      <c r="L1624" s="563"/>
      <c r="M1624" s="563"/>
      <c r="N1624" s="564"/>
    </row>
    <row r="1625" spans="2:14" ht="13" customHeight="1" x14ac:dyDescent="0.25">
      <c r="B1625" s="74"/>
      <c r="C1625" s="75"/>
      <c r="D1625" s="75"/>
      <c r="E1625" s="76"/>
      <c r="F1625" s="88"/>
      <c r="G1625" s="77"/>
      <c r="H1625" s="75"/>
      <c r="I1625" s="78"/>
      <c r="J1625" s="562"/>
      <c r="K1625" s="563"/>
      <c r="L1625" s="563"/>
      <c r="M1625" s="563"/>
      <c r="N1625" s="564"/>
    </row>
    <row r="1626" spans="2:14" ht="13" customHeight="1" x14ac:dyDescent="0.25">
      <c r="B1626" s="74"/>
      <c r="C1626" s="75"/>
      <c r="D1626" s="75"/>
      <c r="E1626" s="76"/>
      <c r="F1626" s="88"/>
      <c r="G1626" s="77"/>
      <c r="H1626" s="75"/>
      <c r="I1626" s="78"/>
      <c r="J1626" s="562"/>
      <c r="K1626" s="563"/>
      <c r="L1626" s="563"/>
      <c r="M1626" s="563"/>
      <c r="N1626" s="564"/>
    </row>
    <row r="1627" spans="2:14" ht="13" customHeight="1" x14ac:dyDescent="0.25">
      <c r="B1627" s="74"/>
      <c r="C1627" s="75"/>
      <c r="D1627" s="75"/>
      <c r="E1627" s="76"/>
      <c r="F1627" s="88"/>
      <c r="G1627" s="77"/>
      <c r="H1627" s="75"/>
      <c r="I1627" s="78"/>
      <c r="J1627" s="562"/>
      <c r="K1627" s="563"/>
      <c r="L1627" s="563"/>
      <c r="M1627" s="563"/>
      <c r="N1627" s="564"/>
    </row>
    <row r="1628" spans="2:14" ht="13" customHeight="1" x14ac:dyDescent="0.25">
      <c r="B1628" s="74"/>
      <c r="C1628" s="75"/>
      <c r="D1628" s="75"/>
      <c r="E1628" s="76"/>
      <c r="F1628" s="88"/>
      <c r="G1628" s="77"/>
      <c r="H1628" s="75"/>
      <c r="I1628" s="78"/>
      <c r="J1628" s="562"/>
      <c r="K1628" s="563"/>
      <c r="L1628" s="563"/>
      <c r="M1628" s="563"/>
      <c r="N1628" s="564"/>
    </row>
    <row r="1629" spans="2:14" ht="13" customHeight="1" x14ac:dyDescent="0.25">
      <c r="B1629" s="74"/>
      <c r="C1629" s="75"/>
      <c r="D1629" s="75"/>
      <c r="E1629" s="76"/>
      <c r="F1629" s="88"/>
      <c r="G1629" s="77"/>
      <c r="H1629" s="75"/>
      <c r="I1629" s="78"/>
      <c r="J1629" s="562"/>
      <c r="K1629" s="563"/>
      <c r="L1629" s="563"/>
      <c r="M1629" s="563"/>
      <c r="N1629" s="564"/>
    </row>
    <row r="1630" spans="2:14" ht="13" customHeight="1" x14ac:dyDescent="0.25">
      <c r="B1630" s="74"/>
      <c r="C1630" s="75"/>
      <c r="D1630" s="75"/>
      <c r="E1630" s="76"/>
      <c r="F1630" s="88"/>
      <c r="G1630" s="77"/>
      <c r="H1630" s="75"/>
      <c r="I1630" s="78"/>
      <c r="J1630" s="562"/>
      <c r="K1630" s="563"/>
      <c r="L1630" s="563"/>
      <c r="M1630" s="563"/>
      <c r="N1630" s="564"/>
    </row>
    <row r="1631" spans="2:14" ht="13" customHeight="1" x14ac:dyDescent="0.25">
      <c r="B1631" s="74"/>
      <c r="C1631" s="75"/>
      <c r="D1631" s="75"/>
      <c r="E1631" s="76"/>
      <c r="F1631" s="88"/>
      <c r="G1631" s="77"/>
      <c r="H1631" s="75"/>
      <c r="I1631" s="78"/>
      <c r="J1631" s="562"/>
      <c r="K1631" s="563"/>
      <c r="L1631" s="563"/>
      <c r="M1631" s="563"/>
      <c r="N1631" s="564"/>
    </row>
    <row r="1632" spans="2:14" ht="13" customHeight="1" x14ac:dyDescent="0.25">
      <c r="B1632" s="74"/>
      <c r="C1632" s="75"/>
      <c r="D1632" s="75"/>
      <c r="E1632" s="76"/>
      <c r="F1632" s="88"/>
      <c r="G1632" s="77"/>
      <c r="H1632" s="75"/>
      <c r="I1632" s="78"/>
      <c r="J1632" s="562"/>
      <c r="K1632" s="563"/>
      <c r="L1632" s="563"/>
      <c r="M1632" s="563"/>
      <c r="N1632" s="564"/>
    </row>
    <row r="1633" spans="2:14" ht="13" customHeight="1" x14ac:dyDescent="0.25">
      <c r="B1633" s="74"/>
      <c r="C1633" s="75"/>
      <c r="D1633" s="75"/>
      <c r="E1633" s="76"/>
      <c r="F1633" s="88"/>
      <c r="G1633" s="77"/>
      <c r="H1633" s="75"/>
      <c r="I1633" s="78"/>
      <c r="J1633" s="562"/>
      <c r="K1633" s="563"/>
      <c r="L1633" s="563"/>
      <c r="M1633" s="563"/>
      <c r="N1633" s="564"/>
    </row>
    <row r="1634" spans="2:14" ht="13" customHeight="1" x14ac:dyDescent="0.25">
      <c r="B1634" s="74"/>
      <c r="C1634" s="75"/>
      <c r="D1634" s="75"/>
      <c r="E1634" s="76"/>
      <c r="F1634" s="88"/>
      <c r="G1634" s="77"/>
      <c r="H1634" s="75"/>
      <c r="I1634" s="78"/>
      <c r="J1634" s="562"/>
      <c r="K1634" s="563"/>
      <c r="L1634" s="563"/>
      <c r="M1634" s="563"/>
      <c r="N1634" s="564"/>
    </row>
    <row r="1635" spans="2:14" ht="13" customHeight="1" x14ac:dyDescent="0.25">
      <c r="B1635" s="74"/>
      <c r="C1635" s="75"/>
      <c r="D1635" s="75"/>
      <c r="E1635" s="76"/>
      <c r="F1635" s="88"/>
      <c r="G1635" s="77"/>
      <c r="H1635" s="75"/>
      <c r="I1635" s="78"/>
      <c r="J1635" s="562"/>
      <c r="K1635" s="563"/>
      <c r="L1635" s="563"/>
      <c r="M1635" s="563"/>
      <c r="N1635" s="564"/>
    </row>
    <row r="1636" spans="2:14" ht="13" customHeight="1" x14ac:dyDescent="0.25">
      <c r="B1636" s="74"/>
      <c r="C1636" s="75"/>
      <c r="D1636" s="75"/>
      <c r="E1636" s="76"/>
      <c r="F1636" s="88"/>
      <c r="G1636" s="77"/>
      <c r="H1636" s="75"/>
      <c r="I1636" s="78"/>
      <c r="J1636" s="562"/>
      <c r="K1636" s="563"/>
      <c r="L1636" s="563"/>
      <c r="M1636" s="563"/>
      <c r="N1636" s="564"/>
    </row>
    <row r="1637" spans="2:14" ht="13" customHeight="1" x14ac:dyDescent="0.25">
      <c r="B1637" s="74"/>
      <c r="C1637" s="75"/>
      <c r="D1637" s="75"/>
      <c r="E1637" s="76"/>
      <c r="F1637" s="88"/>
      <c r="G1637" s="77"/>
      <c r="H1637" s="75"/>
      <c r="I1637" s="78"/>
      <c r="J1637" s="562"/>
      <c r="K1637" s="563"/>
      <c r="L1637" s="563"/>
      <c r="M1637" s="563"/>
      <c r="N1637" s="564"/>
    </row>
    <row r="1638" spans="2:14" ht="13" customHeight="1" x14ac:dyDescent="0.25">
      <c r="B1638" s="74"/>
      <c r="C1638" s="75"/>
      <c r="D1638" s="75"/>
      <c r="E1638" s="76"/>
      <c r="F1638" s="88"/>
      <c r="G1638" s="77"/>
      <c r="H1638" s="75"/>
      <c r="I1638" s="78"/>
      <c r="J1638" s="562"/>
      <c r="K1638" s="563"/>
      <c r="L1638" s="563"/>
      <c r="M1638" s="563"/>
      <c r="N1638" s="564"/>
    </row>
    <row r="1639" spans="2:14" ht="13" customHeight="1" x14ac:dyDescent="0.25">
      <c r="B1639" s="74"/>
      <c r="C1639" s="75"/>
      <c r="D1639" s="75"/>
      <c r="E1639" s="76"/>
      <c r="F1639" s="88"/>
      <c r="G1639" s="77"/>
      <c r="H1639" s="75"/>
      <c r="I1639" s="78"/>
      <c r="J1639" s="562"/>
      <c r="K1639" s="563"/>
      <c r="L1639" s="563"/>
      <c r="M1639" s="563"/>
      <c r="N1639" s="564"/>
    </row>
    <row r="1640" spans="2:14" ht="13" customHeight="1" x14ac:dyDescent="0.25">
      <c r="B1640" s="74"/>
      <c r="C1640" s="75"/>
      <c r="D1640" s="75"/>
      <c r="E1640" s="76"/>
      <c r="F1640" s="88"/>
      <c r="G1640" s="77"/>
      <c r="H1640" s="75"/>
      <c r="I1640" s="78"/>
      <c r="J1640" s="562"/>
      <c r="K1640" s="563"/>
      <c r="L1640" s="563"/>
      <c r="M1640" s="563"/>
      <c r="N1640" s="564"/>
    </row>
    <row r="1641" spans="2:14" ht="13" customHeight="1" x14ac:dyDescent="0.25">
      <c r="B1641" s="74"/>
      <c r="C1641" s="75"/>
      <c r="D1641" s="75"/>
      <c r="E1641" s="76"/>
      <c r="F1641" s="88"/>
      <c r="G1641" s="77"/>
      <c r="H1641" s="75"/>
      <c r="I1641" s="78"/>
      <c r="J1641" s="562"/>
      <c r="K1641" s="563"/>
      <c r="L1641" s="563"/>
      <c r="M1641" s="563"/>
      <c r="N1641" s="564"/>
    </row>
    <row r="1642" spans="2:14" ht="13" customHeight="1" x14ac:dyDescent="0.25">
      <c r="B1642" s="74"/>
      <c r="C1642" s="75"/>
      <c r="D1642" s="75"/>
      <c r="E1642" s="76"/>
      <c r="F1642" s="88"/>
      <c r="G1642" s="77"/>
      <c r="H1642" s="75"/>
      <c r="I1642" s="78"/>
      <c r="J1642" s="562"/>
      <c r="K1642" s="563"/>
      <c r="L1642" s="563"/>
      <c r="M1642" s="563"/>
      <c r="N1642" s="564"/>
    </row>
    <row r="1643" spans="2:14" ht="13" customHeight="1" x14ac:dyDescent="0.25">
      <c r="B1643" s="74"/>
      <c r="C1643" s="75"/>
      <c r="D1643" s="75"/>
      <c r="E1643" s="76"/>
      <c r="F1643" s="88"/>
      <c r="G1643" s="77"/>
      <c r="H1643" s="75"/>
      <c r="I1643" s="78"/>
      <c r="J1643" s="562"/>
      <c r="K1643" s="563"/>
      <c r="L1643" s="563"/>
      <c r="M1643" s="563"/>
      <c r="N1643" s="564"/>
    </row>
    <row r="1644" spans="2:14" ht="13" customHeight="1" x14ac:dyDescent="0.25">
      <c r="B1644" s="74"/>
      <c r="C1644" s="75"/>
      <c r="D1644" s="75"/>
      <c r="E1644" s="76"/>
      <c r="F1644" s="88"/>
      <c r="G1644" s="77"/>
      <c r="H1644" s="75"/>
      <c r="I1644" s="78"/>
      <c r="J1644" s="562"/>
      <c r="K1644" s="563"/>
      <c r="L1644" s="563"/>
      <c r="M1644" s="563"/>
      <c r="N1644" s="564"/>
    </row>
    <row r="1645" spans="2:14" ht="13" customHeight="1" x14ac:dyDescent="0.25">
      <c r="B1645" s="74"/>
      <c r="C1645" s="75"/>
      <c r="D1645" s="75"/>
      <c r="E1645" s="76"/>
      <c r="F1645" s="88"/>
      <c r="G1645" s="77"/>
      <c r="H1645" s="75"/>
      <c r="I1645" s="78"/>
      <c r="J1645" s="562"/>
      <c r="K1645" s="563"/>
      <c r="L1645" s="563"/>
      <c r="M1645" s="563"/>
      <c r="N1645" s="564"/>
    </row>
    <row r="1646" spans="2:14" ht="13" customHeight="1" x14ac:dyDescent="0.25">
      <c r="B1646" s="74"/>
      <c r="C1646" s="75"/>
      <c r="D1646" s="75"/>
      <c r="E1646" s="76"/>
      <c r="F1646" s="88"/>
      <c r="G1646" s="77"/>
      <c r="H1646" s="75"/>
      <c r="I1646" s="78"/>
      <c r="J1646" s="562"/>
      <c r="K1646" s="563"/>
      <c r="L1646" s="563"/>
      <c r="M1646" s="563"/>
      <c r="N1646" s="564"/>
    </row>
    <row r="1647" spans="2:14" ht="13" customHeight="1" x14ac:dyDescent="0.25">
      <c r="B1647" s="74"/>
      <c r="C1647" s="75"/>
      <c r="D1647" s="75"/>
      <c r="E1647" s="76"/>
      <c r="F1647" s="88"/>
      <c r="G1647" s="77"/>
      <c r="H1647" s="75"/>
      <c r="I1647" s="78"/>
      <c r="J1647" s="562"/>
      <c r="K1647" s="563"/>
      <c r="L1647" s="563"/>
      <c r="M1647" s="563"/>
      <c r="N1647" s="564"/>
    </row>
    <row r="1648" spans="2:14" ht="13" customHeight="1" x14ac:dyDescent="0.25">
      <c r="B1648" s="74"/>
      <c r="C1648" s="75"/>
      <c r="D1648" s="75"/>
      <c r="E1648" s="76"/>
      <c r="F1648" s="88"/>
      <c r="G1648" s="77"/>
      <c r="H1648" s="75"/>
      <c r="I1648" s="78"/>
      <c r="J1648" s="562"/>
      <c r="K1648" s="563"/>
      <c r="L1648" s="563"/>
      <c r="M1648" s="563"/>
      <c r="N1648" s="564"/>
    </row>
    <row r="1649" spans="2:14" ht="13" customHeight="1" x14ac:dyDescent="0.25">
      <c r="B1649" s="74"/>
      <c r="C1649" s="75"/>
      <c r="D1649" s="75"/>
      <c r="E1649" s="76"/>
      <c r="F1649" s="88"/>
      <c r="G1649" s="77"/>
      <c r="H1649" s="75"/>
      <c r="I1649" s="78"/>
      <c r="J1649" s="562"/>
      <c r="K1649" s="563"/>
      <c r="L1649" s="563"/>
      <c r="M1649" s="563"/>
      <c r="N1649" s="564"/>
    </row>
    <row r="1650" spans="2:14" ht="13" customHeight="1" x14ac:dyDescent="0.25">
      <c r="B1650" s="74"/>
      <c r="C1650" s="75"/>
      <c r="D1650" s="75"/>
      <c r="E1650" s="76"/>
      <c r="F1650" s="88"/>
      <c r="G1650" s="77"/>
      <c r="H1650" s="75"/>
      <c r="I1650" s="78"/>
      <c r="J1650" s="562"/>
      <c r="K1650" s="563"/>
      <c r="L1650" s="563"/>
      <c r="M1650" s="563"/>
      <c r="N1650" s="564"/>
    </row>
    <row r="1651" spans="2:14" ht="13" customHeight="1" x14ac:dyDescent="0.25">
      <c r="B1651" s="74"/>
      <c r="C1651" s="75"/>
      <c r="D1651" s="75"/>
      <c r="E1651" s="76"/>
      <c r="F1651" s="88"/>
      <c r="G1651" s="77"/>
      <c r="H1651" s="75"/>
      <c r="I1651" s="78"/>
      <c r="J1651" s="562"/>
      <c r="K1651" s="563"/>
      <c r="L1651" s="563"/>
      <c r="M1651" s="563"/>
      <c r="N1651" s="564"/>
    </row>
    <row r="1652" spans="2:14" ht="13" customHeight="1" x14ac:dyDescent="0.25">
      <c r="B1652" s="74"/>
      <c r="C1652" s="75"/>
      <c r="D1652" s="75"/>
      <c r="E1652" s="76"/>
      <c r="F1652" s="88"/>
      <c r="G1652" s="77"/>
      <c r="H1652" s="75"/>
      <c r="I1652" s="78"/>
      <c r="J1652" s="562"/>
      <c r="K1652" s="563"/>
      <c r="L1652" s="563"/>
      <c r="M1652" s="563"/>
      <c r="N1652" s="564"/>
    </row>
    <row r="1653" spans="2:14" ht="13" customHeight="1" x14ac:dyDescent="0.25">
      <c r="B1653" s="74"/>
      <c r="C1653" s="75"/>
      <c r="D1653" s="75"/>
      <c r="E1653" s="76"/>
      <c r="F1653" s="88"/>
      <c r="G1653" s="77"/>
      <c r="H1653" s="75"/>
      <c r="I1653" s="78"/>
      <c r="J1653" s="562"/>
      <c r="K1653" s="563"/>
      <c r="L1653" s="563"/>
      <c r="M1653" s="563"/>
      <c r="N1653" s="564"/>
    </row>
    <row r="1654" spans="2:14" ht="13" customHeight="1" x14ac:dyDescent="0.25">
      <c r="B1654" s="74"/>
      <c r="C1654" s="75"/>
      <c r="D1654" s="75"/>
      <c r="E1654" s="76"/>
      <c r="F1654" s="88"/>
      <c r="G1654" s="77"/>
      <c r="H1654" s="75"/>
      <c r="I1654" s="78"/>
      <c r="J1654" s="562"/>
      <c r="K1654" s="563"/>
      <c r="L1654" s="563"/>
      <c r="M1654" s="563"/>
      <c r="N1654" s="564"/>
    </row>
    <row r="1655" spans="2:14" ht="13" customHeight="1" x14ac:dyDescent="0.25">
      <c r="B1655" s="74"/>
      <c r="C1655" s="75"/>
      <c r="D1655" s="75"/>
      <c r="E1655" s="76"/>
      <c r="F1655" s="88"/>
      <c r="G1655" s="77"/>
      <c r="H1655" s="75"/>
      <c r="I1655" s="78"/>
      <c r="J1655" s="562"/>
      <c r="K1655" s="563"/>
      <c r="L1655" s="563"/>
      <c r="M1655" s="563"/>
      <c r="N1655" s="564"/>
    </row>
    <row r="1656" spans="2:14" ht="13" customHeight="1" x14ac:dyDescent="0.25">
      <c r="B1656" s="74"/>
      <c r="C1656" s="75"/>
      <c r="D1656" s="75"/>
      <c r="E1656" s="76"/>
      <c r="F1656" s="88"/>
      <c r="G1656" s="77"/>
      <c r="H1656" s="75"/>
      <c r="I1656" s="78"/>
      <c r="J1656" s="562"/>
      <c r="K1656" s="563"/>
      <c r="L1656" s="563"/>
      <c r="M1656" s="563"/>
      <c r="N1656" s="564"/>
    </row>
    <row r="1657" spans="2:14" ht="13" customHeight="1" x14ac:dyDescent="0.25">
      <c r="B1657" s="74"/>
      <c r="C1657" s="75"/>
      <c r="D1657" s="75"/>
      <c r="E1657" s="76"/>
      <c r="F1657" s="88"/>
      <c r="G1657" s="77"/>
      <c r="H1657" s="75"/>
      <c r="I1657" s="78"/>
      <c r="J1657" s="562"/>
      <c r="K1657" s="563"/>
      <c r="L1657" s="563"/>
      <c r="M1657" s="563"/>
      <c r="N1657" s="564"/>
    </row>
    <row r="1658" spans="2:14" ht="13" customHeight="1" x14ac:dyDescent="0.25">
      <c r="B1658" s="74"/>
      <c r="C1658" s="75"/>
      <c r="D1658" s="75"/>
      <c r="E1658" s="76"/>
      <c r="F1658" s="88"/>
      <c r="G1658" s="77"/>
      <c r="H1658" s="75"/>
      <c r="I1658" s="78"/>
      <c r="J1658" s="562"/>
      <c r="K1658" s="563"/>
      <c r="L1658" s="563"/>
      <c r="M1658" s="563"/>
      <c r="N1658" s="564"/>
    </row>
    <row r="1659" spans="2:14" ht="13" customHeight="1" x14ac:dyDescent="0.25">
      <c r="B1659" s="74"/>
      <c r="C1659" s="75"/>
      <c r="D1659" s="75"/>
      <c r="E1659" s="76"/>
      <c r="F1659" s="88"/>
      <c r="G1659" s="77"/>
      <c r="H1659" s="75"/>
      <c r="I1659" s="78"/>
      <c r="J1659" s="562"/>
      <c r="K1659" s="563"/>
      <c r="L1659" s="563"/>
      <c r="M1659" s="563"/>
      <c r="N1659" s="564"/>
    </row>
    <row r="1660" spans="2:14" ht="13" customHeight="1" x14ac:dyDescent="0.25">
      <c r="B1660" s="74"/>
      <c r="C1660" s="75"/>
      <c r="D1660" s="75"/>
      <c r="E1660" s="76"/>
      <c r="F1660" s="88"/>
      <c r="G1660" s="77"/>
      <c r="H1660" s="75"/>
      <c r="I1660" s="78"/>
      <c r="J1660" s="562"/>
      <c r="K1660" s="563"/>
      <c r="L1660" s="563"/>
      <c r="M1660" s="563"/>
      <c r="N1660" s="564"/>
    </row>
    <row r="1661" spans="2:14" ht="13" customHeight="1" x14ac:dyDescent="0.25">
      <c r="B1661" s="74"/>
      <c r="C1661" s="75"/>
      <c r="D1661" s="75"/>
      <c r="E1661" s="76"/>
      <c r="F1661" s="88"/>
      <c r="G1661" s="77"/>
      <c r="H1661" s="75"/>
      <c r="I1661" s="78"/>
      <c r="J1661" s="562"/>
      <c r="K1661" s="563"/>
      <c r="L1661" s="563"/>
      <c r="M1661" s="563"/>
      <c r="N1661" s="564"/>
    </row>
    <row r="1662" spans="2:14" ht="13" customHeight="1" x14ac:dyDescent="0.25">
      <c r="B1662" s="74"/>
      <c r="C1662" s="75"/>
      <c r="D1662" s="75"/>
      <c r="E1662" s="76"/>
      <c r="F1662" s="88"/>
      <c r="G1662" s="77"/>
      <c r="H1662" s="75"/>
      <c r="I1662" s="78"/>
      <c r="J1662" s="562"/>
      <c r="K1662" s="563"/>
      <c r="L1662" s="563"/>
      <c r="M1662" s="563"/>
      <c r="N1662" s="564"/>
    </row>
    <row r="1663" spans="2:14" ht="13" customHeight="1" x14ac:dyDescent="0.25">
      <c r="B1663" s="74"/>
      <c r="C1663" s="75"/>
      <c r="D1663" s="75"/>
      <c r="E1663" s="76"/>
      <c r="F1663" s="88"/>
      <c r="G1663" s="77"/>
      <c r="H1663" s="75"/>
      <c r="I1663" s="78"/>
      <c r="J1663" s="562"/>
      <c r="K1663" s="563"/>
      <c r="L1663" s="563"/>
      <c r="M1663" s="563"/>
      <c r="N1663" s="564"/>
    </row>
    <row r="1664" spans="2:14" ht="13" customHeight="1" x14ac:dyDescent="0.25">
      <c r="B1664" s="74"/>
      <c r="C1664" s="75"/>
      <c r="D1664" s="75"/>
      <c r="E1664" s="76"/>
      <c r="F1664" s="88"/>
      <c r="G1664" s="77"/>
      <c r="H1664" s="75"/>
      <c r="I1664" s="78"/>
      <c r="J1664" s="562"/>
      <c r="K1664" s="563"/>
      <c r="L1664" s="563"/>
      <c r="M1664" s="563"/>
      <c r="N1664" s="564"/>
    </row>
    <row r="1665" spans="2:14" ht="13" customHeight="1" x14ac:dyDescent="0.25">
      <c r="B1665" s="74"/>
      <c r="C1665" s="75"/>
      <c r="D1665" s="75"/>
      <c r="E1665" s="76"/>
      <c r="F1665" s="88"/>
      <c r="G1665" s="77"/>
      <c r="H1665" s="75"/>
      <c r="I1665" s="78"/>
      <c r="J1665" s="562"/>
      <c r="K1665" s="563"/>
      <c r="L1665" s="563"/>
      <c r="M1665" s="563"/>
      <c r="N1665" s="564"/>
    </row>
    <row r="1666" spans="2:14" ht="13" customHeight="1" x14ac:dyDescent="0.25">
      <c r="B1666" s="74"/>
      <c r="C1666" s="75"/>
      <c r="D1666" s="75"/>
      <c r="E1666" s="76"/>
      <c r="F1666" s="88"/>
      <c r="G1666" s="77"/>
      <c r="H1666" s="75"/>
      <c r="I1666" s="78"/>
      <c r="J1666" s="562"/>
      <c r="K1666" s="563"/>
      <c r="L1666" s="563"/>
      <c r="M1666" s="563"/>
      <c r="N1666" s="564"/>
    </row>
    <row r="1667" spans="2:14" ht="13" customHeight="1" x14ac:dyDescent="0.25">
      <c r="B1667" s="74"/>
      <c r="C1667" s="75"/>
      <c r="D1667" s="75"/>
      <c r="E1667" s="76"/>
      <c r="F1667" s="88"/>
      <c r="G1667" s="77"/>
      <c r="H1667" s="75"/>
      <c r="I1667" s="78"/>
      <c r="J1667" s="562"/>
      <c r="K1667" s="563"/>
      <c r="L1667" s="563"/>
      <c r="M1667" s="563"/>
      <c r="N1667" s="564"/>
    </row>
    <row r="1668" spans="2:14" ht="13" customHeight="1" x14ac:dyDescent="0.25">
      <c r="B1668" s="74"/>
      <c r="C1668" s="75"/>
      <c r="D1668" s="75"/>
      <c r="E1668" s="76"/>
      <c r="F1668" s="88"/>
      <c r="G1668" s="77"/>
      <c r="H1668" s="75"/>
      <c r="I1668" s="78"/>
      <c r="J1668" s="562"/>
      <c r="K1668" s="563"/>
      <c r="L1668" s="563"/>
      <c r="M1668" s="563"/>
      <c r="N1668" s="564"/>
    </row>
    <row r="1669" spans="2:14" ht="13" customHeight="1" x14ac:dyDescent="0.25">
      <c r="B1669" s="74"/>
      <c r="C1669" s="75"/>
      <c r="D1669" s="75"/>
      <c r="E1669" s="76"/>
      <c r="F1669" s="88"/>
      <c r="G1669" s="77"/>
      <c r="H1669" s="75"/>
      <c r="I1669" s="78"/>
      <c r="J1669" s="562"/>
      <c r="K1669" s="563"/>
      <c r="L1669" s="563"/>
      <c r="M1669" s="563"/>
      <c r="N1669" s="564"/>
    </row>
    <row r="1670" spans="2:14" ht="13" customHeight="1" x14ac:dyDescent="0.25">
      <c r="B1670" s="74"/>
      <c r="C1670" s="75"/>
      <c r="D1670" s="75"/>
      <c r="E1670" s="76"/>
      <c r="F1670" s="88"/>
      <c r="G1670" s="77"/>
      <c r="H1670" s="75"/>
      <c r="I1670" s="78"/>
      <c r="J1670" s="562"/>
      <c r="K1670" s="563"/>
      <c r="L1670" s="563"/>
      <c r="M1670" s="563"/>
      <c r="N1670" s="564"/>
    </row>
    <row r="1671" spans="2:14" ht="13" customHeight="1" x14ac:dyDescent="0.25">
      <c r="B1671" s="74"/>
      <c r="C1671" s="75"/>
      <c r="D1671" s="75"/>
      <c r="E1671" s="76"/>
      <c r="F1671" s="88"/>
      <c r="G1671" s="77"/>
      <c r="H1671" s="75"/>
      <c r="I1671" s="78"/>
      <c r="J1671" s="562"/>
      <c r="K1671" s="563"/>
      <c r="L1671" s="563"/>
      <c r="M1671" s="563"/>
      <c r="N1671" s="564"/>
    </row>
    <row r="1672" spans="2:14" ht="13" customHeight="1" x14ac:dyDescent="0.25">
      <c r="B1672" s="74"/>
      <c r="C1672" s="75"/>
      <c r="D1672" s="75"/>
      <c r="E1672" s="76"/>
      <c r="F1672" s="88"/>
      <c r="G1672" s="77"/>
      <c r="H1672" s="75"/>
      <c r="I1672" s="78"/>
      <c r="J1672" s="562"/>
      <c r="K1672" s="563"/>
      <c r="L1672" s="563"/>
      <c r="M1672" s="563"/>
      <c r="N1672" s="564"/>
    </row>
    <row r="1673" spans="2:14" ht="13" customHeight="1" x14ac:dyDescent="0.25">
      <c r="B1673" s="74"/>
      <c r="C1673" s="75"/>
      <c r="D1673" s="75"/>
      <c r="E1673" s="76"/>
      <c r="F1673" s="88"/>
      <c r="G1673" s="77"/>
      <c r="H1673" s="75"/>
      <c r="I1673" s="78"/>
      <c r="J1673" s="562"/>
      <c r="K1673" s="563"/>
      <c r="L1673" s="563"/>
      <c r="M1673" s="563"/>
      <c r="N1673" s="564"/>
    </row>
    <row r="1674" spans="2:14" ht="13" customHeight="1" x14ac:dyDescent="0.25">
      <c r="B1674" s="74"/>
      <c r="C1674" s="75"/>
      <c r="D1674" s="75"/>
      <c r="E1674" s="76"/>
      <c r="F1674" s="88"/>
      <c r="G1674" s="77"/>
      <c r="H1674" s="75"/>
      <c r="I1674" s="78"/>
      <c r="J1674" s="562"/>
      <c r="K1674" s="563"/>
      <c r="L1674" s="563"/>
      <c r="M1674" s="563"/>
      <c r="N1674" s="564"/>
    </row>
    <row r="1675" spans="2:14" ht="13" customHeight="1" x14ac:dyDescent="0.25">
      <c r="B1675" s="74"/>
      <c r="C1675" s="75"/>
      <c r="D1675" s="75"/>
      <c r="E1675" s="76"/>
      <c r="F1675" s="88"/>
      <c r="G1675" s="77"/>
      <c r="H1675" s="75"/>
      <c r="I1675" s="78"/>
      <c r="J1675" s="562"/>
      <c r="K1675" s="563"/>
      <c r="L1675" s="563"/>
      <c r="M1675" s="563"/>
      <c r="N1675" s="564"/>
    </row>
    <row r="1676" spans="2:14" ht="13" customHeight="1" x14ac:dyDescent="0.25">
      <c r="B1676" s="74"/>
      <c r="C1676" s="75"/>
      <c r="D1676" s="75"/>
      <c r="E1676" s="76"/>
      <c r="F1676" s="88"/>
      <c r="G1676" s="77"/>
      <c r="H1676" s="75"/>
      <c r="I1676" s="78"/>
      <c r="J1676" s="562"/>
      <c r="K1676" s="563"/>
      <c r="L1676" s="563"/>
      <c r="M1676" s="563"/>
      <c r="N1676" s="564"/>
    </row>
    <row r="1677" spans="2:14" ht="13" customHeight="1" x14ac:dyDescent="0.25">
      <c r="B1677" s="74"/>
      <c r="C1677" s="75"/>
      <c r="D1677" s="75"/>
      <c r="E1677" s="76"/>
      <c r="F1677" s="88"/>
      <c r="G1677" s="77"/>
      <c r="H1677" s="75"/>
      <c r="I1677" s="78"/>
      <c r="J1677" s="562"/>
      <c r="K1677" s="563"/>
      <c r="L1677" s="563"/>
      <c r="M1677" s="563"/>
      <c r="N1677" s="564"/>
    </row>
    <row r="1678" spans="2:14" ht="13" customHeight="1" x14ac:dyDescent="0.25">
      <c r="B1678" s="74"/>
      <c r="C1678" s="75"/>
      <c r="D1678" s="75"/>
      <c r="E1678" s="76"/>
      <c r="F1678" s="88"/>
      <c r="G1678" s="77"/>
      <c r="H1678" s="75"/>
      <c r="I1678" s="78"/>
      <c r="J1678" s="562"/>
      <c r="K1678" s="563"/>
      <c r="L1678" s="563"/>
      <c r="M1678" s="563"/>
      <c r="N1678" s="564"/>
    </row>
    <row r="1679" spans="2:14" ht="13" customHeight="1" x14ac:dyDescent="0.25">
      <c r="B1679" s="74"/>
      <c r="C1679" s="75"/>
      <c r="D1679" s="75"/>
      <c r="E1679" s="76"/>
      <c r="F1679" s="88"/>
      <c r="G1679" s="77"/>
      <c r="H1679" s="75"/>
      <c r="I1679" s="78"/>
      <c r="J1679" s="562"/>
      <c r="K1679" s="563"/>
      <c r="L1679" s="563"/>
      <c r="M1679" s="563"/>
      <c r="N1679" s="564"/>
    </row>
    <row r="1680" spans="2:14" ht="13" customHeight="1" x14ac:dyDescent="0.25">
      <c r="B1680" s="74"/>
      <c r="C1680" s="75"/>
      <c r="D1680" s="75"/>
      <c r="E1680" s="76"/>
      <c r="F1680" s="88"/>
      <c r="G1680" s="77"/>
      <c r="H1680" s="75"/>
      <c r="I1680" s="78"/>
      <c r="J1680" s="562"/>
      <c r="K1680" s="563"/>
      <c r="L1680" s="563"/>
      <c r="M1680" s="563"/>
      <c r="N1680" s="564"/>
    </row>
    <row r="1681" spans="2:14" ht="13" customHeight="1" x14ac:dyDescent="0.25">
      <c r="B1681" s="74"/>
      <c r="C1681" s="75"/>
      <c r="D1681" s="75"/>
      <c r="E1681" s="76"/>
      <c r="F1681" s="88"/>
      <c r="G1681" s="77"/>
      <c r="H1681" s="75"/>
      <c r="I1681" s="78"/>
      <c r="J1681" s="562"/>
      <c r="K1681" s="563"/>
      <c r="L1681" s="563"/>
      <c r="M1681" s="563"/>
      <c r="N1681" s="564"/>
    </row>
    <row r="1682" spans="2:14" ht="13" customHeight="1" x14ac:dyDescent="0.25">
      <c r="B1682" s="74"/>
      <c r="C1682" s="75"/>
      <c r="D1682" s="75"/>
      <c r="E1682" s="76"/>
      <c r="F1682" s="88"/>
      <c r="G1682" s="77"/>
      <c r="H1682" s="75"/>
      <c r="I1682" s="78"/>
      <c r="J1682" s="562"/>
      <c r="K1682" s="563"/>
      <c r="L1682" s="563"/>
      <c r="M1682" s="563"/>
      <c r="N1682" s="564"/>
    </row>
    <row r="1683" spans="2:14" ht="13" customHeight="1" x14ac:dyDescent="0.25">
      <c r="B1683" s="74"/>
      <c r="C1683" s="75"/>
      <c r="D1683" s="75"/>
      <c r="E1683" s="76"/>
      <c r="F1683" s="88"/>
      <c r="G1683" s="77"/>
      <c r="H1683" s="75"/>
      <c r="I1683" s="78"/>
      <c r="J1683" s="562"/>
      <c r="K1683" s="563"/>
      <c r="L1683" s="563"/>
      <c r="M1683" s="563"/>
      <c r="N1683" s="564"/>
    </row>
    <row r="1684" spans="2:14" ht="13" customHeight="1" x14ac:dyDescent="0.25">
      <c r="B1684" s="74"/>
      <c r="C1684" s="75"/>
      <c r="D1684" s="75"/>
      <c r="E1684" s="76"/>
      <c r="F1684" s="88"/>
      <c r="G1684" s="77"/>
      <c r="H1684" s="75"/>
      <c r="I1684" s="78"/>
      <c r="J1684" s="562"/>
      <c r="K1684" s="563"/>
      <c r="L1684" s="563"/>
      <c r="M1684" s="563"/>
      <c r="N1684" s="564"/>
    </row>
    <row r="1685" spans="2:14" ht="13" customHeight="1" x14ac:dyDescent="0.25">
      <c r="B1685" s="74"/>
      <c r="C1685" s="75"/>
      <c r="D1685" s="75"/>
      <c r="E1685" s="76"/>
      <c r="F1685" s="88"/>
      <c r="G1685" s="77"/>
      <c r="H1685" s="75"/>
      <c r="I1685" s="78"/>
      <c r="J1685" s="562"/>
      <c r="K1685" s="563"/>
      <c r="L1685" s="563"/>
      <c r="M1685" s="563"/>
      <c r="N1685" s="564"/>
    </row>
    <row r="1686" spans="2:14" ht="13" customHeight="1" x14ac:dyDescent="0.25">
      <c r="B1686" s="74"/>
      <c r="C1686" s="75"/>
      <c r="D1686" s="75"/>
      <c r="E1686" s="76"/>
      <c r="F1686" s="88"/>
      <c r="G1686" s="77"/>
      <c r="H1686" s="75"/>
      <c r="I1686" s="78"/>
      <c r="J1686" s="562"/>
      <c r="K1686" s="563"/>
      <c r="L1686" s="563"/>
      <c r="M1686" s="563"/>
      <c r="N1686" s="564"/>
    </row>
    <row r="1687" spans="2:14" ht="13" customHeight="1" x14ac:dyDescent="0.25">
      <c r="B1687" s="74"/>
      <c r="C1687" s="75"/>
      <c r="D1687" s="75"/>
      <c r="E1687" s="76"/>
      <c r="F1687" s="88"/>
      <c r="G1687" s="77"/>
      <c r="H1687" s="75"/>
      <c r="I1687" s="78"/>
      <c r="J1687" s="562"/>
      <c r="K1687" s="563"/>
      <c r="L1687" s="563"/>
      <c r="M1687" s="563"/>
      <c r="N1687" s="564"/>
    </row>
    <row r="1688" spans="2:14" ht="13" customHeight="1" x14ac:dyDescent="0.25">
      <c r="B1688" s="74"/>
      <c r="C1688" s="75"/>
      <c r="D1688" s="75"/>
      <c r="E1688" s="76"/>
      <c r="F1688" s="88"/>
      <c r="G1688" s="77"/>
      <c r="H1688" s="75"/>
      <c r="I1688" s="78"/>
      <c r="J1688" s="562"/>
      <c r="K1688" s="563"/>
      <c r="L1688" s="563"/>
      <c r="M1688" s="563"/>
      <c r="N1688" s="564"/>
    </row>
    <row r="1689" spans="2:14" ht="13" customHeight="1" x14ac:dyDescent="0.25">
      <c r="B1689" s="74"/>
      <c r="C1689" s="75"/>
      <c r="D1689" s="75"/>
      <c r="E1689" s="76"/>
      <c r="F1689" s="88"/>
      <c r="G1689" s="77"/>
      <c r="H1689" s="75"/>
      <c r="I1689" s="78"/>
      <c r="J1689" s="562"/>
      <c r="K1689" s="563"/>
      <c r="L1689" s="563"/>
      <c r="M1689" s="563"/>
      <c r="N1689" s="564"/>
    </row>
    <row r="1690" spans="2:14" ht="13" customHeight="1" x14ac:dyDescent="0.25">
      <c r="B1690" s="74"/>
      <c r="C1690" s="75"/>
      <c r="D1690" s="75"/>
      <c r="E1690" s="76"/>
      <c r="F1690" s="88"/>
      <c r="G1690" s="77"/>
      <c r="H1690" s="75"/>
      <c r="I1690" s="78"/>
      <c r="J1690" s="562"/>
      <c r="K1690" s="563"/>
      <c r="L1690" s="563"/>
      <c r="M1690" s="563"/>
      <c r="N1690" s="564"/>
    </row>
    <row r="1691" spans="2:14" ht="13" customHeight="1" x14ac:dyDescent="0.25">
      <c r="B1691" s="74"/>
      <c r="C1691" s="75"/>
      <c r="D1691" s="75"/>
      <c r="E1691" s="76"/>
      <c r="F1691" s="88"/>
      <c r="G1691" s="77"/>
      <c r="H1691" s="75"/>
      <c r="I1691" s="78"/>
      <c r="J1691" s="562"/>
      <c r="K1691" s="563"/>
      <c r="L1691" s="563"/>
      <c r="M1691" s="563"/>
      <c r="N1691" s="564"/>
    </row>
    <row r="1692" spans="2:14" ht="13" customHeight="1" x14ac:dyDescent="0.25">
      <c r="B1692" s="74"/>
      <c r="C1692" s="75"/>
      <c r="D1692" s="75"/>
      <c r="E1692" s="76"/>
      <c r="F1692" s="88"/>
      <c r="G1692" s="77"/>
      <c r="H1692" s="75"/>
      <c r="I1692" s="78"/>
      <c r="J1692" s="562"/>
      <c r="K1692" s="563"/>
      <c r="L1692" s="563"/>
      <c r="M1692" s="563"/>
      <c r="N1692" s="564"/>
    </row>
    <row r="1693" spans="2:14" ht="13" customHeight="1" x14ac:dyDescent="0.25">
      <c r="B1693" s="74"/>
      <c r="C1693" s="75"/>
      <c r="D1693" s="75"/>
      <c r="E1693" s="76"/>
      <c r="F1693" s="88"/>
      <c r="G1693" s="77"/>
      <c r="H1693" s="75"/>
      <c r="I1693" s="78"/>
      <c r="J1693" s="562"/>
      <c r="K1693" s="563"/>
      <c r="L1693" s="563"/>
      <c r="M1693" s="563"/>
      <c r="N1693" s="564"/>
    </row>
    <row r="1694" spans="2:14" ht="13" customHeight="1" x14ac:dyDescent="0.25">
      <c r="B1694" s="74"/>
      <c r="C1694" s="75"/>
      <c r="D1694" s="75"/>
      <c r="E1694" s="76"/>
      <c r="F1694" s="88"/>
      <c r="G1694" s="77"/>
      <c r="H1694" s="75"/>
      <c r="I1694" s="78"/>
      <c r="J1694" s="562"/>
      <c r="K1694" s="563"/>
      <c r="L1694" s="563"/>
      <c r="M1694" s="563"/>
      <c r="N1694" s="564"/>
    </row>
    <row r="1695" spans="2:14" ht="13" customHeight="1" x14ac:dyDescent="0.25">
      <c r="B1695" s="74"/>
      <c r="C1695" s="75"/>
      <c r="D1695" s="75"/>
      <c r="E1695" s="76"/>
      <c r="F1695" s="88"/>
      <c r="G1695" s="77"/>
      <c r="H1695" s="75"/>
      <c r="I1695" s="78"/>
      <c r="J1695" s="562"/>
      <c r="K1695" s="563"/>
      <c r="L1695" s="563"/>
      <c r="M1695" s="563"/>
      <c r="N1695" s="564"/>
    </row>
    <row r="1696" spans="2:14" ht="13" customHeight="1" x14ac:dyDescent="0.25">
      <c r="B1696" s="74"/>
      <c r="C1696" s="75"/>
      <c r="D1696" s="75"/>
      <c r="E1696" s="76"/>
      <c r="F1696" s="88"/>
      <c r="G1696" s="77"/>
      <c r="H1696" s="75"/>
      <c r="I1696" s="78"/>
      <c r="J1696" s="562"/>
      <c r="K1696" s="563"/>
      <c r="L1696" s="563"/>
      <c r="M1696" s="563"/>
      <c r="N1696" s="564"/>
    </row>
    <row r="1697" spans="2:14" ht="13" customHeight="1" x14ac:dyDescent="0.25">
      <c r="B1697" s="74"/>
      <c r="C1697" s="75"/>
      <c r="D1697" s="75"/>
      <c r="E1697" s="76"/>
      <c r="F1697" s="88"/>
      <c r="G1697" s="77"/>
      <c r="H1697" s="75"/>
      <c r="I1697" s="78"/>
      <c r="J1697" s="562"/>
      <c r="K1697" s="563"/>
      <c r="L1697" s="563"/>
      <c r="M1697" s="563"/>
      <c r="N1697" s="564"/>
    </row>
    <row r="1698" spans="2:14" ht="13" customHeight="1" x14ac:dyDescent="0.25">
      <c r="B1698" s="74"/>
      <c r="C1698" s="75"/>
      <c r="D1698" s="75"/>
      <c r="E1698" s="76"/>
      <c r="F1698" s="88"/>
      <c r="G1698" s="77"/>
      <c r="H1698" s="75"/>
      <c r="I1698" s="78"/>
      <c r="J1698" s="562"/>
      <c r="K1698" s="563"/>
      <c r="L1698" s="563"/>
      <c r="M1698" s="563"/>
      <c r="N1698" s="564"/>
    </row>
    <row r="1699" spans="2:14" ht="13" customHeight="1" x14ac:dyDescent="0.25">
      <c r="B1699" s="74"/>
      <c r="C1699" s="75"/>
      <c r="D1699" s="75"/>
      <c r="E1699" s="76"/>
      <c r="F1699" s="88"/>
      <c r="G1699" s="77"/>
      <c r="H1699" s="75"/>
      <c r="I1699" s="78"/>
      <c r="J1699" s="562"/>
      <c r="K1699" s="563"/>
      <c r="L1699" s="563"/>
      <c r="M1699" s="563"/>
      <c r="N1699" s="564"/>
    </row>
    <row r="1700" spans="2:14" ht="13" customHeight="1" x14ac:dyDescent="0.25">
      <c r="B1700" s="74"/>
      <c r="C1700" s="75"/>
      <c r="D1700" s="75"/>
      <c r="E1700" s="76"/>
      <c r="F1700" s="88"/>
      <c r="G1700" s="77"/>
      <c r="H1700" s="75"/>
      <c r="I1700" s="78"/>
      <c r="J1700" s="562"/>
      <c r="K1700" s="563"/>
      <c r="L1700" s="563"/>
      <c r="M1700" s="563"/>
      <c r="N1700" s="564"/>
    </row>
    <row r="1701" spans="2:14" ht="13" customHeight="1" x14ac:dyDescent="0.25">
      <c r="B1701" s="74"/>
      <c r="C1701" s="75"/>
      <c r="D1701" s="75"/>
      <c r="E1701" s="76"/>
      <c r="F1701" s="88"/>
      <c r="G1701" s="77"/>
      <c r="H1701" s="75"/>
      <c r="I1701" s="78"/>
      <c r="J1701" s="562"/>
      <c r="K1701" s="563"/>
      <c r="L1701" s="563"/>
      <c r="M1701" s="563"/>
      <c r="N1701" s="564"/>
    </row>
    <row r="1702" spans="2:14" ht="13" customHeight="1" x14ac:dyDescent="0.25">
      <c r="B1702" s="74"/>
      <c r="C1702" s="75"/>
      <c r="D1702" s="75"/>
      <c r="E1702" s="76"/>
      <c r="F1702" s="88"/>
      <c r="G1702" s="77"/>
      <c r="H1702" s="75"/>
      <c r="I1702" s="78"/>
      <c r="J1702" s="562"/>
      <c r="K1702" s="563"/>
      <c r="L1702" s="563"/>
      <c r="M1702" s="563"/>
      <c r="N1702" s="564"/>
    </row>
    <row r="1703" spans="2:14" ht="13" customHeight="1" x14ac:dyDescent="0.25">
      <c r="B1703" s="74"/>
      <c r="C1703" s="75"/>
      <c r="D1703" s="75"/>
      <c r="E1703" s="76"/>
      <c r="F1703" s="88"/>
      <c r="G1703" s="77"/>
      <c r="H1703" s="75"/>
      <c r="I1703" s="78"/>
      <c r="J1703" s="562"/>
      <c r="K1703" s="563"/>
      <c r="L1703" s="563"/>
      <c r="M1703" s="563"/>
      <c r="N1703" s="564"/>
    </row>
    <row r="1704" spans="2:14" ht="13" customHeight="1" x14ac:dyDescent="0.25">
      <c r="B1704" s="74"/>
      <c r="C1704" s="75"/>
      <c r="D1704" s="75"/>
      <c r="E1704" s="76"/>
      <c r="F1704" s="88"/>
      <c r="G1704" s="77"/>
      <c r="H1704" s="75"/>
      <c r="I1704" s="78"/>
      <c r="J1704" s="562"/>
      <c r="K1704" s="563"/>
      <c r="L1704" s="563"/>
      <c r="M1704" s="563"/>
      <c r="N1704" s="564"/>
    </row>
    <row r="1705" spans="2:14" ht="13" customHeight="1" x14ac:dyDescent="0.25">
      <c r="B1705" s="74"/>
      <c r="C1705" s="75"/>
      <c r="D1705" s="75"/>
      <c r="E1705" s="76"/>
      <c r="F1705" s="88"/>
      <c r="G1705" s="77"/>
      <c r="H1705" s="75"/>
      <c r="I1705" s="78"/>
      <c r="J1705" s="562"/>
      <c r="K1705" s="563"/>
      <c r="L1705" s="563"/>
      <c r="M1705" s="563"/>
      <c r="N1705" s="564"/>
    </row>
    <row r="1706" spans="2:14" ht="13" customHeight="1" x14ac:dyDescent="0.25">
      <c r="B1706" s="74"/>
      <c r="C1706" s="75"/>
      <c r="D1706" s="75"/>
      <c r="E1706" s="76"/>
      <c r="F1706" s="88"/>
      <c r="G1706" s="77"/>
      <c r="H1706" s="75"/>
      <c r="I1706" s="78"/>
      <c r="J1706" s="562"/>
      <c r="K1706" s="563"/>
      <c r="L1706" s="563"/>
      <c r="M1706" s="563"/>
      <c r="N1706" s="564"/>
    </row>
    <row r="1707" spans="2:14" ht="13" customHeight="1" x14ac:dyDescent="0.25">
      <c r="B1707" s="74"/>
      <c r="C1707" s="75"/>
      <c r="D1707" s="75"/>
      <c r="E1707" s="76"/>
      <c r="F1707" s="88"/>
      <c r="G1707" s="77"/>
      <c r="H1707" s="75"/>
      <c r="I1707" s="78"/>
      <c r="J1707" s="562"/>
      <c r="K1707" s="563"/>
      <c r="L1707" s="563"/>
      <c r="M1707" s="563"/>
      <c r="N1707" s="564"/>
    </row>
    <row r="1708" spans="2:14" ht="13" customHeight="1" x14ac:dyDescent="0.25">
      <c r="B1708" s="74"/>
      <c r="C1708" s="75"/>
      <c r="D1708" s="75"/>
      <c r="E1708" s="76"/>
      <c r="F1708" s="88"/>
      <c r="G1708" s="77"/>
      <c r="H1708" s="75"/>
      <c r="I1708" s="78"/>
      <c r="J1708" s="562"/>
      <c r="K1708" s="563"/>
      <c r="L1708" s="563"/>
      <c r="M1708" s="563"/>
      <c r="N1708" s="564"/>
    </row>
    <row r="1709" spans="2:14" ht="13" customHeight="1" x14ac:dyDescent="0.25">
      <c r="B1709" s="74"/>
      <c r="C1709" s="75"/>
      <c r="D1709" s="75"/>
      <c r="E1709" s="76"/>
      <c r="F1709" s="88"/>
      <c r="G1709" s="77"/>
      <c r="H1709" s="75"/>
      <c r="I1709" s="78"/>
      <c r="J1709" s="562"/>
      <c r="K1709" s="563"/>
      <c r="L1709" s="563"/>
      <c r="M1709" s="563"/>
      <c r="N1709" s="564"/>
    </row>
    <row r="1710" spans="2:14" ht="13" customHeight="1" x14ac:dyDescent="0.25">
      <c r="B1710" s="74"/>
      <c r="C1710" s="75"/>
      <c r="D1710" s="75"/>
      <c r="E1710" s="76"/>
      <c r="F1710" s="88"/>
      <c r="G1710" s="77"/>
      <c r="H1710" s="75"/>
      <c r="I1710" s="78"/>
      <c r="J1710" s="562"/>
      <c r="K1710" s="563"/>
      <c r="L1710" s="563"/>
      <c r="M1710" s="563"/>
      <c r="N1710" s="564"/>
    </row>
    <row r="1711" spans="2:14" ht="13" customHeight="1" x14ac:dyDescent="0.25">
      <c r="B1711" s="74"/>
      <c r="C1711" s="75"/>
      <c r="D1711" s="75"/>
      <c r="E1711" s="76"/>
      <c r="F1711" s="88"/>
      <c r="G1711" s="77"/>
      <c r="H1711" s="75"/>
      <c r="I1711" s="78"/>
      <c r="J1711" s="562"/>
      <c r="K1711" s="563"/>
      <c r="L1711" s="563"/>
      <c r="M1711" s="563"/>
      <c r="N1711" s="564"/>
    </row>
    <row r="1712" spans="2:14" ht="13" customHeight="1" x14ac:dyDescent="0.25">
      <c r="B1712" s="74"/>
      <c r="C1712" s="75"/>
      <c r="D1712" s="75"/>
      <c r="E1712" s="76"/>
      <c r="F1712" s="88"/>
      <c r="G1712" s="77"/>
      <c r="H1712" s="75"/>
      <c r="I1712" s="78"/>
      <c r="J1712" s="562"/>
      <c r="K1712" s="563"/>
      <c r="L1712" s="563"/>
      <c r="M1712" s="563"/>
      <c r="N1712" s="564"/>
    </row>
    <row r="1713" spans="2:14" ht="13" customHeight="1" x14ac:dyDescent="0.25">
      <c r="B1713" s="74"/>
      <c r="C1713" s="75"/>
      <c r="D1713" s="75"/>
      <c r="E1713" s="76"/>
      <c r="F1713" s="88"/>
      <c r="G1713" s="77"/>
      <c r="H1713" s="75"/>
      <c r="I1713" s="78"/>
      <c r="J1713" s="562"/>
      <c r="K1713" s="563"/>
      <c r="L1713" s="563"/>
      <c r="M1713" s="563"/>
      <c r="N1713" s="564"/>
    </row>
    <row r="1714" spans="2:14" ht="13" customHeight="1" x14ac:dyDescent="0.25">
      <c r="B1714" s="74"/>
      <c r="C1714" s="75"/>
      <c r="D1714" s="75"/>
      <c r="E1714" s="76"/>
      <c r="F1714" s="88"/>
      <c r="G1714" s="77"/>
      <c r="H1714" s="75"/>
      <c r="I1714" s="78"/>
      <c r="J1714" s="562"/>
      <c r="K1714" s="563"/>
      <c r="L1714" s="563"/>
      <c r="M1714" s="563"/>
      <c r="N1714" s="564"/>
    </row>
    <row r="1715" spans="2:14" ht="13" customHeight="1" x14ac:dyDescent="0.25">
      <c r="B1715" s="74"/>
      <c r="C1715" s="75"/>
      <c r="D1715" s="75"/>
      <c r="E1715" s="76"/>
      <c r="F1715" s="88"/>
      <c r="G1715" s="77"/>
      <c r="H1715" s="75"/>
      <c r="I1715" s="78"/>
      <c r="J1715" s="562"/>
      <c r="K1715" s="563"/>
      <c r="L1715" s="563"/>
      <c r="M1715" s="563"/>
      <c r="N1715" s="564"/>
    </row>
    <row r="1716" spans="2:14" ht="13" customHeight="1" x14ac:dyDescent="0.25">
      <c r="B1716" s="74"/>
      <c r="C1716" s="75"/>
      <c r="D1716" s="75"/>
      <c r="E1716" s="76"/>
      <c r="F1716" s="88"/>
      <c r="G1716" s="77"/>
      <c r="H1716" s="75"/>
      <c r="I1716" s="78"/>
      <c r="J1716" s="562"/>
      <c r="K1716" s="563"/>
      <c r="L1716" s="563"/>
      <c r="M1716" s="563"/>
      <c r="N1716" s="564"/>
    </row>
    <row r="1717" spans="2:14" ht="13" customHeight="1" x14ac:dyDescent="0.25">
      <c r="B1717" s="74"/>
      <c r="C1717" s="75"/>
      <c r="D1717" s="75"/>
      <c r="E1717" s="76"/>
      <c r="F1717" s="88"/>
      <c r="G1717" s="77"/>
      <c r="H1717" s="75"/>
      <c r="I1717" s="78"/>
      <c r="J1717" s="562"/>
      <c r="K1717" s="563"/>
      <c r="L1717" s="563"/>
      <c r="M1717" s="563"/>
      <c r="N1717" s="564"/>
    </row>
    <row r="1718" spans="2:14" ht="13" customHeight="1" x14ac:dyDescent="0.25">
      <c r="B1718" s="74"/>
      <c r="C1718" s="75"/>
      <c r="D1718" s="75"/>
      <c r="E1718" s="76"/>
      <c r="F1718" s="88"/>
      <c r="G1718" s="77"/>
      <c r="H1718" s="75"/>
      <c r="I1718" s="78"/>
      <c r="J1718" s="562"/>
      <c r="K1718" s="563"/>
      <c r="L1718" s="563"/>
      <c r="M1718" s="563"/>
      <c r="N1718" s="564"/>
    </row>
    <row r="1719" spans="2:14" ht="13" customHeight="1" x14ac:dyDescent="0.25">
      <c r="B1719" s="74"/>
      <c r="C1719" s="75"/>
      <c r="D1719" s="75"/>
      <c r="E1719" s="76"/>
      <c r="F1719" s="88"/>
      <c r="G1719" s="77"/>
      <c r="H1719" s="75"/>
      <c r="I1719" s="78"/>
      <c r="J1719" s="562"/>
      <c r="K1719" s="563"/>
      <c r="L1719" s="563"/>
      <c r="M1719" s="563"/>
      <c r="N1719" s="564"/>
    </row>
    <row r="1720" spans="2:14" ht="13" customHeight="1" x14ac:dyDescent="0.25">
      <c r="B1720" s="74"/>
      <c r="C1720" s="75"/>
      <c r="D1720" s="75"/>
      <c r="E1720" s="76"/>
      <c r="F1720" s="88"/>
      <c r="G1720" s="77"/>
      <c r="H1720" s="75"/>
      <c r="I1720" s="78"/>
      <c r="J1720" s="562"/>
      <c r="K1720" s="563"/>
      <c r="L1720" s="563"/>
      <c r="M1720" s="563"/>
      <c r="N1720" s="564"/>
    </row>
    <row r="1721" spans="2:14" ht="13" customHeight="1" x14ac:dyDescent="0.25">
      <c r="B1721" s="74"/>
      <c r="C1721" s="75"/>
      <c r="D1721" s="75"/>
      <c r="E1721" s="76"/>
      <c r="F1721" s="88"/>
      <c r="G1721" s="77"/>
      <c r="H1721" s="75"/>
      <c r="I1721" s="78"/>
      <c r="J1721" s="562"/>
      <c r="K1721" s="563"/>
      <c r="L1721" s="563"/>
      <c r="M1721" s="563"/>
      <c r="N1721" s="564"/>
    </row>
    <row r="1722" spans="2:14" ht="13" customHeight="1" x14ac:dyDescent="0.25">
      <c r="B1722" s="74"/>
      <c r="C1722" s="75"/>
      <c r="D1722" s="75"/>
      <c r="E1722" s="76"/>
      <c r="F1722" s="88"/>
      <c r="G1722" s="77"/>
      <c r="H1722" s="75"/>
      <c r="I1722" s="78"/>
      <c r="J1722" s="562"/>
      <c r="K1722" s="563"/>
      <c r="L1722" s="563"/>
      <c r="M1722" s="563"/>
      <c r="N1722" s="564"/>
    </row>
    <row r="1723" spans="2:14" ht="13" customHeight="1" x14ac:dyDescent="0.25">
      <c r="B1723" s="74"/>
      <c r="C1723" s="75"/>
      <c r="D1723" s="75"/>
      <c r="E1723" s="76"/>
      <c r="F1723" s="88"/>
      <c r="G1723" s="77"/>
      <c r="H1723" s="75"/>
      <c r="I1723" s="78"/>
      <c r="J1723" s="562"/>
      <c r="K1723" s="563"/>
      <c r="L1723" s="563"/>
      <c r="M1723" s="563"/>
      <c r="N1723" s="564"/>
    </row>
    <row r="1724" spans="2:14" ht="13" customHeight="1" x14ac:dyDescent="0.25">
      <c r="B1724" s="74"/>
      <c r="C1724" s="75"/>
      <c r="D1724" s="75"/>
      <c r="E1724" s="76"/>
      <c r="F1724" s="88"/>
      <c r="G1724" s="77"/>
      <c r="H1724" s="75"/>
      <c r="I1724" s="78"/>
      <c r="J1724" s="562"/>
      <c r="K1724" s="563"/>
      <c r="L1724" s="563"/>
      <c r="M1724" s="563"/>
      <c r="N1724" s="564"/>
    </row>
    <row r="1725" spans="2:14" ht="13" customHeight="1" x14ac:dyDescent="0.25">
      <c r="B1725" s="74"/>
      <c r="C1725" s="75"/>
      <c r="D1725" s="75"/>
      <c r="E1725" s="76"/>
      <c r="F1725" s="88"/>
      <c r="G1725" s="77"/>
      <c r="H1725" s="75"/>
      <c r="I1725" s="78"/>
      <c r="J1725" s="562"/>
      <c r="K1725" s="563"/>
      <c r="L1725" s="563"/>
      <c r="M1725" s="563"/>
      <c r="N1725" s="564"/>
    </row>
    <row r="1726" spans="2:14" ht="13" customHeight="1" x14ac:dyDescent="0.25">
      <c r="B1726" s="74"/>
      <c r="C1726" s="75"/>
      <c r="D1726" s="75"/>
      <c r="E1726" s="76"/>
      <c r="F1726" s="88"/>
      <c r="G1726" s="77"/>
      <c r="H1726" s="75"/>
      <c r="I1726" s="78"/>
      <c r="J1726" s="562"/>
      <c r="K1726" s="563"/>
      <c r="L1726" s="563"/>
      <c r="M1726" s="563"/>
      <c r="N1726" s="564"/>
    </row>
    <row r="1727" spans="2:14" ht="13" customHeight="1" x14ac:dyDescent="0.25">
      <c r="B1727" s="74"/>
      <c r="C1727" s="75"/>
      <c r="D1727" s="75"/>
      <c r="E1727" s="76"/>
      <c r="F1727" s="88"/>
      <c r="G1727" s="77"/>
      <c r="H1727" s="75"/>
      <c r="I1727" s="78"/>
      <c r="J1727" s="562"/>
      <c r="K1727" s="563"/>
      <c r="L1727" s="563"/>
      <c r="M1727" s="563"/>
      <c r="N1727" s="564"/>
    </row>
    <row r="1728" spans="2:14" ht="13" customHeight="1" x14ac:dyDescent="0.25">
      <c r="B1728" s="74"/>
      <c r="C1728" s="75"/>
      <c r="D1728" s="75"/>
      <c r="E1728" s="76"/>
      <c r="F1728" s="88"/>
      <c r="G1728" s="77"/>
      <c r="H1728" s="75"/>
      <c r="I1728" s="78"/>
      <c r="J1728" s="562"/>
      <c r="K1728" s="563"/>
      <c r="L1728" s="563"/>
      <c r="M1728" s="563"/>
      <c r="N1728" s="564"/>
    </row>
    <row r="1729" spans="2:14" ht="13" customHeight="1" x14ac:dyDescent="0.25">
      <c r="B1729" s="74"/>
      <c r="C1729" s="75"/>
      <c r="D1729" s="75"/>
      <c r="E1729" s="76"/>
      <c r="F1729" s="88"/>
      <c r="G1729" s="77"/>
      <c r="H1729" s="75"/>
      <c r="I1729" s="78"/>
      <c r="J1729" s="562"/>
      <c r="K1729" s="563"/>
      <c r="L1729" s="563"/>
      <c r="M1729" s="563"/>
      <c r="N1729" s="564"/>
    </row>
    <row r="1730" spans="2:14" ht="13" customHeight="1" x14ac:dyDescent="0.25">
      <c r="B1730" s="74"/>
      <c r="C1730" s="75"/>
      <c r="D1730" s="75"/>
      <c r="E1730" s="76"/>
      <c r="F1730" s="88"/>
      <c r="G1730" s="77"/>
      <c r="H1730" s="75"/>
      <c r="I1730" s="78"/>
      <c r="J1730" s="562"/>
      <c r="K1730" s="563"/>
      <c r="L1730" s="563"/>
      <c r="M1730" s="563"/>
      <c r="N1730" s="564"/>
    </row>
    <row r="1731" spans="2:14" ht="13" customHeight="1" x14ac:dyDescent="0.25">
      <c r="B1731" s="74"/>
      <c r="C1731" s="75"/>
      <c r="D1731" s="75"/>
      <c r="E1731" s="76"/>
      <c r="F1731" s="88"/>
      <c r="G1731" s="77"/>
      <c r="H1731" s="75"/>
      <c r="I1731" s="78"/>
      <c r="J1731" s="562"/>
      <c r="K1731" s="563"/>
      <c r="L1731" s="563"/>
      <c r="M1731" s="563"/>
      <c r="N1731" s="564"/>
    </row>
    <row r="1732" spans="2:14" ht="13" customHeight="1" x14ac:dyDescent="0.25">
      <c r="B1732" s="74"/>
      <c r="C1732" s="75"/>
      <c r="D1732" s="75"/>
      <c r="E1732" s="76"/>
      <c r="F1732" s="88"/>
      <c r="G1732" s="77"/>
      <c r="H1732" s="75"/>
      <c r="I1732" s="78"/>
      <c r="J1732" s="562"/>
      <c r="K1732" s="563"/>
      <c r="L1732" s="563"/>
      <c r="M1732" s="563"/>
      <c r="N1732" s="564"/>
    </row>
    <row r="1733" spans="2:14" ht="13" customHeight="1" x14ac:dyDescent="0.25">
      <c r="B1733" s="74"/>
      <c r="C1733" s="75"/>
      <c r="D1733" s="75"/>
      <c r="E1733" s="76"/>
      <c r="F1733" s="88"/>
      <c r="G1733" s="77"/>
      <c r="H1733" s="75"/>
      <c r="I1733" s="78"/>
      <c r="J1733" s="562"/>
      <c r="K1733" s="563"/>
      <c r="L1733" s="563"/>
      <c r="M1733" s="563"/>
      <c r="N1733" s="564"/>
    </row>
    <row r="1734" spans="2:14" ht="13" customHeight="1" x14ac:dyDescent="0.25">
      <c r="B1734" s="74"/>
      <c r="C1734" s="75"/>
      <c r="D1734" s="75"/>
      <c r="E1734" s="76"/>
      <c r="F1734" s="88"/>
      <c r="G1734" s="77"/>
      <c r="H1734" s="75"/>
      <c r="I1734" s="78"/>
      <c r="J1734" s="562"/>
      <c r="K1734" s="563"/>
      <c r="L1734" s="563"/>
      <c r="M1734" s="563"/>
      <c r="N1734" s="564"/>
    </row>
    <row r="1735" spans="2:14" ht="13" customHeight="1" x14ac:dyDescent="0.25">
      <c r="B1735" s="74"/>
      <c r="C1735" s="75"/>
      <c r="D1735" s="75"/>
      <c r="E1735" s="76"/>
      <c r="F1735" s="88"/>
      <c r="G1735" s="77"/>
      <c r="H1735" s="75"/>
      <c r="I1735" s="78"/>
      <c r="J1735" s="562"/>
      <c r="K1735" s="563"/>
      <c r="L1735" s="563"/>
      <c r="M1735" s="563"/>
      <c r="N1735" s="564"/>
    </row>
    <row r="1736" spans="2:14" ht="13" customHeight="1" x14ac:dyDescent="0.25">
      <c r="B1736" s="74"/>
      <c r="C1736" s="75"/>
      <c r="D1736" s="75"/>
      <c r="E1736" s="76"/>
      <c r="F1736" s="88"/>
      <c r="G1736" s="77"/>
      <c r="H1736" s="75"/>
      <c r="I1736" s="78"/>
      <c r="J1736" s="562"/>
      <c r="K1736" s="563"/>
      <c r="L1736" s="563"/>
      <c r="M1736" s="563"/>
      <c r="N1736" s="564"/>
    </row>
    <row r="1737" spans="2:14" ht="13" customHeight="1" x14ac:dyDescent="0.25">
      <c r="B1737" s="74"/>
      <c r="C1737" s="75"/>
      <c r="D1737" s="75"/>
      <c r="E1737" s="76"/>
      <c r="F1737" s="88"/>
      <c r="G1737" s="77"/>
      <c r="H1737" s="75"/>
      <c r="I1737" s="78"/>
      <c r="J1737" s="562"/>
      <c r="K1737" s="563"/>
      <c r="L1737" s="563"/>
      <c r="M1737" s="563"/>
      <c r="N1737" s="564"/>
    </row>
    <row r="1738" spans="2:14" ht="13" customHeight="1" x14ac:dyDescent="0.25">
      <c r="B1738" s="74"/>
      <c r="C1738" s="75"/>
      <c r="D1738" s="75"/>
      <c r="E1738" s="76"/>
      <c r="F1738" s="88"/>
      <c r="G1738" s="77"/>
      <c r="H1738" s="75"/>
      <c r="I1738" s="78"/>
      <c r="J1738" s="562"/>
      <c r="K1738" s="563"/>
      <c r="L1738" s="563"/>
      <c r="M1738" s="563"/>
      <c r="N1738" s="564"/>
    </row>
    <row r="1739" spans="2:14" ht="13" customHeight="1" x14ac:dyDescent="0.25">
      <c r="B1739" s="74"/>
      <c r="C1739" s="75"/>
      <c r="D1739" s="75"/>
      <c r="E1739" s="76"/>
      <c r="F1739" s="88"/>
      <c r="G1739" s="77"/>
      <c r="H1739" s="75"/>
      <c r="I1739" s="78"/>
      <c r="J1739" s="562"/>
      <c r="K1739" s="563"/>
      <c r="L1739" s="563"/>
      <c r="M1739" s="563"/>
      <c r="N1739" s="564"/>
    </row>
    <row r="1740" spans="2:14" ht="13" customHeight="1" x14ac:dyDescent="0.25">
      <c r="B1740" s="74"/>
      <c r="C1740" s="75"/>
      <c r="D1740" s="75"/>
      <c r="E1740" s="76"/>
      <c r="F1740" s="88"/>
      <c r="G1740" s="77"/>
      <c r="H1740" s="75"/>
      <c r="I1740" s="78"/>
      <c r="J1740" s="562"/>
      <c r="K1740" s="563"/>
      <c r="L1740" s="563"/>
      <c r="M1740" s="563"/>
      <c r="N1740" s="564"/>
    </row>
    <row r="1741" spans="2:14" ht="13" customHeight="1" x14ac:dyDescent="0.25">
      <c r="B1741" s="74"/>
      <c r="C1741" s="75"/>
      <c r="D1741" s="75"/>
      <c r="E1741" s="76"/>
      <c r="F1741" s="88"/>
      <c r="G1741" s="77"/>
      <c r="H1741" s="75"/>
      <c r="I1741" s="78"/>
      <c r="J1741" s="562"/>
      <c r="K1741" s="563"/>
      <c r="L1741" s="563"/>
      <c r="M1741" s="563"/>
      <c r="N1741" s="564"/>
    </row>
    <row r="1742" spans="2:14" ht="13" customHeight="1" x14ac:dyDescent="0.25">
      <c r="B1742" s="74"/>
      <c r="C1742" s="75"/>
      <c r="D1742" s="75"/>
      <c r="E1742" s="76"/>
      <c r="F1742" s="88"/>
      <c r="G1742" s="77"/>
      <c r="H1742" s="75"/>
      <c r="I1742" s="78"/>
      <c r="J1742" s="562"/>
      <c r="K1742" s="563"/>
      <c r="L1742" s="563"/>
      <c r="M1742" s="563"/>
      <c r="N1742" s="564"/>
    </row>
    <row r="1743" spans="2:14" ht="13" customHeight="1" x14ac:dyDescent="0.25">
      <c r="B1743" s="74"/>
      <c r="C1743" s="75"/>
      <c r="D1743" s="75"/>
      <c r="E1743" s="76"/>
      <c r="F1743" s="88"/>
      <c r="G1743" s="77"/>
      <c r="H1743" s="75"/>
      <c r="I1743" s="78"/>
      <c r="J1743" s="562"/>
      <c r="K1743" s="563"/>
      <c r="L1743" s="563"/>
      <c r="M1743" s="563"/>
      <c r="N1743" s="564"/>
    </row>
    <row r="1744" spans="2:14" ht="13" customHeight="1" x14ac:dyDescent="0.25">
      <c r="B1744" s="74"/>
      <c r="C1744" s="75"/>
      <c r="D1744" s="75"/>
      <c r="E1744" s="76"/>
      <c r="F1744" s="88"/>
      <c r="G1744" s="77"/>
      <c r="H1744" s="75"/>
      <c r="I1744" s="78"/>
      <c r="J1744" s="562"/>
      <c r="K1744" s="563"/>
      <c r="L1744" s="563"/>
      <c r="M1744" s="563"/>
      <c r="N1744" s="564"/>
    </row>
    <row r="1745" spans="2:14" ht="13" customHeight="1" x14ac:dyDescent="0.25">
      <c r="B1745" s="74"/>
      <c r="C1745" s="75"/>
      <c r="D1745" s="75"/>
      <c r="E1745" s="76"/>
      <c r="F1745" s="88"/>
      <c r="G1745" s="77"/>
      <c r="H1745" s="75"/>
      <c r="I1745" s="78"/>
      <c r="J1745" s="562"/>
      <c r="K1745" s="563"/>
      <c r="L1745" s="563"/>
      <c r="M1745" s="563"/>
      <c r="N1745" s="564"/>
    </row>
    <row r="1746" spans="2:14" ht="13" customHeight="1" x14ac:dyDescent="0.25">
      <c r="B1746" s="74"/>
      <c r="C1746" s="75"/>
      <c r="D1746" s="75"/>
      <c r="E1746" s="76"/>
      <c r="F1746" s="88"/>
      <c r="G1746" s="77"/>
      <c r="H1746" s="75"/>
      <c r="I1746" s="78"/>
      <c r="J1746" s="562"/>
      <c r="K1746" s="563"/>
      <c r="L1746" s="563"/>
      <c r="M1746" s="563"/>
      <c r="N1746" s="564"/>
    </row>
    <row r="1747" spans="2:14" ht="13" customHeight="1" x14ac:dyDescent="0.25">
      <c r="B1747" s="74"/>
      <c r="C1747" s="75"/>
      <c r="D1747" s="75"/>
      <c r="E1747" s="76"/>
      <c r="F1747" s="88"/>
      <c r="G1747" s="77"/>
      <c r="H1747" s="75"/>
      <c r="I1747" s="78"/>
      <c r="J1747" s="562"/>
      <c r="K1747" s="563"/>
      <c r="L1747" s="563"/>
      <c r="M1747" s="563"/>
      <c r="N1747" s="564"/>
    </row>
    <row r="1748" spans="2:14" ht="13" customHeight="1" x14ac:dyDescent="0.25">
      <c r="B1748" s="74"/>
      <c r="C1748" s="75"/>
      <c r="D1748" s="75"/>
      <c r="E1748" s="76"/>
      <c r="F1748" s="88"/>
      <c r="G1748" s="77"/>
      <c r="H1748" s="75"/>
      <c r="I1748" s="78"/>
      <c r="J1748" s="562"/>
      <c r="K1748" s="563"/>
      <c r="L1748" s="563"/>
      <c r="M1748" s="563"/>
      <c r="N1748" s="564"/>
    </row>
    <row r="1749" spans="2:14" ht="13" customHeight="1" x14ac:dyDescent="0.25">
      <c r="B1749" s="74"/>
      <c r="C1749" s="75"/>
      <c r="D1749" s="75"/>
      <c r="E1749" s="76"/>
      <c r="F1749" s="88"/>
      <c r="G1749" s="77"/>
      <c r="H1749" s="75"/>
      <c r="I1749" s="78"/>
      <c r="J1749" s="562"/>
      <c r="K1749" s="563"/>
      <c r="L1749" s="563"/>
      <c r="M1749" s="563"/>
      <c r="N1749" s="564"/>
    </row>
    <row r="1750" spans="2:14" ht="13" customHeight="1" x14ac:dyDescent="0.25">
      <c r="B1750" s="74"/>
      <c r="C1750" s="75"/>
      <c r="D1750" s="75"/>
      <c r="E1750" s="76"/>
      <c r="F1750" s="88"/>
      <c r="G1750" s="77"/>
      <c r="H1750" s="75"/>
      <c r="I1750" s="78"/>
      <c r="J1750" s="562"/>
      <c r="K1750" s="563"/>
      <c r="L1750" s="563"/>
      <c r="M1750" s="563"/>
      <c r="N1750" s="564"/>
    </row>
    <row r="1751" spans="2:14" ht="13" customHeight="1" x14ac:dyDescent="0.25">
      <c r="B1751" s="74"/>
      <c r="C1751" s="75"/>
      <c r="D1751" s="75"/>
      <c r="E1751" s="76"/>
      <c r="F1751" s="88"/>
      <c r="G1751" s="77"/>
      <c r="H1751" s="75"/>
      <c r="I1751" s="78"/>
      <c r="J1751" s="562"/>
      <c r="K1751" s="563"/>
      <c r="L1751" s="563"/>
      <c r="M1751" s="563"/>
      <c r="N1751" s="564"/>
    </row>
    <row r="1752" spans="2:14" ht="13" customHeight="1" x14ac:dyDescent="0.25">
      <c r="B1752" s="74"/>
      <c r="C1752" s="75"/>
      <c r="D1752" s="75"/>
      <c r="E1752" s="76"/>
      <c r="F1752" s="88"/>
      <c r="G1752" s="77"/>
      <c r="H1752" s="75"/>
      <c r="I1752" s="78"/>
      <c r="J1752" s="562"/>
      <c r="K1752" s="563"/>
      <c r="L1752" s="563"/>
      <c r="M1752" s="563"/>
      <c r="N1752" s="564"/>
    </row>
    <row r="1753" spans="2:14" ht="13" customHeight="1" x14ac:dyDescent="0.25">
      <c r="B1753" s="74"/>
      <c r="C1753" s="75"/>
      <c r="D1753" s="75"/>
      <c r="E1753" s="76"/>
      <c r="F1753" s="88"/>
      <c r="G1753" s="77"/>
      <c r="H1753" s="75"/>
      <c r="I1753" s="78"/>
      <c r="J1753" s="562"/>
      <c r="K1753" s="563"/>
      <c r="L1753" s="563"/>
      <c r="M1753" s="563"/>
      <c r="N1753" s="564"/>
    </row>
    <row r="1754" spans="2:14" ht="13" customHeight="1" x14ac:dyDescent="0.25">
      <c r="B1754" s="74"/>
      <c r="C1754" s="75"/>
      <c r="D1754" s="75"/>
      <c r="E1754" s="76"/>
      <c r="F1754" s="88"/>
      <c r="G1754" s="77"/>
      <c r="H1754" s="75"/>
      <c r="I1754" s="78"/>
      <c r="J1754" s="562"/>
      <c r="K1754" s="563"/>
      <c r="L1754" s="563"/>
      <c r="M1754" s="563"/>
      <c r="N1754" s="564"/>
    </row>
    <row r="1755" spans="2:14" ht="13" customHeight="1" x14ac:dyDescent="0.25">
      <c r="B1755" s="74"/>
      <c r="C1755" s="75"/>
      <c r="D1755" s="75"/>
      <c r="E1755" s="76"/>
      <c r="F1755" s="88"/>
      <c r="G1755" s="77"/>
      <c r="H1755" s="75"/>
      <c r="I1755" s="78"/>
      <c r="J1755" s="562"/>
      <c r="K1755" s="563"/>
      <c r="L1755" s="563"/>
      <c r="M1755" s="563"/>
      <c r="N1755" s="564"/>
    </row>
    <row r="1756" spans="2:14" ht="13" customHeight="1" x14ac:dyDescent="0.25">
      <c r="B1756" s="74"/>
      <c r="C1756" s="75"/>
      <c r="D1756" s="75"/>
      <c r="E1756" s="76"/>
      <c r="F1756" s="88"/>
      <c r="G1756" s="77"/>
      <c r="H1756" s="75"/>
      <c r="I1756" s="78"/>
      <c r="J1756" s="562"/>
      <c r="K1756" s="563"/>
      <c r="L1756" s="563"/>
      <c r="M1756" s="563"/>
      <c r="N1756" s="564"/>
    </row>
    <row r="1757" spans="2:14" ht="13" customHeight="1" x14ac:dyDescent="0.25">
      <c r="B1757" s="74"/>
      <c r="C1757" s="75"/>
      <c r="D1757" s="75"/>
      <c r="E1757" s="76"/>
      <c r="F1757" s="88"/>
      <c r="G1757" s="77"/>
      <c r="H1757" s="75"/>
      <c r="I1757" s="78"/>
      <c r="J1757" s="562"/>
      <c r="K1757" s="563"/>
      <c r="L1757" s="563"/>
      <c r="M1757" s="563"/>
      <c r="N1757" s="564"/>
    </row>
    <row r="1758" spans="2:14" ht="13" customHeight="1" x14ac:dyDescent="0.25">
      <c r="B1758" s="74"/>
      <c r="C1758" s="75"/>
      <c r="D1758" s="75"/>
      <c r="E1758" s="76"/>
      <c r="F1758" s="88"/>
      <c r="G1758" s="77"/>
      <c r="H1758" s="75"/>
      <c r="I1758" s="78"/>
      <c r="J1758" s="562"/>
      <c r="K1758" s="563"/>
      <c r="L1758" s="563"/>
      <c r="M1758" s="563"/>
      <c r="N1758" s="564"/>
    </row>
    <row r="1759" spans="2:14" ht="13" customHeight="1" x14ac:dyDescent="0.25">
      <c r="B1759" s="74"/>
      <c r="C1759" s="75"/>
      <c r="D1759" s="75"/>
      <c r="E1759" s="76"/>
      <c r="F1759" s="88"/>
      <c r="G1759" s="77"/>
      <c r="H1759" s="75"/>
      <c r="I1759" s="78"/>
      <c r="J1759" s="562"/>
      <c r="K1759" s="563"/>
      <c r="L1759" s="563"/>
      <c r="M1759" s="563"/>
      <c r="N1759" s="564"/>
    </row>
    <row r="1760" spans="2:14" ht="13" customHeight="1" x14ac:dyDescent="0.25">
      <c r="B1760" s="74"/>
      <c r="C1760" s="75"/>
      <c r="D1760" s="75"/>
      <c r="E1760" s="76"/>
      <c r="F1760" s="88"/>
      <c r="G1760" s="77"/>
      <c r="H1760" s="75"/>
      <c r="I1760" s="78"/>
      <c r="J1760" s="562"/>
      <c r="K1760" s="563"/>
      <c r="L1760" s="563"/>
      <c r="M1760" s="563"/>
      <c r="N1760" s="564"/>
    </row>
    <row r="1761" spans="2:14" ht="13" customHeight="1" x14ac:dyDescent="0.25">
      <c r="B1761" s="74"/>
      <c r="C1761" s="75"/>
      <c r="D1761" s="75"/>
      <c r="E1761" s="76"/>
      <c r="F1761" s="88"/>
      <c r="G1761" s="77"/>
      <c r="H1761" s="75"/>
      <c r="I1761" s="78"/>
      <c r="J1761" s="562"/>
      <c r="K1761" s="563"/>
      <c r="L1761" s="563"/>
      <c r="M1761" s="563"/>
      <c r="N1761" s="564"/>
    </row>
    <row r="1762" spans="2:14" ht="13" customHeight="1" x14ac:dyDescent="0.25">
      <c r="B1762" s="74"/>
      <c r="C1762" s="75"/>
      <c r="D1762" s="75"/>
      <c r="E1762" s="76"/>
      <c r="F1762" s="88"/>
      <c r="G1762" s="77"/>
      <c r="H1762" s="75"/>
      <c r="I1762" s="78"/>
      <c r="J1762" s="562"/>
      <c r="K1762" s="563"/>
      <c r="L1762" s="563"/>
      <c r="M1762" s="563"/>
      <c r="N1762" s="564"/>
    </row>
    <row r="1763" spans="2:14" ht="13" customHeight="1" x14ac:dyDescent="0.25">
      <c r="B1763" s="74"/>
      <c r="C1763" s="75"/>
      <c r="D1763" s="75"/>
      <c r="E1763" s="76"/>
      <c r="F1763" s="88"/>
      <c r="G1763" s="77"/>
      <c r="H1763" s="75"/>
      <c r="I1763" s="78"/>
      <c r="J1763" s="562"/>
      <c r="K1763" s="563"/>
      <c r="L1763" s="563"/>
      <c r="M1763" s="563"/>
      <c r="N1763" s="564"/>
    </row>
    <row r="1764" spans="2:14" ht="13" customHeight="1" x14ac:dyDescent="0.25">
      <c r="B1764" s="74"/>
      <c r="C1764" s="75"/>
      <c r="D1764" s="75"/>
      <c r="E1764" s="76"/>
      <c r="F1764" s="88"/>
      <c r="G1764" s="77"/>
      <c r="H1764" s="75"/>
      <c r="I1764" s="78"/>
      <c r="J1764" s="562"/>
      <c r="K1764" s="563"/>
      <c r="L1764" s="563"/>
      <c r="M1764" s="563"/>
      <c r="N1764" s="564"/>
    </row>
    <row r="1765" spans="2:14" ht="13" customHeight="1" x14ac:dyDescent="0.25">
      <c r="B1765" s="74"/>
      <c r="C1765" s="75"/>
      <c r="D1765" s="75"/>
      <c r="E1765" s="76"/>
      <c r="F1765" s="88"/>
      <c r="G1765" s="77"/>
      <c r="H1765" s="75"/>
      <c r="I1765" s="78"/>
      <c r="J1765" s="562"/>
      <c r="K1765" s="563"/>
      <c r="L1765" s="563"/>
      <c r="M1765" s="563"/>
      <c r="N1765" s="564"/>
    </row>
    <row r="1766" spans="2:14" ht="13" customHeight="1" x14ac:dyDescent="0.25">
      <c r="B1766" s="74"/>
      <c r="C1766" s="75"/>
      <c r="D1766" s="75"/>
      <c r="E1766" s="76"/>
      <c r="F1766" s="88"/>
      <c r="G1766" s="77"/>
      <c r="H1766" s="75"/>
      <c r="I1766" s="78"/>
      <c r="J1766" s="562"/>
      <c r="K1766" s="563"/>
      <c r="L1766" s="563"/>
      <c r="M1766" s="563"/>
      <c r="N1766" s="564"/>
    </row>
    <row r="1767" spans="2:14" ht="13" customHeight="1" x14ac:dyDescent="0.25">
      <c r="B1767" s="74"/>
      <c r="C1767" s="75"/>
      <c r="D1767" s="75"/>
      <c r="E1767" s="76"/>
      <c r="F1767" s="88"/>
      <c r="G1767" s="77"/>
      <c r="H1767" s="75"/>
      <c r="I1767" s="78"/>
      <c r="J1767" s="562"/>
      <c r="K1767" s="563"/>
      <c r="L1767" s="563"/>
      <c r="M1767" s="563"/>
      <c r="N1767" s="564"/>
    </row>
    <row r="1768" spans="2:14" ht="13" customHeight="1" x14ac:dyDescent="0.25">
      <c r="B1768" s="74"/>
      <c r="C1768" s="75"/>
      <c r="D1768" s="75"/>
      <c r="E1768" s="76"/>
      <c r="F1768" s="88"/>
      <c r="G1768" s="77"/>
      <c r="H1768" s="75"/>
      <c r="I1768" s="78"/>
      <c r="J1768" s="562"/>
      <c r="K1768" s="563"/>
      <c r="L1768" s="563"/>
      <c r="M1768" s="563"/>
      <c r="N1768" s="564"/>
    </row>
    <row r="1769" spans="2:14" ht="13" customHeight="1" x14ac:dyDescent="0.25">
      <c r="B1769" s="74"/>
      <c r="C1769" s="75"/>
      <c r="D1769" s="75"/>
      <c r="E1769" s="76"/>
      <c r="F1769" s="88"/>
      <c r="G1769" s="77"/>
      <c r="H1769" s="75"/>
      <c r="I1769" s="78"/>
      <c r="J1769" s="562"/>
      <c r="K1769" s="563"/>
      <c r="L1769" s="563"/>
      <c r="M1769" s="563"/>
      <c r="N1769" s="564"/>
    </row>
    <row r="1770" spans="2:14" ht="13" customHeight="1" x14ac:dyDescent="0.25">
      <c r="B1770" s="74"/>
      <c r="C1770" s="75"/>
      <c r="D1770" s="75"/>
      <c r="E1770" s="76"/>
      <c r="F1770" s="88"/>
      <c r="G1770" s="77"/>
      <c r="H1770" s="75"/>
      <c r="I1770" s="78"/>
      <c r="J1770" s="562"/>
      <c r="K1770" s="563"/>
      <c r="L1770" s="563"/>
      <c r="M1770" s="563"/>
      <c r="N1770" s="564"/>
    </row>
    <row r="1771" spans="2:14" ht="13" customHeight="1" x14ac:dyDescent="0.25">
      <c r="B1771" s="74"/>
      <c r="C1771" s="75"/>
      <c r="D1771" s="75"/>
      <c r="E1771" s="76"/>
      <c r="F1771" s="88"/>
      <c r="G1771" s="77"/>
      <c r="H1771" s="75"/>
      <c r="I1771" s="78"/>
      <c r="J1771" s="562"/>
      <c r="K1771" s="563"/>
      <c r="L1771" s="563"/>
      <c r="M1771" s="563"/>
      <c r="N1771" s="564"/>
    </row>
    <row r="1772" spans="2:14" ht="13" customHeight="1" x14ac:dyDescent="0.25">
      <c r="B1772" s="74"/>
      <c r="C1772" s="75"/>
      <c r="D1772" s="75"/>
      <c r="E1772" s="76"/>
      <c r="F1772" s="88"/>
      <c r="G1772" s="77"/>
      <c r="H1772" s="75"/>
      <c r="I1772" s="78"/>
      <c r="J1772" s="562"/>
      <c r="K1772" s="563"/>
      <c r="L1772" s="563"/>
      <c r="M1772" s="563"/>
      <c r="N1772" s="564"/>
    </row>
    <row r="1773" spans="2:14" ht="13" customHeight="1" x14ac:dyDescent="0.25">
      <c r="B1773" s="74"/>
      <c r="C1773" s="75"/>
      <c r="D1773" s="75"/>
      <c r="E1773" s="76"/>
      <c r="F1773" s="88"/>
      <c r="G1773" s="77"/>
      <c r="H1773" s="75"/>
      <c r="I1773" s="78"/>
      <c r="J1773" s="562"/>
      <c r="K1773" s="563"/>
      <c r="L1773" s="563"/>
      <c r="M1773" s="563"/>
      <c r="N1773" s="564"/>
    </row>
    <row r="1774" spans="2:14" ht="13" customHeight="1" x14ac:dyDescent="0.25">
      <c r="B1774" s="74"/>
      <c r="C1774" s="75"/>
      <c r="D1774" s="75"/>
      <c r="E1774" s="76"/>
      <c r="F1774" s="88"/>
      <c r="G1774" s="77"/>
      <c r="H1774" s="75"/>
      <c r="I1774" s="78"/>
      <c r="J1774" s="562"/>
      <c r="K1774" s="563"/>
      <c r="L1774" s="563"/>
      <c r="M1774" s="563"/>
      <c r="N1774" s="564"/>
    </row>
    <row r="1775" spans="2:14" ht="13" customHeight="1" x14ac:dyDescent="0.25">
      <c r="B1775" s="74"/>
      <c r="C1775" s="75"/>
      <c r="D1775" s="75"/>
      <c r="E1775" s="76"/>
      <c r="F1775" s="88"/>
      <c r="G1775" s="77"/>
      <c r="H1775" s="75"/>
      <c r="I1775" s="78"/>
      <c r="J1775" s="562"/>
      <c r="K1775" s="563"/>
      <c r="L1775" s="563"/>
      <c r="M1775" s="563"/>
      <c r="N1775" s="564"/>
    </row>
    <row r="1776" spans="2:14" ht="13" customHeight="1" x14ac:dyDescent="0.25">
      <c r="B1776" s="74"/>
      <c r="C1776" s="75"/>
      <c r="D1776" s="75"/>
      <c r="E1776" s="76"/>
      <c r="F1776" s="88"/>
      <c r="G1776" s="77"/>
      <c r="H1776" s="75"/>
      <c r="I1776" s="78"/>
      <c r="J1776" s="562"/>
      <c r="K1776" s="563"/>
      <c r="L1776" s="563"/>
      <c r="M1776" s="563"/>
      <c r="N1776" s="564"/>
    </row>
    <row r="1777" spans="2:14" ht="13" customHeight="1" x14ac:dyDescent="0.25">
      <c r="B1777" s="74"/>
      <c r="C1777" s="75"/>
      <c r="D1777" s="75"/>
      <c r="E1777" s="76"/>
      <c r="F1777" s="88"/>
      <c r="G1777" s="77"/>
      <c r="H1777" s="75"/>
      <c r="I1777" s="78"/>
      <c r="J1777" s="562"/>
      <c r="K1777" s="563"/>
      <c r="L1777" s="563"/>
      <c r="M1777" s="563"/>
      <c r="N1777" s="564"/>
    </row>
    <row r="1778" spans="2:14" ht="13" customHeight="1" x14ac:dyDescent="0.25">
      <c r="B1778" s="74"/>
      <c r="C1778" s="75"/>
      <c r="D1778" s="75"/>
      <c r="E1778" s="76"/>
      <c r="F1778" s="88"/>
      <c r="G1778" s="77"/>
      <c r="H1778" s="75"/>
      <c r="I1778" s="78"/>
      <c r="J1778" s="562"/>
      <c r="K1778" s="563"/>
      <c r="L1778" s="563"/>
      <c r="M1778" s="563"/>
      <c r="N1778" s="564"/>
    </row>
    <row r="1779" spans="2:14" ht="13" customHeight="1" x14ac:dyDescent="0.25">
      <c r="B1779" s="74"/>
      <c r="C1779" s="75"/>
      <c r="D1779" s="75"/>
      <c r="E1779" s="76"/>
      <c r="F1779" s="88"/>
      <c r="G1779" s="77"/>
      <c r="H1779" s="75"/>
      <c r="I1779" s="78"/>
      <c r="J1779" s="562"/>
      <c r="K1779" s="563"/>
      <c r="L1779" s="563"/>
      <c r="M1779" s="563"/>
      <c r="N1779" s="564"/>
    </row>
    <row r="1780" spans="2:14" ht="13" customHeight="1" x14ac:dyDescent="0.25">
      <c r="B1780" s="74"/>
      <c r="C1780" s="75"/>
      <c r="D1780" s="75"/>
      <c r="E1780" s="76"/>
      <c r="F1780" s="88"/>
      <c r="G1780" s="77"/>
      <c r="H1780" s="75"/>
      <c r="I1780" s="78"/>
      <c r="J1780" s="562"/>
      <c r="K1780" s="563"/>
      <c r="L1780" s="563"/>
      <c r="M1780" s="563"/>
      <c r="N1780" s="564"/>
    </row>
    <row r="1781" spans="2:14" ht="13" customHeight="1" x14ac:dyDescent="0.25">
      <c r="B1781" s="74"/>
      <c r="C1781" s="75"/>
      <c r="D1781" s="75"/>
      <c r="E1781" s="76"/>
      <c r="F1781" s="88"/>
      <c r="G1781" s="77"/>
      <c r="H1781" s="75"/>
      <c r="I1781" s="78"/>
      <c r="J1781" s="562"/>
      <c r="K1781" s="563"/>
      <c r="L1781" s="563"/>
      <c r="M1781" s="563"/>
      <c r="N1781" s="564"/>
    </row>
    <row r="1782" spans="2:14" ht="13" customHeight="1" x14ac:dyDescent="0.25">
      <c r="B1782" s="74"/>
      <c r="C1782" s="75"/>
      <c r="D1782" s="75"/>
      <c r="E1782" s="76"/>
      <c r="F1782" s="88"/>
      <c r="G1782" s="77"/>
      <c r="H1782" s="75"/>
      <c r="I1782" s="78"/>
      <c r="J1782" s="562"/>
      <c r="K1782" s="563"/>
      <c r="L1782" s="563"/>
      <c r="M1782" s="563"/>
      <c r="N1782" s="564"/>
    </row>
    <row r="1783" spans="2:14" ht="13" customHeight="1" x14ac:dyDescent="0.25">
      <c r="B1783" s="74"/>
      <c r="C1783" s="75"/>
      <c r="D1783" s="75"/>
      <c r="E1783" s="76"/>
      <c r="F1783" s="88"/>
      <c r="G1783" s="77"/>
      <c r="H1783" s="75"/>
      <c r="I1783" s="78"/>
      <c r="J1783" s="562"/>
      <c r="K1783" s="563"/>
      <c r="L1783" s="563"/>
      <c r="M1783" s="563"/>
      <c r="N1783" s="564"/>
    </row>
    <row r="1784" spans="2:14" ht="13" customHeight="1" x14ac:dyDescent="0.25">
      <c r="B1784" s="74"/>
      <c r="C1784" s="75"/>
      <c r="D1784" s="75"/>
      <c r="E1784" s="76"/>
      <c r="F1784" s="88"/>
      <c r="G1784" s="77"/>
      <c r="H1784" s="75"/>
      <c r="I1784" s="78"/>
      <c r="J1784" s="562"/>
      <c r="K1784" s="563"/>
      <c r="L1784" s="563"/>
      <c r="M1784" s="563"/>
      <c r="N1784" s="564"/>
    </row>
    <row r="1785" spans="2:14" ht="13" customHeight="1" x14ac:dyDescent="0.25">
      <c r="B1785" s="74"/>
      <c r="C1785" s="75"/>
      <c r="D1785" s="75"/>
      <c r="E1785" s="76"/>
      <c r="F1785" s="88"/>
      <c r="G1785" s="77"/>
      <c r="H1785" s="75"/>
      <c r="I1785" s="78"/>
      <c r="J1785" s="562"/>
      <c r="K1785" s="563"/>
      <c r="L1785" s="563"/>
      <c r="M1785" s="563"/>
      <c r="N1785" s="564"/>
    </row>
    <row r="1786" spans="2:14" ht="13" customHeight="1" x14ac:dyDescent="0.25">
      <c r="B1786" s="74"/>
      <c r="C1786" s="75"/>
      <c r="D1786" s="75"/>
      <c r="E1786" s="76"/>
      <c r="F1786" s="88"/>
      <c r="G1786" s="77"/>
      <c r="H1786" s="75"/>
      <c r="I1786" s="78"/>
      <c r="J1786" s="562"/>
      <c r="K1786" s="563"/>
      <c r="L1786" s="563"/>
      <c r="M1786" s="563"/>
      <c r="N1786" s="564"/>
    </row>
    <row r="1787" spans="2:14" ht="13" customHeight="1" x14ac:dyDescent="0.25">
      <c r="B1787" s="74"/>
      <c r="C1787" s="75"/>
      <c r="D1787" s="75"/>
      <c r="E1787" s="76"/>
      <c r="F1787" s="88"/>
      <c r="G1787" s="77"/>
      <c r="H1787" s="75"/>
      <c r="I1787" s="78"/>
      <c r="J1787" s="562"/>
      <c r="K1787" s="563"/>
      <c r="L1787" s="563"/>
      <c r="M1787" s="563"/>
      <c r="N1787" s="564"/>
    </row>
    <row r="1788" spans="2:14" ht="13" customHeight="1" x14ac:dyDescent="0.25">
      <c r="B1788" s="74"/>
      <c r="C1788" s="75"/>
      <c r="D1788" s="75"/>
      <c r="E1788" s="76"/>
      <c r="F1788" s="88"/>
      <c r="G1788" s="77"/>
      <c r="H1788" s="75"/>
      <c r="I1788" s="78"/>
      <c r="J1788" s="562"/>
      <c r="K1788" s="563"/>
      <c r="L1788" s="563"/>
      <c r="M1788" s="563"/>
      <c r="N1788" s="564"/>
    </row>
    <row r="1789" spans="2:14" ht="13" customHeight="1" x14ac:dyDescent="0.25">
      <c r="B1789" s="74"/>
      <c r="C1789" s="75"/>
      <c r="D1789" s="75"/>
      <c r="E1789" s="76"/>
      <c r="F1789" s="88"/>
      <c r="G1789" s="77"/>
      <c r="H1789" s="75"/>
      <c r="I1789" s="78"/>
      <c r="J1789" s="562"/>
      <c r="K1789" s="563"/>
      <c r="L1789" s="563"/>
      <c r="M1789" s="563"/>
      <c r="N1789" s="564"/>
    </row>
    <row r="1790" spans="2:14" ht="13" customHeight="1" x14ac:dyDescent="0.25">
      <c r="B1790" s="74"/>
      <c r="C1790" s="75"/>
      <c r="D1790" s="75"/>
      <c r="E1790" s="76"/>
      <c r="F1790" s="88"/>
      <c r="G1790" s="77"/>
      <c r="H1790" s="75"/>
      <c r="I1790" s="78"/>
      <c r="J1790" s="562"/>
      <c r="K1790" s="563"/>
      <c r="L1790" s="563"/>
      <c r="M1790" s="563"/>
      <c r="N1790" s="564"/>
    </row>
    <row r="1791" spans="2:14" ht="13" customHeight="1" x14ac:dyDescent="0.25">
      <c r="B1791" s="74"/>
      <c r="C1791" s="75"/>
      <c r="D1791" s="75"/>
      <c r="E1791" s="76"/>
      <c r="F1791" s="88"/>
      <c r="G1791" s="77"/>
      <c r="H1791" s="75"/>
      <c r="I1791" s="78"/>
      <c r="J1791" s="562"/>
      <c r="K1791" s="563"/>
      <c r="L1791" s="563"/>
      <c r="M1791" s="563"/>
      <c r="N1791" s="564"/>
    </row>
    <row r="1792" spans="2:14" ht="13" customHeight="1" x14ac:dyDescent="0.25">
      <c r="B1792" s="74"/>
      <c r="C1792" s="75"/>
      <c r="D1792" s="75"/>
      <c r="E1792" s="76"/>
      <c r="F1792" s="88"/>
      <c r="G1792" s="77"/>
      <c r="H1792" s="75"/>
      <c r="I1792" s="78"/>
      <c r="J1792" s="562"/>
      <c r="K1792" s="563"/>
      <c r="L1792" s="563"/>
      <c r="M1792" s="563"/>
      <c r="N1792" s="564"/>
    </row>
    <row r="1793" spans="2:14" ht="13" customHeight="1" x14ac:dyDescent="0.25">
      <c r="B1793" s="74"/>
      <c r="C1793" s="75"/>
      <c r="D1793" s="75"/>
      <c r="E1793" s="76"/>
      <c r="F1793" s="88"/>
      <c r="G1793" s="77"/>
      <c r="H1793" s="75"/>
      <c r="I1793" s="78"/>
      <c r="J1793" s="562"/>
      <c r="K1793" s="563"/>
      <c r="L1793" s="563"/>
      <c r="M1793" s="563"/>
      <c r="N1793" s="564"/>
    </row>
    <row r="1794" spans="2:14" ht="13" customHeight="1" x14ac:dyDescent="0.25">
      <c r="B1794" s="74"/>
      <c r="C1794" s="75"/>
      <c r="D1794" s="75"/>
      <c r="E1794" s="76"/>
      <c r="F1794" s="88"/>
      <c r="G1794" s="77"/>
      <c r="H1794" s="75"/>
      <c r="I1794" s="78"/>
      <c r="J1794" s="562"/>
      <c r="K1794" s="563"/>
      <c r="L1794" s="563"/>
      <c r="M1794" s="563"/>
      <c r="N1794" s="564"/>
    </row>
    <row r="1795" spans="2:14" ht="13" customHeight="1" x14ac:dyDescent="0.25">
      <c r="B1795" s="74"/>
      <c r="C1795" s="75"/>
      <c r="D1795" s="75"/>
      <c r="E1795" s="76"/>
      <c r="F1795" s="88"/>
      <c r="G1795" s="77"/>
      <c r="H1795" s="75"/>
      <c r="I1795" s="78"/>
      <c r="J1795" s="562"/>
      <c r="K1795" s="563"/>
      <c r="L1795" s="563"/>
      <c r="M1795" s="563"/>
      <c r="N1795" s="564"/>
    </row>
    <row r="1796" spans="2:14" ht="13" customHeight="1" x14ac:dyDescent="0.25">
      <c r="B1796" s="74"/>
      <c r="C1796" s="75"/>
      <c r="D1796" s="75"/>
      <c r="E1796" s="76"/>
      <c r="F1796" s="88"/>
      <c r="G1796" s="77"/>
      <c r="H1796" s="75"/>
      <c r="I1796" s="78"/>
      <c r="J1796" s="562"/>
      <c r="K1796" s="563"/>
      <c r="L1796" s="563"/>
      <c r="M1796" s="563"/>
      <c r="N1796" s="564"/>
    </row>
    <row r="1797" spans="2:14" ht="13" customHeight="1" x14ac:dyDescent="0.25">
      <c r="B1797" s="74"/>
      <c r="C1797" s="75"/>
      <c r="D1797" s="75"/>
      <c r="E1797" s="76"/>
      <c r="F1797" s="88"/>
      <c r="G1797" s="77"/>
      <c r="H1797" s="75"/>
      <c r="I1797" s="78"/>
      <c r="J1797" s="562"/>
      <c r="K1797" s="563"/>
      <c r="L1797" s="563"/>
      <c r="M1797" s="563"/>
      <c r="N1797" s="564"/>
    </row>
    <row r="1798" spans="2:14" ht="13" customHeight="1" x14ac:dyDescent="0.25">
      <c r="B1798" s="74"/>
      <c r="C1798" s="75"/>
      <c r="D1798" s="75"/>
      <c r="E1798" s="76"/>
      <c r="F1798" s="88"/>
      <c r="G1798" s="77"/>
      <c r="H1798" s="75"/>
      <c r="I1798" s="78"/>
      <c r="J1798" s="562"/>
      <c r="K1798" s="563"/>
      <c r="L1798" s="563"/>
      <c r="M1798" s="563"/>
      <c r="N1798" s="564"/>
    </row>
    <row r="1799" spans="2:14" ht="13" customHeight="1" x14ac:dyDescent="0.25">
      <c r="B1799" s="74"/>
      <c r="C1799" s="75"/>
      <c r="D1799" s="75"/>
      <c r="E1799" s="76"/>
      <c r="F1799" s="88"/>
      <c r="G1799" s="77"/>
      <c r="H1799" s="75"/>
      <c r="I1799" s="78"/>
      <c r="J1799" s="562"/>
      <c r="K1799" s="563"/>
      <c r="L1799" s="563"/>
      <c r="M1799" s="563"/>
      <c r="N1799" s="564"/>
    </row>
    <row r="1800" spans="2:14" ht="13" customHeight="1" x14ac:dyDescent="0.25">
      <c r="B1800" s="74"/>
      <c r="C1800" s="75"/>
      <c r="D1800" s="75"/>
      <c r="E1800" s="76"/>
      <c r="F1800" s="88"/>
      <c r="G1800" s="77"/>
      <c r="H1800" s="75"/>
      <c r="I1800" s="78"/>
      <c r="J1800" s="562"/>
      <c r="K1800" s="563"/>
      <c r="L1800" s="563"/>
      <c r="M1800" s="563"/>
      <c r="N1800" s="564"/>
    </row>
    <row r="1801" spans="2:14" ht="13" customHeight="1" x14ac:dyDescent="0.25">
      <c r="B1801" s="74"/>
      <c r="C1801" s="75"/>
      <c r="D1801" s="75"/>
      <c r="E1801" s="76"/>
      <c r="F1801" s="88"/>
      <c r="G1801" s="77"/>
      <c r="H1801" s="75"/>
      <c r="I1801" s="78"/>
      <c r="J1801" s="562"/>
      <c r="K1801" s="563"/>
      <c r="L1801" s="563"/>
      <c r="M1801" s="563"/>
      <c r="N1801" s="564"/>
    </row>
    <row r="1802" spans="2:14" ht="13" customHeight="1" x14ac:dyDescent="0.25">
      <c r="B1802" s="74"/>
      <c r="C1802" s="75"/>
      <c r="D1802" s="75"/>
      <c r="E1802" s="76"/>
      <c r="F1802" s="88"/>
      <c r="G1802" s="77"/>
      <c r="H1802" s="75"/>
      <c r="I1802" s="78"/>
      <c r="J1802" s="562"/>
      <c r="K1802" s="563"/>
      <c r="L1802" s="563"/>
      <c r="M1802" s="563"/>
      <c r="N1802" s="564"/>
    </row>
    <row r="1803" spans="2:14" ht="13" customHeight="1" x14ac:dyDescent="0.25">
      <c r="B1803" s="74"/>
      <c r="C1803" s="75"/>
      <c r="D1803" s="75"/>
      <c r="E1803" s="76"/>
      <c r="F1803" s="88"/>
      <c r="G1803" s="77"/>
      <c r="H1803" s="75"/>
      <c r="I1803" s="78"/>
      <c r="J1803" s="562"/>
      <c r="K1803" s="563"/>
      <c r="L1803" s="563"/>
      <c r="M1803" s="563"/>
      <c r="N1803" s="564"/>
    </row>
    <row r="1804" spans="2:14" ht="13" customHeight="1" x14ac:dyDescent="0.25">
      <c r="B1804" s="74"/>
      <c r="C1804" s="75"/>
      <c r="D1804" s="75"/>
      <c r="E1804" s="76"/>
      <c r="F1804" s="88"/>
      <c r="G1804" s="77"/>
      <c r="H1804" s="75"/>
      <c r="I1804" s="78"/>
      <c r="J1804" s="562"/>
      <c r="K1804" s="563"/>
      <c r="L1804" s="563"/>
      <c r="M1804" s="563"/>
      <c r="N1804" s="564"/>
    </row>
    <row r="1805" spans="2:14" ht="13" customHeight="1" x14ac:dyDescent="0.25">
      <c r="B1805" s="74"/>
      <c r="C1805" s="75"/>
      <c r="D1805" s="75"/>
      <c r="E1805" s="76"/>
      <c r="F1805" s="88"/>
      <c r="G1805" s="77"/>
      <c r="H1805" s="75"/>
      <c r="I1805" s="78"/>
      <c r="J1805" s="562"/>
      <c r="K1805" s="563"/>
      <c r="L1805" s="563"/>
      <c r="M1805" s="563"/>
      <c r="N1805" s="564"/>
    </row>
    <row r="1806" spans="2:14" ht="13" customHeight="1" x14ac:dyDescent="0.25">
      <c r="B1806" s="74"/>
      <c r="C1806" s="75"/>
      <c r="D1806" s="75"/>
      <c r="E1806" s="76"/>
      <c r="F1806" s="88"/>
      <c r="G1806" s="77"/>
      <c r="H1806" s="75"/>
      <c r="I1806" s="78"/>
      <c r="J1806" s="562"/>
      <c r="K1806" s="563"/>
      <c r="L1806" s="563"/>
      <c r="M1806" s="563"/>
      <c r="N1806" s="564"/>
    </row>
    <row r="1807" spans="2:14" ht="13" customHeight="1" x14ac:dyDescent="0.25">
      <c r="B1807" s="74"/>
      <c r="C1807" s="75"/>
      <c r="D1807" s="75"/>
      <c r="E1807" s="76"/>
      <c r="F1807" s="88"/>
      <c r="G1807" s="77"/>
      <c r="H1807" s="75"/>
      <c r="I1807" s="78"/>
      <c r="J1807" s="562"/>
      <c r="K1807" s="563"/>
      <c r="L1807" s="563"/>
      <c r="M1807" s="563"/>
      <c r="N1807" s="564"/>
    </row>
    <row r="1808" spans="2:14" ht="13" customHeight="1" x14ac:dyDescent="0.25">
      <c r="B1808" s="74"/>
      <c r="C1808" s="75"/>
      <c r="D1808" s="75"/>
      <c r="E1808" s="76"/>
      <c r="F1808" s="88"/>
      <c r="G1808" s="77"/>
      <c r="H1808" s="75"/>
      <c r="I1808" s="78"/>
      <c r="J1808" s="562"/>
      <c r="K1808" s="563"/>
      <c r="L1808" s="563"/>
      <c r="M1808" s="563"/>
      <c r="N1808" s="564"/>
    </row>
    <row r="1809" spans="2:14" ht="13" customHeight="1" x14ac:dyDescent="0.25">
      <c r="B1809" s="74"/>
      <c r="C1809" s="75"/>
      <c r="D1809" s="75"/>
      <c r="E1809" s="76"/>
      <c r="F1809" s="88"/>
      <c r="G1809" s="77"/>
      <c r="H1809" s="75"/>
      <c r="I1809" s="78"/>
      <c r="J1809" s="562"/>
      <c r="K1809" s="563"/>
      <c r="L1809" s="563"/>
      <c r="M1809" s="563"/>
      <c r="N1809" s="564"/>
    </row>
    <row r="1810" spans="2:14" ht="13" customHeight="1" x14ac:dyDescent="0.25">
      <c r="B1810" s="74"/>
      <c r="C1810" s="75"/>
      <c r="D1810" s="75"/>
      <c r="E1810" s="76"/>
      <c r="F1810" s="88"/>
      <c r="G1810" s="77"/>
      <c r="H1810" s="75"/>
      <c r="I1810" s="78"/>
      <c r="J1810" s="562"/>
      <c r="K1810" s="563"/>
      <c r="L1810" s="563"/>
      <c r="M1810" s="563"/>
      <c r="N1810" s="564"/>
    </row>
    <row r="1811" spans="2:14" ht="13" customHeight="1" x14ac:dyDescent="0.25">
      <c r="B1811" s="74"/>
      <c r="C1811" s="75"/>
      <c r="D1811" s="75"/>
      <c r="E1811" s="76"/>
      <c r="F1811" s="88"/>
      <c r="G1811" s="77"/>
      <c r="H1811" s="75"/>
      <c r="I1811" s="78"/>
      <c r="J1811" s="562"/>
      <c r="K1811" s="563"/>
      <c r="L1811" s="563"/>
      <c r="M1811" s="563"/>
      <c r="N1811" s="564"/>
    </row>
    <row r="1812" spans="2:14" ht="13" customHeight="1" x14ac:dyDescent="0.25">
      <c r="B1812" s="74"/>
      <c r="C1812" s="75"/>
      <c r="D1812" s="75"/>
      <c r="E1812" s="76"/>
      <c r="F1812" s="88"/>
      <c r="G1812" s="77"/>
      <c r="H1812" s="75"/>
      <c r="I1812" s="78"/>
      <c r="J1812" s="562"/>
      <c r="K1812" s="563"/>
      <c r="L1812" s="563"/>
      <c r="M1812" s="563"/>
      <c r="N1812" s="564"/>
    </row>
    <row r="1813" spans="2:14" ht="13" customHeight="1" x14ac:dyDescent="0.25">
      <c r="B1813" s="74"/>
      <c r="C1813" s="75"/>
      <c r="D1813" s="75"/>
      <c r="E1813" s="76"/>
      <c r="F1813" s="88"/>
      <c r="G1813" s="77"/>
      <c r="H1813" s="75"/>
      <c r="I1813" s="78"/>
      <c r="J1813" s="562"/>
      <c r="K1813" s="563"/>
      <c r="L1813" s="563"/>
      <c r="M1813" s="563"/>
      <c r="N1813" s="564"/>
    </row>
    <row r="1814" spans="2:14" ht="13" customHeight="1" x14ac:dyDescent="0.25">
      <c r="B1814" s="74"/>
      <c r="C1814" s="75"/>
      <c r="D1814" s="75"/>
      <c r="E1814" s="76"/>
      <c r="F1814" s="88"/>
      <c r="G1814" s="77"/>
      <c r="H1814" s="75"/>
      <c r="I1814" s="78"/>
      <c r="J1814" s="562"/>
      <c r="K1814" s="563"/>
      <c r="L1814" s="563"/>
      <c r="M1814" s="563"/>
      <c r="N1814" s="564"/>
    </row>
    <row r="1815" spans="2:14" ht="13" customHeight="1" x14ac:dyDescent="0.25">
      <c r="B1815" s="74"/>
      <c r="C1815" s="75"/>
      <c r="D1815" s="75"/>
      <c r="E1815" s="76"/>
      <c r="F1815" s="88"/>
      <c r="G1815" s="77"/>
      <c r="H1815" s="75"/>
      <c r="I1815" s="78"/>
      <c r="J1815" s="562"/>
      <c r="K1815" s="563"/>
      <c r="L1815" s="563"/>
      <c r="M1815" s="563"/>
      <c r="N1815" s="564"/>
    </row>
    <row r="1816" spans="2:14" ht="13" customHeight="1" x14ac:dyDescent="0.25">
      <c r="B1816" s="74"/>
      <c r="C1816" s="75"/>
      <c r="D1816" s="75"/>
      <c r="E1816" s="76"/>
      <c r="F1816" s="88"/>
      <c r="G1816" s="77"/>
      <c r="H1816" s="75"/>
      <c r="I1816" s="78"/>
      <c r="J1816" s="562"/>
      <c r="K1816" s="563"/>
      <c r="L1816" s="563"/>
      <c r="M1816" s="563"/>
      <c r="N1816" s="564"/>
    </row>
    <row r="1817" spans="2:14" ht="13" customHeight="1" x14ac:dyDescent="0.25">
      <c r="B1817" s="74"/>
      <c r="C1817" s="75"/>
      <c r="D1817" s="75"/>
      <c r="E1817" s="76"/>
      <c r="F1817" s="88"/>
      <c r="G1817" s="77"/>
      <c r="H1817" s="75"/>
      <c r="I1817" s="78"/>
      <c r="J1817" s="562"/>
      <c r="K1817" s="563"/>
      <c r="L1817" s="563"/>
      <c r="M1817" s="563"/>
      <c r="N1817" s="564"/>
    </row>
    <row r="1818" spans="2:14" ht="13" customHeight="1" x14ac:dyDescent="0.25">
      <c r="B1818" s="74"/>
      <c r="C1818" s="75"/>
      <c r="D1818" s="75"/>
      <c r="E1818" s="76"/>
      <c r="F1818" s="88"/>
      <c r="G1818" s="77"/>
      <c r="H1818" s="75"/>
      <c r="I1818" s="78"/>
      <c r="J1818" s="562"/>
      <c r="K1818" s="563"/>
      <c r="L1818" s="563"/>
      <c r="M1818" s="563"/>
      <c r="N1818" s="564"/>
    </row>
    <row r="1819" spans="2:14" ht="13" customHeight="1" x14ac:dyDescent="0.25">
      <c r="B1819" s="74"/>
      <c r="C1819" s="75"/>
      <c r="D1819" s="75"/>
      <c r="E1819" s="76"/>
      <c r="F1819" s="88"/>
      <c r="G1819" s="77"/>
      <c r="H1819" s="75"/>
      <c r="I1819" s="78"/>
      <c r="J1819" s="562"/>
      <c r="K1819" s="563"/>
      <c r="L1819" s="563"/>
      <c r="M1819" s="563"/>
      <c r="N1819" s="564"/>
    </row>
    <row r="1820" spans="2:14" ht="13" customHeight="1" x14ac:dyDescent="0.25">
      <c r="B1820" s="74"/>
      <c r="C1820" s="75"/>
      <c r="D1820" s="75"/>
      <c r="E1820" s="76"/>
      <c r="F1820" s="88"/>
      <c r="G1820" s="77"/>
      <c r="H1820" s="75"/>
      <c r="I1820" s="78"/>
      <c r="J1820" s="562"/>
      <c r="K1820" s="563"/>
      <c r="L1820" s="563"/>
      <c r="M1820" s="563"/>
      <c r="N1820" s="564"/>
    </row>
    <row r="1821" spans="2:14" ht="13" customHeight="1" x14ac:dyDescent="0.25">
      <c r="B1821" s="74"/>
      <c r="C1821" s="75"/>
      <c r="D1821" s="75"/>
      <c r="E1821" s="76"/>
      <c r="F1821" s="88"/>
      <c r="G1821" s="77"/>
      <c r="H1821" s="75"/>
      <c r="I1821" s="78"/>
      <c r="J1821" s="562"/>
      <c r="K1821" s="563"/>
      <c r="L1821" s="563"/>
      <c r="M1821" s="563"/>
      <c r="N1821" s="564"/>
    </row>
    <row r="1822" spans="2:14" ht="13" customHeight="1" x14ac:dyDescent="0.25">
      <c r="B1822" s="74"/>
      <c r="C1822" s="75"/>
      <c r="D1822" s="75"/>
      <c r="E1822" s="76"/>
      <c r="F1822" s="88"/>
      <c r="G1822" s="77"/>
      <c r="H1822" s="75"/>
      <c r="I1822" s="78"/>
      <c r="J1822" s="562"/>
      <c r="K1822" s="563"/>
      <c r="L1822" s="563"/>
      <c r="M1822" s="563"/>
      <c r="N1822" s="564"/>
    </row>
    <row r="1823" spans="2:14" ht="13" customHeight="1" x14ac:dyDescent="0.25">
      <c r="B1823" s="74"/>
      <c r="C1823" s="75"/>
      <c r="D1823" s="75"/>
      <c r="E1823" s="76"/>
      <c r="F1823" s="88"/>
      <c r="G1823" s="77"/>
      <c r="H1823" s="75"/>
      <c r="I1823" s="78"/>
      <c r="J1823" s="562"/>
      <c r="K1823" s="563"/>
      <c r="L1823" s="563"/>
      <c r="M1823" s="563"/>
      <c r="N1823" s="564"/>
    </row>
    <row r="1824" spans="2:14" ht="13" customHeight="1" x14ac:dyDescent="0.25">
      <c r="B1824" s="74"/>
      <c r="C1824" s="75"/>
      <c r="D1824" s="75"/>
      <c r="E1824" s="76"/>
      <c r="F1824" s="88"/>
      <c r="G1824" s="77"/>
      <c r="H1824" s="75"/>
      <c r="I1824" s="78"/>
      <c r="J1824" s="562"/>
      <c r="K1824" s="563"/>
      <c r="L1824" s="563"/>
      <c r="M1824" s="563"/>
      <c r="N1824" s="564"/>
    </row>
    <row r="1825" spans="2:14" ht="13" customHeight="1" x14ac:dyDescent="0.25">
      <c r="B1825" s="74"/>
      <c r="C1825" s="75"/>
      <c r="D1825" s="75"/>
      <c r="E1825" s="76"/>
      <c r="F1825" s="88"/>
      <c r="G1825" s="77"/>
      <c r="H1825" s="75"/>
      <c r="I1825" s="78"/>
      <c r="J1825" s="562"/>
      <c r="K1825" s="563"/>
      <c r="L1825" s="563"/>
      <c r="M1825" s="563"/>
      <c r="N1825" s="564"/>
    </row>
    <row r="1826" spans="2:14" ht="13" customHeight="1" x14ac:dyDescent="0.25">
      <c r="B1826" s="74"/>
      <c r="C1826" s="75"/>
      <c r="D1826" s="75"/>
      <c r="E1826" s="76"/>
      <c r="F1826" s="88"/>
      <c r="G1826" s="77"/>
      <c r="H1826" s="75"/>
      <c r="I1826" s="78"/>
      <c r="J1826" s="562"/>
      <c r="K1826" s="563"/>
      <c r="L1826" s="563"/>
      <c r="M1826" s="563"/>
      <c r="N1826" s="564"/>
    </row>
    <row r="1827" spans="2:14" ht="13" customHeight="1" x14ac:dyDescent="0.25">
      <c r="B1827" s="74"/>
      <c r="C1827" s="75"/>
      <c r="D1827" s="75"/>
      <c r="E1827" s="76"/>
      <c r="F1827" s="88"/>
      <c r="G1827" s="77"/>
      <c r="H1827" s="75"/>
      <c r="I1827" s="78"/>
      <c r="J1827" s="562"/>
      <c r="K1827" s="563"/>
      <c r="L1827" s="563"/>
      <c r="M1827" s="563"/>
      <c r="N1827" s="564"/>
    </row>
    <row r="1828" spans="2:14" ht="13" customHeight="1" x14ac:dyDescent="0.25">
      <c r="B1828" s="74"/>
      <c r="C1828" s="75"/>
      <c r="D1828" s="75"/>
      <c r="E1828" s="76"/>
      <c r="F1828" s="88"/>
      <c r="G1828" s="77"/>
      <c r="H1828" s="75"/>
      <c r="I1828" s="78"/>
      <c r="J1828" s="562"/>
      <c r="K1828" s="563"/>
      <c r="L1828" s="563"/>
      <c r="M1828" s="563"/>
      <c r="N1828" s="564"/>
    </row>
    <row r="1829" spans="2:14" ht="13" customHeight="1" x14ac:dyDescent="0.25">
      <c r="B1829" s="74"/>
      <c r="C1829" s="75"/>
      <c r="D1829" s="75"/>
      <c r="E1829" s="76"/>
      <c r="F1829" s="88"/>
      <c r="G1829" s="77"/>
      <c r="H1829" s="75"/>
      <c r="I1829" s="78"/>
      <c r="J1829" s="562"/>
      <c r="K1829" s="563"/>
      <c r="L1829" s="563"/>
      <c r="M1829" s="563"/>
      <c r="N1829" s="564"/>
    </row>
    <row r="1830" spans="2:14" ht="13" customHeight="1" x14ac:dyDescent="0.25">
      <c r="B1830" s="74"/>
      <c r="C1830" s="75"/>
      <c r="D1830" s="75"/>
      <c r="E1830" s="76"/>
      <c r="F1830" s="88"/>
      <c r="G1830" s="77"/>
      <c r="H1830" s="75"/>
      <c r="I1830" s="78"/>
      <c r="J1830" s="562"/>
      <c r="K1830" s="563"/>
      <c r="L1830" s="563"/>
      <c r="M1830" s="563"/>
      <c r="N1830" s="564"/>
    </row>
    <row r="1831" spans="2:14" ht="13" customHeight="1" x14ac:dyDescent="0.25">
      <c r="B1831" s="74"/>
      <c r="C1831" s="75"/>
      <c r="D1831" s="75"/>
      <c r="E1831" s="76"/>
      <c r="F1831" s="88"/>
      <c r="G1831" s="77"/>
      <c r="H1831" s="75"/>
      <c r="I1831" s="78"/>
      <c r="J1831" s="562"/>
      <c r="K1831" s="563"/>
      <c r="L1831" s="563"/>
      <c r="M1831" s="563"/>
      <c r="N1831" s="564"/>
    </row>
    <row r="1832" spans="2:14" ht="13" customHeight="1" x14ac:dyDescent="0.25">
      <c r="B1832" s="74"/>
      <c r="C1832" s="75"/>
      <c r="D1832" s="75"/>
      <c r="E1832" s="76"/>
      <c r="F1832" s="88"/>
      <c r="G1832" s="77"/>
      <c r="H1832" s="75"/>
      <c r="I1832" s="78"/>
      <c r="J1832" s="562"/>
      <c r="K1832" s="563"/>
      <c r="L1832" s="563"/>
      <c r="M1832" s="563"/>
      <c r="N1832" s="564"/>
    </row>
    <row r="1833" spans="2:14" ht="13" customHeight="1" x14ac:dyDescent="0.25">
      <c r="B1833" s="74"/>
      <c r="C1833" s="75"/>
      <c r="D1833" s="75"/>
      <c r="E1833" s="76"/>
      <c r="F1833" s="88"/>
      <c r="G1833" s="77"/>
      <c r="H1833" s="75"/>
      <c r="I1833" s="78"/>
      <c r="J1833" s="562"/>
      <c r="K1833" s="563"/>
      <c r="L1833" s="563"/>
      <c r="M1833" s="563"/>
      <c r="N1833" s="564"/>
    </row>
    <row r="1834" spans="2:14" ht="13" customHeight="1" x14ac:dyDescent="0.25">
      <c r="B1834" s="74"/>
      <c r="C1834" s="75"/>
      <c r="D1834" s="75"/>
      <c r="E1834" s="76"/>
      <c r="F1834" s="88"/>
      <c r="G1834" s="77"/>
      <c r="H1834" s="75"/>
      <c r="I1834" s="78"/>
      <c r="J1834" s="562"/>
      <c r="K1834" s="563"/>
      <c r="L1834" s="563"/>
      <c r="M1834" s="563"/>
      <c r="N1834" s="564"/>
    </row>
    <row r="1835" spans="2:14" ht="13" customHeight="1" x14ac:dyDescent="0.25">
      <c r="B1835" s="74"/>
      <c r="C1835" s="75"/>
      <c r="D1835" s="75"/>
      <c r="E1835" s="76"/>
      <c r="F1835" s="88"/>
      <c r="G1835" s="77"/>
      <c r="H1835" s="75"/>
      <c r="I1835" s="78"/>
      <c r="J1835" s="562"/>
      <c r="K1835" s="563"/>
      <c r="L1835" s="563"/>
      <c r="M1835" s="563"/>
      <c r="N1835" s="564"/>
    </row>
    <row r="1836" spans="2:14" ht="13" customHeight="1" x14ac:dyDescent="0.25">
      <c r="B1836" s="74"/>
      <c r="C1836" s="75"/>
      <c r="D1836" s="75"/>
      <c r="E1836" s="76"/>
      <c r="F1836" s="88"/>
      <c r="G1836" s="77"/>
      <c r="H1836" s="75"/>
      <c r="I1836" s="78"/>
      <c r="J1836" s="562"/>
      <c r="K1836" s="563"/>
      <c r="L1836" s="563"/>
      <c r="M1836" s="563"/>
      <c r="N1836" s="564"/>
    </row>
    <row r="1837" spans="2:14" ht="13" customHeight="1" x14ac:dyDescent="0.25">
      <c r="B1837" s="74"/>
      <c r="C1837" s="75"/>
      <c r="D1837" s="75"/>
      <c r="E1837" s="76"/>
      <c r="F1837" s="88"/>
      <c r="G1837" s="77"/>
      <c r="H1837" s="75"/>
      <c r="I1837" s="78"/>
      <c r="J1837" s="562"/>
      <c r="K1837" s="563"/>
      <c r="L1837" s="563"/>
      <c r="M1837" s="563"/>
      <c r="N1837" s="564"/>
    </row>
    <row r="1838" spans="2:14" ht="13" customHeight="1" x14ac:dyDescent="0.25">
      <c r="B1838" s="74"/>
      <c r="C1838" s="75"/>
      <c r="D1838" s="75"/>
      <c r="E1838" s="76"/>
      <c r="F1838" s="88"/>
      <c r="G1838" s="77"/>
      <c r="H1838" s="75"/>
      <c r="I1838" s="78"/>
      <c r="J1838" s="562"/>
      <c r="K1838" s="563"/>
      <c r="L1838" s="563"/>
      <c r="M1838" s="563"/>
      <c r="N1838" s="564"/>
    </row>
    <row r="1839" spans="2:14" ht="13" customHeight="1" x14ac:dyDescent="0.25">
      <c r="B1839" s="74"/>
      <c r="C1839" s="75"/>
      <c r="D1839" s="75"/>
      <c r="E1839" s="76"/>
      <c r="F1839" s="88"/>
      <c r="G1839" s="77"/>
      <c r="H1839" s="75"/>
      <c r="I1839" s="78"/>
      <c r="J1839" s="562"/>
      <c r="K1839" s="563"/>
      <c r="L1839" s="563"/>
      <c r="M1839" s="563"/>
      <c r="N1839" s="564"/>
    </row>
    <row r="1840" spans="2:14" ht="13" customHeight="1" x14ac:dyDescent="0.25">
      <c r="B1840" s="74"/>
      <c r="C1840" s="75"/>
      <c r="D1840" s="75"/>
      <c r="E1840" s="76"/>
      <c r="F1840" s="88"/>
      <c r="G1840" s="77"/>
      <c r="H1840" s="75"/>
      <c r="I1840" s="78"/>
      <c r="J1840" s="562"/>
      <c r="K1840" s="563"/>
      <c r="L1840" s="563"/>
      <c r="M1840" s="563"/>
      <c r="N1840" s="564"/>
    </row>
    <row r="1841" spans="2:14" ht="13" customHeight="1" x14ac:dyDescent="0.25">
      <c r="B1841" s="74"/>
      <c r="C1841" s="75"/>
      <c r="D1841" s="75"/>
      <c r="E1841" s="76"/>
      <c r="F1841" s="88"/>
      <c r="G1841" s="77"/>
      <c r="H1841" s="75"/>
      <c r="I1841" s="78"/>
      <c r="J1841" s="562"/>
      <c r="K1841" s="563"/>
      <c r="L1841" s="563"/>
      <c r="M1841" s="563"/>
      <c r="N1841" s="564"/>
    </row>
    <row r="1842" spans="2:14" ht="13" customHeight="1" x14ac:dyDescent="0.25">
      <c r="B1842" s="74"/>
      <c r="C1842" s="75"/>
      <c r="D1842" s="75"/>
      <c r="E1842" s="76"/>
      <c r="F1842" s="88"/>
      <c r="G1842" s="77"/>
      <c r="H1842" s="75"/>
      <c r="I1842" s="78"/>
      <c r="J1842" s="562"/>
      <c r="K1842" s="563"/>
      <c r="L1842" s="563"/>
      <c r="M1842" s="563"/>
      <c r="N1842" s="564"/>
    </row>
    <row r="1843" spans="2:14" ht="13" customHeight="1" x14ac:dyDescent="0.25">
      <c r="B1843" s="74"/>
      <c r="C1843" s="75"/>
      <c r="D1843" s="75"/>
      <c r="E1843" s="76"/>
      <c r="F1843" s="88"/>
      <c r="G1843" s="77"/>
      <c r="H1843" s="75"/>
      <c r="I1843" s="78"/>
      <c r="J1843" s="562"/>
      <c r="K1843" s="563"/>
      <c r="L1843" s="563"/>
      <c r="M1843" s="563"/>
      <c r="N1843" s="564"/>
    </row>
    <row r="1844" spans="2:14" ht="13" customHeight="1" x14ac:dyDescent="0.25">
      <c r="B1844" s="74"/>
      <c r="C1844" s="75"/>
      <c r="D1844" s="75"/>
      <c r="E1844" s="76"/>
      <c r="F1844" s="88"/>
      <c r="G1844" s="77"/>
      <c r="H1844" s="75"/>
      <c r="I1844" s="78"/>
      <c r="J1844" s="562"/>
      <c r="K1844" s="563"/>
      <c r="L1844" s="563"/>
      <c r="M1844" s="563"/>
      <c r="N1844" s="564"/>
    </row>
    <row r="1845" spans="2:14" ht="13" customHeight="1" x14ac:dyDescent="0.25">
      <c r="B1845" s="74"/>
      <c r="C1845" s="75"/>
      <c r="D1845" s="75"/>
      <c r="E1845" s="76"/>
      <c r="F1845" s="88"/>
      <c r="G1845" s="77"/>
      <c r="H1845" s="75"/>
      <c r="I1845" s="78"/>
      <c r="J1845" s="562"/>
      <c r="K1845" s="563"/>
      <c r="L1845" s="563"/>
      <c r="M1845" s="563"/>
      <c r="N1845" s="564"/>
    </row>
    <row r="1846" spans="2:14" ht="13" customHeight="1" x14ac:dyDescent="0.25">
      <c r="B1846" s="74"/>
      <c r="C1846" s="75"/>
      <c r="D1846" s="75"/>
      <c r="E1846" s="76"/>
      <c r="F1846" s="88"/>
      <c r="G1846" s="77"/>
      <c r="H1846" s="75"/>
      <c r="I1846" s="78"/>
      <c r="J1846" s="562"/>
      <c r="K1846" s="563"/>
      <c r="L1846" s="563"/>
      <c r="M1846" s="563"/>
      <c r="N1846" s="564"/>
    </row>
    <row r="1847" spans="2:14" ht="13" customHeight="1" x14ac:dyDescent="0.25">
      <c r="B1847" s="74"/>
      <c r="C1847" s="75"/>
      <c r="D1847" s="75"/>
      <c r="E1847" s="76"/>
      <c r="F1847" s="88"/>
      <c r="G1847" s="77"/>
      <c r="H1847" s="75"/>
      <c r="I1847" s="78"/>
      <c r="J1847" s="562"/>
      <c r="K1847" s="563"/>
      <c r="L1847" s="563"/>
      <c r="M1847" s="563"/>
      <c r="N1847" s="564"/>
    </row>
    <row r="1848" spans="2:14" ht="13" customHeight="1" x14ac:dyDescent="0.25">
      <c r="B1848" s="74"/>
      <c r="C1848" s="75"/>
      <c r="D1848" s="75"/>
      <c r="E1848" s="76"/>
      <c r="F1848" s="88"/>
      <c r="G1848" s="77"/>
      <c r="H1848" s="75"/>
      <c r="I1848" s="78"/>
      <c r="J1848" s="562"/>
      <c r="K1848" s="563"/>
      <c r="L1848" s="563"/>
      <c r="M1848" s="563"/>
      <c r="N1848" s="564"/>
    </row>
    <row r="1849" spans="2:14" ht="13" customHeight="1" x14ac:dyDescent="0.25">
      <c r="B1849" s="74"/>
      <c r="C1849" s="75"/>
      <c r="D1849" s="75"/>
      <c r="E1849" s="76"/>
      <c r="F1849" s="88"/>
      <c r="G1849" s="77"/>
      <c r="H1849" s="75"/>
      <c r="I1849" s="78"/>
      <c r="J1849" s="562"/>
      <c r="K1849" s="563"/>
      <c r="L1849" s="563"/>
      <c r="M1849" s="563"/>
      <c r="N1849" s="564"/>
    </row>
    <row r="1850" spans="2:14" ht="13" customHeight="1" x14ac:dyDescent="0.25">
      <c r="B1850" s="74"/>
      <c r="C1850" s="75"/>
      <c r="D1850" s="75"/>
      <c r="E1850" s="76"/>
      <c r="F1850" s="88"/>
      <c r="G1850" s="77"/>
      <c r="H1850" s="75"/>
      <c r="I1850" s="78"/>
      <c r="J1850" s="562"/>
      <c r="K1850" s="563"/>
      <c r="L1850" s="563"/>
      <c r="M1850" s="563"/>
      <c r="N1850" s="564"/>
    </row>
    <row r="1851" spans="2:14" ht="13" customHeight="1" x14ac:dyDescent="0.25">
      <c r="B1851" s="74"/>
      <c r="C1851" s="75"/>
      <c r="D1851" s="75"/>
      <c r="E1851" s="76"/>
      <c r="F1851" s="88"/>
      <c r="G1851" s="77"/>
      <c r="H1851" s="75"/>
      <c r="I1851" s="78"/>
      <c r="J1851" s="562"/>
      <c r="K1851" s="563"/>
      <c r="L1851" s="563"/>
      <c r="M1851" s="563"/>
      <c r="N1851" s="564"/>
    </row>
    <row r="1852" spans="2:14" ht="13" customHeight="1" x14ac:dyDescent="0.25">
      <c r="B1852" s="74"/>
      <c r="C1852" s="75"/>
      <c r="D1852" s="75"/>
      <c r="E1852" s="76"/>
      <c r="F1852" s="88"/>
      <c r="G1852" s="77"/>
      <c r="H1852" s="75"/>
      <c r="I1852" s="78"/>
      <c r="J1852" s="562"/>
      <c r="K1852" s="563"/>
      <c r="L1852" s="563"/>
      <c r="M1852" s="563"/>
      <c r="N1852" s="564"/>
    </row>
    <row r="1853" spans="2:14" ht="13" customHeight="1" x14ac:dyDescent="0.25">
      <c r="B1853" s="74"/>
      <c r="C1853" s="75"/>
      <c r="D1853" s="75"/>
      <c r="E1853" s="76"/>
      <c r="F1853" s="88"/>
      <c r="G1853" s="77"/>
      <c r="H1853" s="75"/>
      <c r="I1853" s="78"/>
      <c r="J1853" s="562"/>
      <c r="K1853" s="563"/>
      <c r="L1853" s="563"/>
      <c r="M1853" s="563"/>
      <c r="N1853" s="564"/>
    </row>
    <row r="1854" spans="2:14" ht="13" customHeight="1" x14ac:dyDescent="0.25">
      <c r="B1854" s="74"/>
      <c r="C1854" s="75"/>
      <c r="D1854" s="75"/>
      <c r="E1854" s="76"/>
      <c r="F1854" s="88"/>
      <c r="G1854" s="77"/>
      <c r="H1854" s="75"/>
      <c r="I1854" s="78"/>
      <c r="J1854" s="562"/>
      <c r="K1854" s="563"/>
      <c r="L1854" s="563"/>
      <c r="M1854" s="563"/>
      <c r="N1854" s="564"/>
    </row>
    <row r="1855" spans="2:14" ht="13" customHeight="1" x14ac:dyDescent="0.25">
      <c r="B1855" s="74"/>
      <c r="C1855" s="75"/>
      <c r="D1855" s="75"/>
      <c r="E1855" s="76"/>
      <c r="F1855" s="88"/>
      <c r="G1855" s="77"/>
      <c r="H1855" s="75"/>
      <c r="I1855" s="78"/>
      <c r="J1855" s="562"/>
      <c r="K1855" s="563"/>
      <c r="L1855" s="563"/>
      <c r="M1855" s="563"/>
      <c r="N1855" s="564"/>
    </row>
    <row r="1856" spans="2:14" ht="13" customHeight="1" x14ac:dyDescent="0.25">
      <c r="B1856" s="74"/>
      <c r="C1856" s="75"/>
      <c r="D1856" s="75"/>
      <c r="E1856" s="76"/>
      <c r="F1856" s="88"/>
      <c r="G1856" s="77"/>
      <c r="H1856" s="75"/>
      <c r="I1856" s="78"/>
      <c r="J1856" s="562"/>
      <c r="K1856" s="563"/>
      <c r="L1856" s="563"/>
      <c r="M1856" s="563"/>
      <c r="N1856" s="564"/>
    </row>
    <row r="1857" spans="2:14" ht="13" customHeight="1" x14ac:dyDescent="0.25">
      <c r="B1857" s="74"/>
      <c r="C1857" s="75"/>
      <c r="D1857" s="75"/>
      <c r="E1857" s="76"/>
      <c r="F1857" s="88"/>
      <c r="G1857" s="77"/>
      <c r="H1857" s="75"/>
      <c r="I1857" s="78"/>
      <c r="J1857" s="562"/>
      <c r="K1857" s="563"/>
      <c r="L1857" s="563"/>
      <c r="M1857" s="563"/>
      <c r="N1857" s="564"/>
    </row>
    <row r="1858" spans="2:14" ht="13" customHeight="1" x14ac:dyDescent="0.25">
      <c r="B1858" s="74"/>
      <c r="C1858" s="75"/>
      <c r="D1858" s="75"/>
      <c r="E1858" s="76"/>
      <c r="F1858" s="88"/>
      <c r="G1858" s="77"/>
      <c r="H1858" s="75"/>
      <c r="I1858" s="78"/>
      <c r="J1858" s="562"/>
      <c r="K1858" s="563"/>
      <c r="L1858" s="563"/>
      <c r="M1858" s="563"/>
      <c r="N1858" s="564"/>
    </row>
    <row r="1859" spans="2:14" ht="13" customHeight="1" x14ac:dyDescent="0.25">
      <c r="B1859" s="74"/>
      <c r="C1859" s="75"/>
      <c r="D1859" s="75"/>
      <c r="E1859" s="76"/>
      <c r="F1859" s="88"/>
      <c r="G1859" s="77"/>
      <c r="H1859" s="75"/>
      <c r="I1859" s="78"/>
      <c r="J1859" s="562"/>
      <c r="K1859" s="563"/>
      <c r="L1859" s="563"/>
      <c r="M1859" s="563"/>
      <c r="N1859" s="564"/>
    </row>
    <row r="1860" spans="2:14" ht="13" customHeight="1" x14ac:dyDescent="0.25">
      <c r="B1860" s="74"/>
      <c r="C1860" s="75"/>
      <c r="D1860" s="75"/>
      <c r="E1860" s="76"/>
      <c r="F1860" s="88"/>
      <c r="G1860" s="77"/>
      <c r="H1860" s="75"/>
      <c r="I1860" s="78"/>
      <c r="J1860" s="562"/>
      <c r="K1860" s="563"/>
      <c r="L1860" s="563"/>
      <c r="M1860" s="563"/>
      <c r="N1860" s="564"/>
    </row>
    <row r="1861" spans="2:14" ht="13" customHeight="1" x14ac:dyDescent="0.25">
      <c r="B1861" s="74"/>
      <c r="C1861" s="75"/>
      <c r="D1861" s="75"/>
      <c r="E1861" s="76"/>
      <c r="F1861" s="88"/>
      <c r="G1861" s="77"/>
      <c r="H1861" s="75"/>
      <c r="I1861" s="78"/>
      <c r="J1861" s="562"/>
      <c r="K1861" s="563"/>
      <c r="L1861" s="563"/>
      <c r="M1861" s="563"/>
      <c r="N1861" s="564"/>
    </row>
    <row r="1862" spans="2:14" ht="13" customHeight="1" x14ac:dyDescent="0.25">
      <c r="B1862" s="74"/>
      <c r="C1862" s="75"/>
      <c r="D1862" s="75"/>
      <c r="E1862" s="76"/>
      <c r="F1862" s="88"/>
      <c r="G1862" s="77"/>
      <c r="H1862" s="75"/>
      <c r="I1862" s="78"/>
      <c r="J1862" s="562"/>
      <c r="K1862" s="563"/>
      <c r="L1862" s="563"/>
      <c r="M1862" s="563"/>
      <c r="N1862" s="564"/>
    </row>
    <row r="1863" spans="2:14" ht="13" customHeight="1" x14ac:dyDescent="0.25">
      <c r="B1863" s="74"/>
      <c r="C1863" s="75"/>
      <c r="D1863" s="75"/>
      <c r="E1863" s="76"/>
      <c r="F1863" s="88"/>
      <c r="G1863" s="77"/>
      <c r="H1863" s="75"/>
      <c r="I1863" s="78"/>
      <c r="J1863" s="562"/>
      <c r="K1863" s="563"/>
      <c r="L1863" s="563"/>
      <c r="M1863" s="563"/>
      <c r="N1863" s="564"/>
    </row>
    <row r="1864" spans="2:14" ht="13" customHeight="1" x14ac:dyDescent="0.25">
      <c r="B1864" s="74"/>
      <c r="C1864" s="75"/>
      <c r="D1864" s="75"/>
      <c r="E1864" s="76"/>
      <c r="F1864" s="88"/>
      <c r="G1864" s="77"/>
      <c r="H1864" s="75"/>
      <c r="I1864" s="78"/>
      <c r="J1864" s="562"/>
      <c r="K1864" s="563"/>
      <c r="L1864" s="563"/>
      <c r="M1864" s="563"/>
      <c r="N1864" s="564"/>
    </row>
    <row r="1865" spans="2:14" ht="13" customHeight="1" x14ac:dyDescent="0.25">
      <c r="B1865" s="74"/>
      <c r="C1865" s="75"/>
      <c r="D1865" s="75"/>
      <c r="E1865" s="76"/>
      <c r="F1865" s="88"/>
      <c r="G1865" s="77"/>
      <c r="H1865" s="75"/>
      <c r="I1865" s="78"/>
      <c r="J1865" s="562"/>
      <c r="K1865" s="563"/>
      <c r="L1865" s="563"/>
      <c r="M1865" s="563"/>
      <c r="N1865" s="564"/>
    </row>
    <row r="1866" spans="2:14" ht="13" customHeight="1" x14ac:dyDescent="0.25">
      <c r="B1866" s="74"/>
      <c r="C1866" s="75"/>
      <c r="D1866" s="75"/>
      <c r="E1866" s="76"/>
      <c r="F1866" s="88"/>
      <c r="G1866" s="77"/>
      <c r="H1866" s="75"/>
      <c r="I1866" s="78"/>
      <c r="J1866" s="562"/>
      <c r="K1866" s="563"/>
      <c r="L1866" s="563"/>
      <c r="M1866" s="563"/>
      <c r="N1866" s="564"/>
    </row>
    <row r="1867" spans="2:14" ht="13" customHeight="1" x14ac:dyDescent="0.25">
      <c r="B1867" s="74"/>
      <c r="C1867" s="75"/>
      <c r="D1867" s="75"/>
      <c r="E1867" s="76"/>
      <c r="F1867" s="88"/>
      <c r="G1867" s="77"/>
      <c r="H1867" s="75"/>
      <c r="I1867" s="78"/>
      <c r="J1867" s="562"/>
      <c r="K1867" s="563"/>
      <c r="L1867" s="563"/>
      <c r="M1867" s="563"/>
      <c r="N1867" s="564"/>
    </row>
    <row r="1868" spans="2:14" ht="13" customHeight="1" x14ac:dyDescent="0.25">
      <c r="B1868" s="74"/>
      <c r="C1868" s="75"/>
      <c r="D1868" s="75"/>
      <c r="E1868" s="76"/>
      <c r="F1868" s="88"/>
      <c r="G1868" s="77"/>
      <c r="H1868" s="75"/>
      <c r="I1868" s="78"/>
      <c r="J1868" s="562"/>
      <c r="K1868" s="563"/>
      <c r="L1868" s="563"/>
      <c r="M1868" s="563"/>
      <c r="N1868" s="564"/>
    </row>
    <row r="1869" spans="2:14" ht="13" customHeight="1" x14ac:dyDescent="0.25">
      <c r="B1869" s="74"/>
      <c r="C1869" s="75"/>
      <c r="D1869" s="75"/>
      <c r="E1869" s="76"/>
      <c r="F1869" s="88"/>
      <c r="G1869" s="77"/>
      <c r="H1869" s="75"/>
      <c r="I1869" s="78"/>
      <c r="J1869" s="562"/>
      <c r="K1869" s="563"/>
      <c r="L1869" s="563"/>
      <c r="M1869" s="563"/>
      <c r="N1869" s="564"/>
    </row>
    <row r="1870" spans="2:14" ht="13" customHeight="1" x14ac:dyDescent="0.25">
      <c r="B1870" s="74"/>
      <c r="C1870" s="75"/>
      <c r="D1870" s="75"/>
      <c r="E1870" s="76"/>
      <c r="F1870" s="88"/>
      <c r="G1870" s="77"/>
      <c r="H1870" s="75"/>
      <c r="I1870" s="78"/>
      <c r="J1870" s="562"/>
      <c r="K1870" s="563"/>
      <c r="L1870" s="563"/>
      <c r="M1870" s="563"/>
      <c r="N1870" s="564"/>
    </row>
    <row r="1871" spans="2:14" ht="13" customHeight="1" x14ac:dyDescent="0.25">
      <c r="B1871" s="74"/>
      <c r="C1871" s="75"/>
      <c r="D1871" s="75"/>
      <c r="E1871" s="76"/>
      <c r="F1871" s="88"/>
      <c r="G1871" s="77"/>
      <c r="H1871" s="75"/>
      <c r="I1871" s="78"/>
      <c r="J1871" s="562"/>
      <c r="K1871" s="563"/>
      <c r="L1871" s="563"/>
      <c r="M1871" s="563"/>
      <c r="N1871" s="564"/>
    </row>
    <row r="1872" spans="2:14" ht="13" customHeight="1" x14ac:dyDescent="0.25">
      <c r="B1872" s="74"/>
      <c r="C1872" s="75"/>
      <c r="D1872" s="75"/>
      <c r="E1872" s="76"/>
      <c r="F1872" s="88"/>
      <c r="G1872" s="77"/>
      <c r="H1872" s="75"/>
      <c r="I1872" s="78"/>
      <c r="J1872" s="562"/>
      <c r="K1872" s="563"/>
      <c r="L1872" s="563"/>
      <c r="M1872" s="563"/>
      <c r="N1872" s="564"/>
    </row>
    <row r="1873" spans="2:14" ht="13" customHeight="1" x14ac:dyDescent="0.25">
      <c r="B1873" s="74"/>
      <c r="C1873" s="75"/>
      <c r="D1873" s="75"/>
      <c r="E1873" s="76"/>
      <c r="F1873" s="88"/>
      <c r="G1873" s="77"/>
      <c r="H1873" s="75"/>
      <c r="I1873" s="78"/>
      <c r="J1873" s="562"/>
      <c r="K1873" s="563"/>
      <c r="L1873" s="563"/>
      <c r="M1873" s="563"/>
      <c r="N1873" s="564"/>
    </row>
    <row r="1874" spans="2:14" ht="13" customHeight="1" x14ac:dyDescent="0.25">
      <c r="B1874" s="74"/>
      <c r="C1874" s="75"/>
      <c r="D1874" s="75"/>
      <c r="E1874" s="76"/>
      <c r="F1874" s="88"/>
      <c r="G1874" s="77"/>
      <c r="H1874" s="75"/>
      <c r="I1874" s="78"/>
      <c r="J1874" s="562"/>
      <c r="K1874" s="563"/>
      <c r="L1874" s="563"/>
      <c r="M1874" s="563"/>
      <c r="N1874" s="564"/>
    </row>
    <row r="1875" spans="2:14" ht="13" customHeight="1" x14ac:dyDescent="0.25">
      <c r="B1875" s="74"/>
      <c r="C1875" s="75"/>
      <c r="D1875" s="75"/>
      <c r="E1875" s="76"/>
      <c r="F1875" s="88"/>
      <c r="G1875" s="77"/>
      <c r="H1875" s="75"/>
      <c r="I1875" s="78"/>
      <c r="J1875" s="562"/>
      <c r="K1875" s="563"/>
      <c r="L1875" s="563"/>
      <c r="M1875" s="563"/>
      <c r="N1875" s="564"/>
    </row>
    <row r="1876" spans="2:14" ht="13" customHeight="1" x14ac:dyDescent="0.25">
      <c r="B1876" s="74"/>
      <c r="C1876" s="75"/>
      <c r="D1876" s="75"/>
      <c r="E1876" s="76"/>
      <c r="F1876" s="88"/>
      <c r="G1876" s="77"/>
      <c r="H1876" s="75"/>
      <c r="I1876" s="78"/>
      <c r="J1876" s="562"/>
      <c r="K1876" s="563"/>
      <c r="L1876" s="563"/>
      <c r="M1876" s="563"/>
      <c r="N1876" s="564"/>
    </row>
    <row r="1877" spans="2:14" ht="13" customHeight="1" x14ac:dyDescent="0.25">
      <c r="B1877" s="74"/>
      <c r="C1877" s="75"/>
      <c r="D1877" s="75"/>
      <c r="E1877" s="76"/>
      <c r="F1877" s="88"/>
      <c r="G1877" s="77"/>
      <c r="H1877" s="75"/>
      <c r="I1877" s="78"/>
      <c r="J1877" s="562"/>
      <c r="K1877" s="563"/>
      <c r="L1877" s="563"/>
      <c r="M1877" s="563"/>
      <c r="N1877" s="564"/>
    </row>
    <row r="1878" spans="2:14" ht="13" customHeight="1" x14ac:dyDescent="0.25">
      <c r="B1878" s="74"/>
      <c r="C1878" s="75"/>
      <c r="D1878" s="75"/>
      <c r="E1878" s="76"/>
      <c r="F1878" s="88"/>
      <c r="G1878" s="77"/>
      <c r="H1878" s="75"/>
      <c r="I1878" s="78"/>
      <c r="J1878" s="562"/>
      <c r="K1878" s="563"/>
      <c r="L1878" s="563"/>
      <c r="M1878" s="563"/>
      <c r="N1878" s="564"/>
    </row>
    <row r="1879" spans="2:14" ht="13" customHeight="1" x14ac:dyDescent="0.25">
      <c r="B1879" s="74"/>
      <c r="C1879" s="75"/>
      <c r="D1879" s="75"/>
      <c r="E1879" s="76"/>
      <c r="F1879" s="88"/>
      <c r="G1879" s="77"/>
      <c r="H1879" s="75"/>
      <c r="I1879" s="78"/>
      <c r="J1879" s="562"/>
      <c r="K1879" s="563"/>
      <c r="L1879" s="563"/>
      <c r="M1879" s="563"/>
      <c r="N1879" s="564"/>
    </row>
    <row r="1880" spans="2:14" ht="13" customHeight="1" x14ac:dyDescent="0.25">
      <c r="B1880" s="74"/>
      <c r="C1880" s="75"/>
      <c r="D1880" s="75"/>
      <c r="E1880" s="76"/>
      <c r="F1880" s="88"/>
      <c r="G1880" s="77"/>
      <c r="H1880" s="75"/>
      <c r="I1880" s="78"/>
      <c r="J1880" s="562"/>
      <c r="K1880" s="563"/>
      <c r="L1880" s="563"/>
      <c r="M1880" s="563"/>
      <c r="N1880" s="564"/>
    </row>
    <row r="1881" spans="2:14" ht="13" customHeight="1" x14ac:dyDescent="0.25">
      <c r="B1881" s="74"/>
      <c r="C1881" s="75"/>
      <c r="D1881" s="75"/>
      <c r="E1881" s="76"/>
      <c r="F1881" s="88"/>
      <c r="G1881" s="77"/>
      <c r="H1881" s="75"/>
      <c r="I1881" s="78"/>
      <c r="J1881" s="562"/>
      <c r="K1881" s="563"/>
      <c r="L1881" s="563"/>
      <c r="M1881" s="563"/>
      <c r="N1881" s="564"/>
    </row>
    <row r="1882" spans="2:14" ht="13" customHeight="1" x14ac:dyDescent="0.25">
      <c r="B1882" s="74"/>
      <c r="C1882" s="75"/>
      <c r="D1882" s="75"/>
      <c r="E1882" s="76"/>
      <c r="F1882" s="88"/>
      <c r="G1882" s="77"/>
      <c r="H1882" s="75"/>
      <c r="I1882" s="78"/>
      <c r="J1882" s="562"/>
      <c r="K1882" s="563"/>
      <c r="L1882" s="563"/>
      <c r="M1882" s="563"/>
      <c r="N1882" s="564"/>
    </row>
    <row r="1883" spans="2:14" ht="13" customHeight="1" x14ac:dyDescent="0.25">
      <c r="B1883" s="74"/>
      <c r="C1883" s="75"/>
      <c r="D1883" s="75"/>
      <c r="E1883" s="76"/>
      <c r="F1883" s="88"/>
      <c r="G1883" s="77"/>
      <c r="H1883" s="75"/>
      <c r="I1883" s="78"/>
      <c r="J1883" s="562"/>
      <c r="K1883" s="563"/>
      <c r="L1883" s="563"/>
      <c r="M1883" s="563"/>
      <c r="N1883" s="564"/>
    </row>
    <row r="1884" spans="2:14" ht="13" customHeight="1" x14ac:dyDescent="0.25">
      <c r="B1884" s="74"/>
      <c r="C1884" s="75"/>
      <c r="D1884" s="75"/>
      <c r="E1884" s="76"/>
      <c r="F1884" s="88"/>
      <c r="G1884" s="77"/>
      <c r="H1884" s="75"/>
      <c r="I1884" s="78"/>
      <c r="J1884" s="562"/>
      <c r="K1884" s="563"/>
      <c r="L1884" s="563"/>
      <c r="M1884" s="563"/>
      <c r="N1884" s="564"/>
    </row>
    <row r="1885" spans="2:14" ht="13" customHeight="1" x14ac:dyDescent="0.25">
      <c r="B1885" s="74"/>
      <c r="C1885" s="75"/>
      <c r="D1885" s="75"/>
      <c r="E1885" s="76"/>
      <c r="F1885" s="88"/>
      <c r="G1885" s="77"/>
      <c r="H1885" s="75"/>
      <c r="I1885" s="78"/>
      <c r="J1885" s="562"/>
      <c r="K1885" s="563"/>
      <c r="L1885" s="563"/>
      <c r="M1885" s="563"/>
      <c r="N1885" s="564"/>
    </row>
    <row r="1886" spans="2:14" ht="13" customHeight="1" x14ac:dyDescent="0.25">
      <c r="B1886" s="74"/>
      <c r="C1886" s="75"/>
      <c r="D1886" s="75"/>
      <c r="E1886" s="76"/>
      <c r="F1886" s="88"/>
      <c r="G1886" s="77"/>
      <c r="H1886" s="75"/>
      <c r="I1886" s="78"/>
      <c r="J1886" s="562"/>
      <c r="K1886" s="563"/>
      <c r="L1886" s="563"/>
      <c r="M1886" s="563"/>
      <c r="N1886" s="564"/>
    </row>
    <row r="1887" spans="2:14" ht="13" customHeight="1" x14ac:dyDescent="0.25">
      <c r="B1887" s="74"/>
      <c r="C1887" s="75"/>
      <c r="D1887" s="75"/>
      <c r="E1887" s="76"/>
      <c r="F1887" s="88"/>
      <c r="G1887" s="77"/>
      <c r="H1887" s="75"/>
      <c r="I1887" s="78"/>
      <c r="J1887" s="562"/>
      <c r="K1887" s="563"/>
      <c r="L1887" s="563"/>
      <c r="M1887" s="563"/>
      <c r="N1887" s="564"/>
    </row>
    <row r="1888" spans="2:14" ht="13" customHeight="1" x14ac:dyDescent="0.25">
      <c r="B1888" s="74"/>
      <c r="C1888" s="75"/>
      <c r="D1888" s="75"/>
      <c r="E1888" s="76"/>
      <c r="F1888" s="88"/>
      <c r="G1888" s="77"/>
      <c r="H1888" s="75"/>
      <c r="I1888" s="78"/>
      <c r="J1888" s="562"/>
      <c r="K1888" s="563"/>
      <c r="L1888" s="563"/>
      <c r="M1888" s="563"/>
      <c r="N1888" s="564"/>
    </row>
    <row r="1889" spans="2:14" ht="13" customHeight="1" x14ac:dyDescent="0.25">
      <c r="B1889" s="74"/>
      <c r="C1889" s="75"/>
      <c r="D1889" s="75"/>
      <c r="E1889" s="76"/>
      <c r="F1889" s="88"/>
      <c r="G1889" s="77"/>
      <c r="H1889" s="75"/>
      <c r="I1889" s="78"/>
      <c r="J1889" s="562"/>
      <c r="K1889" s="563"/>
      <c r="L1889" s="563"/>
      <c r="M1889" s="563"/>
      <c r="N1889" s="564"/>
    </row>
    <row r="1890" spans="2:14" ht="13" customHeight="1" x14ac:dyDescent="0.25">
      <c r="B1890" s="74"/>
      <c r="C1890" s="75"/>
      <c r="D1890" s="75"/>
      <c r="E1890" s="76"/>
      <c r="F1890" s="88"/>
      <c r="G1890" s="77"/>
      <c r="H1890" s="75"/>
      <c r="I1890" s="78"/>
      <c r="J1890" s="562"/>
      <c r="K1890" s="563"/>
      <c r="L1890" s="563"/>
      <c r="M1890" s="563"/>
      <c r="N1890" s="564"/>
    </row>
    <row r="1891" spans="2:14" ht="13" customHeight="1" x14ac:dyDescent="0.25">
      <c r="B1891" s="74"/>
      <c r="C1891" s="75"/>
      <c r="D1891" s="75"/>
      <c r="E1891" s="76"/>
      <c r="F1891" s="88"/>
      <c r="G1891" s="77"/>
      <c r="H1891" s="75"/>
      <c r="I1891" s="78"/>
      <c r="J1891" s="562"/>
      <c r="K1891" s="563"/>
      <c r="L1891" s="563"/>
      <c r="M1891" s="563"/>
      <c r="N1891" s="564"/>
    </row>
    <row r="1892" spans="2:14" ht="13" customHeight="1" x14ac:dyDescent="0.25">
      <c r="B1892" s="74"/>
      <c r="C1892" s="75"/>
      <c r="D1892" s="75"/>
      <c r="E1892" s="76"/>
      <c r="F1892" s="88"/>
      <c r="G1892" s="77"/>
      <c r="H1892" s="75"/>
      <c r="I1892" s="78"/>
      <c r="J1892" s="562"/>
      <c r="K1892" s="563"/>
      <c r="L1892" s="563"/>
      <c r="M1892" s="563"/>
      <c r="N1892" s="564"/>
    </row>
    <row r="1893" spans="2:14" ht="13" customHeight="1" x14ac:dyDescent="0.25">
      <c r="B1893" s="74"/>
      <c r="C1893" s="75"/>
      <c r="D1893" s="75"/>
      <c r="E1893" s="76"/>
      <c r="F1893" s="88"/>
      <c r="G1893" s="77"/>
      <c r="H1893" s="75"/>
      <c r="I1893" s="78"/>
      <c r="J1893" s="562"/>
      <c r="K1893" s="563"/>
      <c r="L1893" s="563"/>
      <c r="M1893" s="563"/>
      <c r="N1893" s="564"/>
    </row>
    <row r="1894" spans="2:14" ht="13" customHeight="1" x14ac:dyDescent="0.25">
      <c r="B1894" s="74"/>
      <c r="C1894" s="75"/>
      <c r="D1894" s="75"/>
      <c r="E1894" s="76"/>
      <c r="F1894" s="88"/>
      <c r="G1894" s="77"/>
      <c r="H1894" s="75"/>
      <c r="I1894" s="78"/>
      <c r="J1894" s="562"/>
      <c r="K1894" s="563"/>
      <c r="L1894" s="563"/>
      <c r="M1894" s="563"/>
      <c r="N1894" s="564"/>
    </row>
    <row r="1895" spans="2:14" ht="13" customHeight="1" x14ac:dyDescent="0.25">
      <c r="B1895" s="74"/>
      <c r="C1895" s="75"/>
      <c r="D1895" s="75"/>
      <c r="E1895" s="76"/>
      <c r="F1895" s="88"/>
      <c r="G1895" s="77"/>
      <c r="H1895" s="75"/>
      <c r="I1895" s="78"/>
      <c r="J1895" s="562"/>
      <c r="K1895" s="563"/>
      <c r="L1895" s="563"/>
      <c r="M1895" s="563"/>
      <c r="N1895" s="564"/>
    </row>
    <row r="1896" spans="2:14" ht="13" customHeight="1" x14ac:dyDescent="0.25">
      <c r="B1896" s="74"/>
      <c r="C1896" s="75"/>
      <c r="D1896" s="75"/>
      <c r="E1896" s="76"/>
      <c r="F1896" s="88"/>
      <c r="G1896" s="77"/>
      <c r="H1896" s="75"/>
      <c r="I1896" s="78"/>
      <c r="J1896" s="562"/>
      <c r="K1896" s="563"/>
      <c r="L1896" s="563"/>
      <c r="M1896" s="563"/>
      <c r="N1896" s="564"/>
    </row>
    <row r="1897" spans="2:14" ht="13" customHeight="1" x14ac:dyDescent="0.25">
      <c r="B1897" s="74"/>
      <c r="C1897" s="75"/>
      <c r="D1897" s="75"/>
      <c r="E1897" s="76"/>
      <c r="F1897" s="88"/>
      <c r="G1897" s="77"/>
      <c r="H1897" s="75"/>
      <c r="I1897" s="78"/>
      <c r="J1897" s="562"/>
      <c r="K1897" s="563"/>
      <c r="L1897" s="563"/>
      <c r="M1897" s="563"/>
      <c r="N1897" s="564"/>
    </row>
    <row r="1898" spans="2:14" ht="13" customHeight="1" x14ac:dyDescent="0.25">
      <c r="B1898" s="74"/>
      <c r="C1898" s="75"/>
      <c r="D1898" s="75"/>
      <c r="E1898" s="76"/>
      <c r="F1898" s="88"/>
      <c r="G1898" s="77"/>
      <c r="H1898" s="75"/>
      <c r="I1898" s="78"/>
      <c r="J1898" s="562"/>
      <c r="K1898" s="563"/>
      <c r="L1898" s="563"/>
      <c r="M1898" s="563"/>
      <c r="N1898" s="564"/>
    </row>
    <row r="1899" spans="2:14" ht="13" customHeight="1" x14ac:dyDescent="0.25">
      <c r="B1899" s="74"/>
      <c r="C1899" s="75"/>
      <c r="D1899" s="75"/>
      <c r="E1899" s="76"/>
      <c r="F1899" s="88"/>
      <c r="G1899" s="77"/>
      <c r="H1899" s="75"/>
      <c r="I1899" s="78"/>
      <c r="J1899" s="562"/>
      <c r="K1899" s="563"/>
      <c r="L1899" s="563"/>
      <c r="M1899" s="563"/>
      <c r="N1899" s="564"/>
    </row>
    <row r="1900" spans="2:14" ht="13" customHeight="1" x14ac:dyDescent="0.25">
      <c r="B1900" s="74"/>
      <c r="C1900" s="75"/>
      <c r="D1900" s="75"/>
      <c r="E1900" s="76"/>
      <c r="F1900" s="88"/>
      <c r="G1900" s="77"/>
      <c r="H1900" s="75"/>
      <c r="I1900" s="78"/>
      <c r="J1900" s="562"/>
      <c r="K1900" s="563"/>
      <c r="L1900" s="563"/>
      <c r="M1900" s="563"/>
      <c r="N1900" s="564"/>
    </row>
    <row r="1901" spans="2:14" ht="13" customHeight="1" x14ac:dyDescent="0.25">
      <c r="B1901" s="74"/>
      <c r="C1901" s="75"/>
      <c r="D1901" s="75"/>
      <c r="E1901" s="76"/>
      <c r="F1901" s="88"/>
      <c r="G1901" s="77"/>
      <c r="H1901" s="75"/>
      <c r="I1901" s="78"/>
      <c r="J1901" s="562"/>
      <c r="K1901" s="563"/>
      <c r="L1901" s="563"/>
      <c r="M1901" s="563"/>
      <c r="N1901" s="564"/>
    </row>
    <row r="1902" spans="2:14" ht="13" customHeight="1" x14ac:dyDescent="0.25">
      <c r="B1902" s="74"/>
      <c r="C1902" s="75"/>
      <c r="D1902" s="75"/>
      <c r="E1902" s="76"/>
      <c r="F1902" s="88"/>
      <c r="G1902" s="77"/>
      <c r="H1902" s="75"/>
      <c r="I1902" s="78"/>
      <c r="J1902" s="562"/>
      <c r="K1902" s="563"/>
      <c r="L1902" s="563"/>
      <c r="M1902" s="563"/>
      <c r="N1902" s="564"/>
    </row>
    <row r="1903" spans="2:14" ht="13" customHeight="1" x14ac:dyDescent="0.25">
      <c r="B1903" s="74"/>
      <c r="C1903" s="75"/>
      <c r="D1903" s="75"/>
      <c r="E1903" s="76"/>
      <c r="F1903" s="88"/>
      <c r="G1903" s="77"/>
      <c r="H1903" s="75"/>
      <c r="I1903" s="78"/>
      <c r="J1903" s="562"/>
      <c r="K1903" s="563"/>
      <c r="L1903" s="563"/>
      <c r="M1903" s="563"/>
      <c r="N1903" s="564"/>
    </row>
    <row r="1904" spans="2:14" ht="13" customHeight="1" x14ac:dyDescent="0.25">
      <c r="B1904" s="74"/>
      <c r="C1904" s="75"/>
      <c r="D1904" s="75"/>
      <c r="E1904" s="76"/>
      <c r="F1904" s="88"/>
      <c r="G1904" s="77"/>
      <c r="H1904" s="75"/>
      <c r="I1904" s="78"/>
      <c r="J1904" s="562"/>
      <c r="K1904" s="563"/>
      <c r="L1904" s="563"/>
      <c r="M1904" s="563"/>
      <c r="N1904" s="564"/>
    </row>
    <row r="1905" spans="2:14" ht="13" customHeight="1" x14ac:dyDescent="0.25">
      <c r="B1905" s="74"/>
      <c r="C1905" s="75"/>
      <c r="D1905" s="75"/>
      <c r="E1905" s="76"/>
      <c r="F1905" s="88"/>
      <c r="G1905" s="77"/>
      <c r="H1905" s="75"/>
      <c r="I1905" s="78"/>
      <c r="J1905" s="562"/>
      <c r="K1905" s="563"/>
      <c r="L1905" s="563"/>
      <c r="M1905" s="563"/>
      <c r="N1905" s="564"/>
    </row>
    <row r="1906" spans="2:14" ht="13" customHeight="1" x14ac:dyDescent="0.25">
      <c r="B1906" s="74"/>
      <c r="C1906" s="75"/>
      <c r="D1906" s="75"/>
      <c r="E1906" s="76"/>
      <c r="F1906" s="88"/>
      <c r="G1906" s="77"/>
      <c r="H1906" s="75"/>
      <c r="I1906" s="78"/>
      <c r="J1906" s="562"/>
      <c r="K1906" s="563"/>
      <c r="L1906" s="563"/>
      <c r="M1906" s="563"/>
      <c r="N1906" s="564"/>
    </row>
    <row r="1907" spans="2:14" ht="13" customHeight="1" x14ac:dyDescent="0.25">
      <c r="B1907" s="74"/>
      <c r="C1907" s="75"/>
      <c r="D1907" s="75"/>
      <c r="E1907" s="76"/>
      <c r="F1907" s="88"/>
      <c r="G1907" s="77"/>
      <c r="H1907" s="75"/>
      <c r="I1907" s="78"/>
      <c r="J1907" s="562"/>
      <c r="K1907" s="563"/>
      <c r="L1907" s="563"/>
      <c r="M1907" s="563"/>
      <c r="N1907" s="564"/>
    </row>
    <row r="1908" spans="2:14" ht="13" customHeight="1" x14ac:dyDescent="0.25">
      <c r="B1908" s="74"/>
      <c r="C1908" s="75"/>
      <c r="D1908" s="75"/>
      <c r="E1908" s="76"/>
      <c r="F1908" s="88"/>
      <c r="G1908" s="77"/>
      <c r="H1908" s="75"/>
      <c r="I1908" s="78"/>
      <c r="J1908" s="562"/>
      <c r="K1908" s="563"/>
      <c r="L1908" s="563"/>
      <c r="M1908" s="563"/>
      <c r="N1908" s="564"/>
    </row>
    <row r="1909" spans="2:14" ht="13" customHeight="1" x14ac:dyDescent="0.25">
      <c r="B1909" s="74"/>
      <c r="C1909" s="75"/>
      <c r="D1909" s="75"/>
      <c r="E1909" s="76"/>
      <c r="F1909" s="88"/>
      <c r="G1909" s="77"/>
      <c r="H1909" s="75"/>
      <c r="I1909" s="78"/>
      <c r="J1909" s="562"/>
      <c r="K1909" s="563"/>
      <c r="L1909" s="563"/>
      <c r="M1909" s="563"/>
      <c r="N1909" s="564"/>
    </row>
    <row r="1910" spans="2:14" ht="13" customHeight="1" x14ac:dyDescent="0.25">
      <c r="B1910" s="74"/>
      <c r="C1910" s="75"/>
      <c r="D1910" s="75"/>
      <c r="E1910" s="76"/>
      <c r="F1910" s="88"/>
      <c r="G1910" s="77"/>
      <c r="H1910" s="75"/>
      <c r="I1910" s="78"/>
      <c r="J1910" s="562"/>
      <c r="K1910" s="563"/>
      <c r="L1910" s="563"/>
      <c r="M1910" s="563"/>
      <c r="N1910" s="564"/>
    </row>
    <row r="1911" spans="2:14" ht="13" customHeight="1" x14ac:dyDescent="0.25">
      <c r="B1911" s="74"/>
      <c r="C1911" s="75"/>
      <c r="D1911" s="75"/>
      <c r="E1911" s="76"/>
      <c r="F1911" s="88"/>
      <c r="G1911" s="77"/>
      <c r="H1911" s="75"/>
      <c r="I1911" s="78"/>
      <c r="J1911" s="562"/>
      <c r="K1911" s="563"/>
      <c r="L1911" s="563"/>
      <c r="M1911" s="563"/>
      <c r="N1911" s="564"/>
    </row>
    <row r="1912" spans="2:14" ht="13" customHeight="1" x14ac:dyDescent="0.25">
      <c r="B1912" s="74"/>
      <c r="C1912" s="75"/>
      <c r="D1912" s="75"/>
      <c r="E1912" s="76"/>
      <c r="F1912" s="88"/>
      <c r="G1912" s="77"/>
      <c r="H1912" s="75"/>
      <c r="I1912" s="78"/>
      <c r="J1912" s="562"/>
      <c r="K1912" s="563"/>
      <c r="L1912" s="563"/>
      <c r="M1912" s="563"/>
      <c r="N1912" s="564"/>
    </row>
    <row r="1913" spans="2:14" ht="13" customHeight="1" x14ac:dyDescent="0.25">
      <c r="B1913" s="74"/>
      <c r="C1913" s="75"/>
      <c r="D1913" s="75"/>
      <c r="E1913" s="76"/>
      <c r="F1913" s="88"/>
      <c r="G1913" s="77"/>
      <c r="H1913" s="75"/>
      <c r="I1913" s="78"/>
      <c r="J1913" s="562"/>
      <c r="K1913" s="563"/>
      <c r="L1913" s="563"/>
      <c r="M1913" s="563"/>
      <c r="N1913" s="564"/>
    </row>
    <row r="1914" spans="2:14" ht="13" customHeight="1" x14ac:dyDescent="0.25">
      <c r="B1914" s="74"/>
      <c r="C1914" s="75"/>
      <c r="D1914" s="75"/>
      <c r="E1914" s="76"/>
      <c r="F1914" s="88"/>
      <c r="G1914" s="77"/>
      <c r="H1914" s="75"/>
      <c r="I1914" s="78"/>
      <c r="J1914" s="562"/>
      <c r="K1914" s="563"/>
      <c r="L1914" s="563"/>
      <c r="M1914" s="563"/>
      <c r="N1914" s="564"/>
    </row>
    <row r="1915" spans="2:14" ht="13" customHeight="1" x14ac:dyDescent="0.25">
      <c r="B1915" s="74"/>
      <c r="C1915" s="75"/>
      <c r="D1915" s="75"/>
      <c r="E1915" s="76"/>
      <c r="F1915" s="88"/>
      <c r="G1915" s="77"/>
      <c r="H1915" s="75"/>
      <c r="I1915" s="78"/>
      <c r="J1915" s="562"/>
      <c r="K1915" s="563"/>
      <c r="L1915" s="563"/>
      <c r="M1915" s="563"/>
      <c r="N1915" s="564"/>
    </row>
    <row r="1916" spans="2:14" ht="13" customHeight="1" x14ac:dyDescent="0.25">
      <c r="B1916" s="74"/>
      <c r="C1916" s="75"/>
      <c r="D1916" s="75"/>
      <c r="E1916" s="76"/>
      <c r="F1916" s="88"/>
      <c r="G1916" s="77"/>
      <c r="H1916" s="75"/>
      <c r="I1916" s="78"/>
      <c r="J1916" s="562"/>
      <c r="K1916" s="563"/>
      <c r="L1916" s="563"/>
      <c r="M1916" s="563"/>
      <c r="N1916" s="564"/>
    </row>
    <row r="1917" spans="2:14" ht="13" customHeight="1" x14ac:dyDescent="0.25">
      <c r="B1917" s="74"/>
      <c r="C1917" s="75"/>
      <c r="D1917" s="75"/>
      <c r="E1917" s="76"/>
      <c r="F1917" s="88"/>
      <c r="G1917" s="77"/>
      <c r="H1917" s="75"/>
      <c r="I1917" s="78"/>
      <c r="J1917" s="562"/>
      <c r="K1917" s="563"/>
      <c r="L1917" s="563"/>
      <c r="M1917" s="563"/>
      <c r="N1917" s="564"/>
    </row>
    <row r="1918" spans="2:14" ht="13" customHeight="1" x14ac:dyDescent="0.25">
      <c r="B1918" s="74"/>
      <c r="C1918" s="75"/>
      <c r="D1918" s="75"/>
      <c r="E1918" s="76"/>
      <c r="F1918" s="88"/>
      <c r="G1918" s="77"/>
      <c r="H1918" s="75"/>
      <c r="I1918" s="78"/>
      <c r="J1918" s="562"/>
      <c r="K1918" s="563"/>
      <c r="L1918" s="563"/>
      <c r="M1918" s="563"/>
      <c r="N1918" s="564"/>
    </row>
    <row r="1919" spans="2:14" ht="13" customHeight="1" x14ac:dyDescent="0.25">
      <c r="B1919" s="74"/>
      <c r="C1919" s="75"/>
      <c r="D1919" s="75"/>
      <c r="E1919" s="76"/>
      <c r="F1919" s="88"/>
      <c r="G1919" s="77"/>
      <c r="H1919" s="75"/>
      <c r="I1919" s="78"/>
      <c r="J1919" s="562"/>
      <c r="K1919" s="563"/>
      <c r="L1919" s="563"/>
      <c r="M1919" s="563"/>
      <c r="N1919" s="564"/>
    </row>
    <row r="1920" spans="2:14" ht="13" customHeight="1" x14ac:dyDescent="0.25">
      <c r="B1920" s="74"/>
      <c r="C1920" s="75"/>
      <c r="D1920" s="75"/>
      <c r="E1920" s="76"/>
      <c r="F1920" s="88"/>
      <c r="G1920" s="77"/>
      <c r="H1920" s="75"/>
      <c r="I1920" s="78"/>
      <c r="J1920" s="562"/>
      <c r="K1920" s="563"/>
      <c r="L1920" s="563"/>
      <c r="M1920" s="563"/>
      <c r="N1920" s="564"/>
    </row>
    <row r="1921" spans="2:14" ht="13" customHeight="1" x14ac:dyDescent="0.25">
      <c r="B1921" s="74"/>
      <c r="C1921" s="75"/>
      <c r="D1921" s="75"/>
      <c r="E1921" s="76"/>
      <c r="F1921" s="88"/>
      <c r="G1921" s="77"/>
      <c r="H1921" s="75"/>
      <c r="I1921" s="78"/>
      <c r="J1921" s="562"/>
      <c r="K1921" s="563"/>
      <c r="L1921" s="563"/>
      <c r="M1921" s="563"/>
      <c r="N1921" s="564"/>
    </row>
    <row r="1922" spans="2:14" ht="13" customHeight="1" x14ac:dyDescent="0.25">
      <c r="B1922" s="74"/>
      <c r="C1922" s="75"/>
      <c r="D1922" s="75"/>
      <c r="E1922" s="76"/>
      <c r="F1922" s="88"/>
      <c r="G1922" s="77"/>
      <c r="H1922" s="75"/>
      <c r="I1922" s="78"/>
      <c r="J1922" s="562"/>
      <c r="K1922" s="563"/>
      <c r="L1922" s="563"/>
      <c r="M1922" s="563"/>
      <c r="N1922" s="564"/>
    </row>
    <row r="1923" spans="2:14" ht="13" customHeight="1" x14ac:dyDescent="0.25">
      <c r="B1923" s="74"/>
      <c r="C1923" s="75"/>
      <c r="D1923" s="75"/>
      <c r="E1923" s="76"/>
      <c r="F1923" s="88"/>
      <c r="G1923" s="77"/>
      <c r="H1923" s="75"/>
      <c r="I1923" s="78"/>
      <c r="J1923" s="562"/>
      <c r="K1923" s="563"/>
      <c r="L1923" s="563"/>
      <c r="M1923" s="563"/>
      <c r="N1923" s="564"/>
    </row>
    <row r="1924" spans="2:14" ht="13" customHeight="1" x14ac:dyDescent="0.25">
      <c r="B1924" s="74"/>
      <c r="C1924" s="75"/>
      <c r="D1924" s="75"/>
      <c r="E1924" s="76"/>
      <c r="F1924" s="88"/>
      <c r="G1924" s="77"/>
      <c r="H1924" s="75"/>
      <c r="I1924" s="78"/>
      <c r="J1924" s="562"/>
      <c r="K1924" s="563"/>
      <c r="L1924" s="563"/>
      <c r="M1924" s="563"/>
      <c r="N1924" s="564"/>
    </row>
    <row r="1925" spans="2:14" ht="13" customHeight="1" x14ac:dyDescent="0.25">
      <c r="B1925" s="74"/>
      <c r="C1925" s="75"/>
      <c r="D1925" s="75"/>
      <c r="E1925" s="76"/>
      <c r="F1925" s="88"/>
      <c r="G1925" s="77"/>
      <c r="H1925" s="75"/>
      <c r="I1925" s="78"/>
      <c r="J1925" s="562"/>
      <c r="K1925" s="563"/>
      <c r="L1925" s="563"/>
      <c r="M1925" s="563"/>
      <c r="N1925" s="564"/>
    </row>
    <row r="1926" spans="2:14" ht="13" customHeight="1" x14ac:dyDescent="0.25">
      <c r="B1926" s="74"/>
      <c r="C1926" s="75"/>
      <c r="D1926" s="75"/>
      <c r="E1926" s="76"/>
      <c r="F1926" s="88"/>
      <c r="G1926" s="77"/>
      <c r="H1926" s="75"/>
      <c r="I1926" s="78"/>
      <c r="J1926" s="562"/>
      <c r="K1926" s="563"/>
      <c r="L1926" s="563"/>
      <c r="M1926" s="563"/>
      <c r="N1926" s="564"/>
    </row>
    <row r="1927" spans="2:14" ht="13" customHeight="1" x14ac:dyDescent="0.25">
      <c r="B1927" s="74"/>
      <c r="C1927" s="75"/>
      <c r="D1927" s="75"/>
      <c r="E1927" s="76"/>
      <c r="F1927" s="88"/>
      <c r="G1927" s="77"/>
      <c r="H1927" s="75"/>
      <c r="I1927" s="78"/>
      <c r="J1927" s="562"/>
      <c r="K1927" s="563"/>
      <c r="L1927" s="563"/>
      <c r="M1927" s="563"/>
      <c r="N1927" s="564"/>
    </row>
    <row r="1928" spans="2:14" ht="13" customHeight="1" x14ac:dyDescent="0.25">
      <c r="B1928" s="74"/>
      <c r="C1928" s="75"/>
      <c r="D1928" s="75"/>
      <c r="E1928" s="76"/>
      <c r="F1928" s="88"/>
      <c r="G1928" s="77"/>
      <c r="H1928" s="75"/>
      <c r="I1928" s="78"/>
      <c r="J1928" s="562"/>
      <c r="K1928" s="563"/>
      <c r="L1928" s="563"/>
      <c r="M1928" s="563"/>
      <c r="N1928" s="564"/>
    </row>
    <row r="1929" spans="2:14" ht="13" customHeight="1" x14ac:dyDescent="0.25">
      <c r="B1929" s="74"/>
      <c r="C1929" s="75"/>
      <c r="D1929" s="75"/>
      <c r="E1929" s="76"/>
      <c r="F1929" s="88"/>
      <c r="G1929" s="77"/>
      <c r="H1929" s="75"/>
      <c r="I1929" s="78"/>
      <c r="J1929" s="562"/>
      <c r="K1929" s="563"/>
      <c r="L1929" s="563"/>
      <c r="M1929" s="563"/>
      <c r="N1929" s="564"/>
    </row>
    <row r="1930" spans="2:14" ht="13" customHeight="1" x14ac:dyDescent="0.25">
      <c r="B1930" s="74"/>
      <c r="C1930" s="75"/>
      <c r="D1930" s="75"/>
      <c r="E1930" s="76"/>
      <c r="F1930" s="88"/>
      <c r="G1930" s="77"/>
      <c r="H1930" s="75"/>
      <c r="I1930" s="78"/>
      <c r="J1930" s="562"/>
      <c r="K1930" s="563"/>
      <c r="L1930" s="563"/>
      <c r="M1930" s="563"/>
      <c r="N1930" s="564"/>
    </row>
    <row r="1931" spans="2:14" ht="13" customHeight="1" x14ac:dyDescent="0.25">
      <c r="B1931" s="74"/>
      <c r="C1931" s="75"/>
      <c r="D1931" s="75"/>
      <c r="E1931" s="76"/>
      <c r="F1931" s="88"/>
      <c r="G1931" s="77"/>
      <c r="H1931" s="75"/>
      <c r="I1931" s="78"/>
      <c r="J1931" s="562"/>
      <c r="K1931" s="563"/>
      <c r="L1931" s="563"/>
      <c r="M1931" s="563"/>
      <c r="N1931" s="564"/>
    </row>
    <row r="1932" spans="2:14" ht="13" customHeight="1" x14ac:dyDescent="0.25">
      <c r="B1932" s="74"/>
      <c r="C1932" s="75"/>
      <c r="D1932" s="75"/>
      <c r="E1932" s="76"/>
      <c r="F1932" s="88"/>
      <c r="G1932" s="77"/>
      <c r="H1932" s="75"/>
      <c r="I1932" s="78"/>
      <c r="J1932" s="562"/>
      <c r="K1932" s="563"/>
      <c r="L1932" s="563"/>
      <c r="M1932" s="563"/>
      <c r="N1932" s="564"/>
    </row>
    <row r="1933" spans="2:14" ht="13" customHeight="1" x14ac:dyDescent="0.25">
      <c r="B1933" s="74"/>
      <c r="C1933" s="75"/>
      <c r="D1933" s="75"/>
      <c r="E1933" s="76"/>
      <c r="F1933" s="88"/>
      <c r="G1933" s="77"/>
      <c r="H1933" s="75"/>
      <c r="I1933" s="78"/>
      <c r="J1933" s="562"/>
      <c r="K1933" s="563"/>
      <c r="L1933" s="563"/>
      <c r="M1933" s="563"/>
      <c r="N1933" s="564"/>
    </row>
    <row r="1934" spans="2:14" ht="13" customHeight="1" x14ac:dyDescent="0.25">
      <c r="B1934" s="74"/>
      <c r="C1934" s="75"/>
      <c r="D1934" s="75"/>
      <c r="E1934" s="76"/>
      <c r="F1934" s="88"/>
      <c r="G1934" s="77"/>
      <c r="H1934" s="75"/>
      <c r="I1934" s="78"/>
      <c r="J1934" s="562"/>
      <c r="K1934" s="563"/>
      <c r="L1934" s="563"/>
      <c r="M1934" s="563"/>
      <c r="N1934" s="564"/>
    </row>
    <row r="1935" spans="2:14" ht="13" customHeight="1" x14ac:dyDescent="0.25">
      <c r="B1935" s="74"/>
      <c r="C1935" s="75"/>
      <c r="D1935" s="75"/>
      <c r="E1935" s="76"/>
      <c r="F1935" s="88"/>
      <c r="G1935" s="77"/>
      <c r="H1935" s="75"/>
      <c r="I1935" s="78"/>
      <c r="J1935" s="562"/>
      <c r="K1935" s="563"/>
      <c r="L1935" s="563"/>
      <c r="M1935" s="563"/>
      <c r="N1935" s="564"/>
    </row>
    <row r="1936" spans="2:14" ht="13" customHeight="1" x14ac:dyDescent="0.25">
      <c r="B1936" s="74"/>
      <c r="C1936" s="75"/>
      <c r="D1936" s="75"/>
      <c r="E1936" s="76"/>
      <c r="F1936" s="88"/>
      <c r="G1936" s="77"/>
      <c r="H1936" s="75"/>
      <c r="I1936" s="78"/>
      <c r="J1936" s="562"/>
      <c r="K1936" s="563"/>
      <c r="L1936" s="563"/>
      <c r="M1936" s="563"/>
      <c r="N1936" s="564"/>
    </row>
    <row r="1937" spans="2:14" ht="13" customHeight="1" x14ac:dyDescent="0.25">
      <c r="B1937" s="74"/>
      <c r="C1937" s="75"/>
      <c r="D1937" s="75"/>
      <c r="E1937" s="76"/>
      <c r="F1937" s="88"/>
      <c r="G1937" s="77"/>
      <c r="H1937" s="75"/>
      <c r="I1937" s="78"/>
      <c r="J1937" s="562"/>
      <c r="K1937" s="563"/>
      <c r="L1937" s="563"/>
      <c r="M1937" s="563"/>
      <c r="N1937" s="564"/>
    </row>
    <row r="1938" spans="2:14" ht="13" customHeight="1" x14ac:dyDescent="0.25">
      <c r="B1938" s="74"/>
      <c r="C1938" s="75"/>
      <c r="D1938" s="75"/>
      <c r="E1938" s="76"/>
      <c r="F1938" s="88"/>
      <c r="G1938" s="77"/>
      <c r="H1938" s="75"/>
      <c r="I1938" s="78"/>
      <c r="J1938" s="562"/>
      <c r="K1938" s="563"/>
      <c r="L1938" s="563"/>
      <c r="M1938" s="563"/>
      <c r="N1938" s="564"/>
    </row>
    <row r="1939" spans="2:14" ht="13" customHeight="1" x14ac:dyDescent="0.25">
      <c r="B1939" s="74"/>
      <c r="C1939" s="75"/>
      <c r="D1939" s="75"/>
      <c r="E1939" s="76"/>
      <c r="F1939" s="88"/>
      <c r="G1939" s="77"/>
      <c r="H1939" s="75"/>
      <c r="I1939" s="78"/>
      <c r="J1939" s="562"/>
      <c r="K1939" s="563"/>
      <c r="L1939" s="563"/>
      <c r="M1939" s="563"/>
      <c r="N1939" s="564"/>
    </row>
    <row r="1940" spans="2:14" ht="13" customHeight="1" x14ac:dyDescent="0.25">
      <c r="B1940" s="74"/>
      <c r="C1940" s="75"/>
      <c r="D1940" s="75"/>
      <c r="E1940" s="76"/>
      <c r="F1940" s="88"/>
      <c r="G1940" s="77"/>
      <c r="H1940" s="75"/>
      <c r="I1940" s="78"/>
      <c r="J1940" s="562"/>
      <c r="K1940" s="563"/>
      <c r="L1940" s="563"/>
      <c r="M1940" s="563"/>
      <c r="N1940" s="564"/>
    </row>
    <row r="1941" spans="2:14" ht="13" customHeight="1" x14ac:dyDescent="0.25">
      <c r="B1941" s="74"/>
      <c r="C1941" s="75"/>
      <c r="D1941" s="75"/>
      <c r="E1941" s="76"/>
      <c r="F1941" s="88"/>
      <c r="G1941" s="77"/>
      <c r="H1941" s="75"/>
      <c r="I1941" s="78"/>
      <c r="J1941" s="562"/>
      <c r="K1941" s="563"/>
      <c r="L1941" s="563"/>
      <c r="M1941" s="563"/>
      <c r="N1941" s="564"/>
    </row>
    <row r="1942" spans="2:14" ht="13" customHeight="1" x14ac:dyDescent="0.25">
      <c r="B1942" s="74"/>
      <c r="C1942" s="75"/>
      <c r="D1942" s="75"/>
      <c r="E1942" s="76"/>
      <c r="F1942" s="88"/>
      <c r="G1942" s="77"/>
      <c r="H1942" s="75"/>
      <c r="I1942" s="78"/>
      <c r="J1942" s="562"/>
      <c r="K1942" s="563"/>
      <c r="L1942" s="563"/>
      <c r="M1942" s="563"/>
      <c r="N1942" s="564"/>
    </row>
    <row r="1943" spans="2:14" ht="13" customHeight="1" x14ac:dyDescent="0.25">
      <c r="B1943" s="74"/>
      <c r="C1943" s="75"/>
      <c r="D1943" s="75"/>
      <c r="E1943" s="76"/>
      <c r="F1943" s="88"/>
      <c r="G1943" s="77"/>
      <c r="H1943" s="75"/>
      <c r="I1943" s="78"/>
      <c r="J1943" s="562"/>
      <c r="K1943" s="563"/>
      <c r="L1943" s="563"/>
      <c r="M1943" s="563"/>
      <c r="N1943" s="564"/>
    </row>
    <row r="1944" spans="2:14" ht="13" customHeight="1" x14ac:dyDescent="0.25">
      <c r="B1944" s="74"/>
      <c r="C1944" s="75"/>
      <c r="D1944" s="75"/>
      <c r="E1944" s="76"/>
      <c r="F1944" s="88"/>
      <c r="G1944" s="77"/>
      <c r="H1944" s="75"/>
      <c r="I1944" s="78"/>
      <c r="J1944" s="562"/>
      <c r="K1944" s="563"/>
      <c r="L1944" s="563"/>
      <c r="M1944" s="563"/>
      <c r="N1944" s="564"/>
    </row>
    <row r="1945" spans="2:14" ht="13" customHeight="1" x14ac:dyDescent="0.25">
      <c r="B1945" s="74"/>
      <c r="C1945" s="75"/>
      <c r="D1945" s="75"/>
      <c r="E1945" s="76"/>
      <c r="F1945" s="88"/>
      <c r="G1945" s="77"/>
      <c r="H1945" s="75"/>
      <c r="I1945" s="78"/>
      <c r="J1945" s="562"/>
      <c r="K1945" s="563"/>
      <c r="L1945" s="563"/>
      <c r="M1945" s="563"/>
      <c r="N1945" s="564"/>
    </row>
    <row r="1946" spans="2:14" ht="13" customHeight="1" x14ac:dyDescent="0.25">
      <c r="B1946" s="74"/>
      <c r="C1946" s="75"/>
      <c r="D1946" s="75"/>
      <c r="E1946" s="76"/>
      <c r="F1946" s="88"/>
      <c r="G1946" s="77"/>
      <c r="H1946" s="75"/>
      <c r="I1946" s="78"/>
      <c r="J1946" s="562"/>
      <c r="K1946" s="563"/>
      <c r="L1946" s="563"/>
      <c r="M1946" s="563"/>
      <c r="N1946" s="564"/>
    </row>
    <row r="1947" spans="2:14" ht="13" customHeight="1" x14ac:dyDescent="0.25">
      <c r="B1947" s="74"/>
      <c r="C1947" s="75"/>
      <c r="D1947" s="75"/>
      <c r="E1947" s="76"/>
      <c r="F1947" s="88"/>
      <c r="G1947" s="77"/>
      <c r="H1947" s="75"/>
      <c r="I1947" s="78"/>
      <c r="J1947" s="562"/>
      <c r="K1947" s="563"/>
      <c r="L1947" s="563"/>
      <c r="M1947" s="563"/>
      <c r="N1947" s="564"/>
    </row>
    <row r="1948" spans="2:14" ht="13" customHeight="1" x14ac:dyDescent="0.25">
      <c r="B1948" s="74"/>
      <c r="C1948" s="75"/>
      <c r="D1948" s="75"/>
      <c r="E1948" s="76"/>
      <c r="F1948" s="88"/>
      <c r="G1948" s="77"/>
      <c r="H1948" s="75"/>
      <c r="I1948" s="78"/>
      <c r="J1948" s="562"/>
      <c r="K1948" s="563"/>
      <c r="L1948" s="563"/>
      <c r="M1948" s="563"/>
      <c r="N1948" s="564"/>
    </row>
    <row r="1949" spans="2:14" ht="13" customHeight="1" x14ac:dyDescent="0.25">
      <c r="B1949" s="74"/>
      <c r="C1949" s="75"/>
      <c r="D1949" s="75"/>
      <c r="E1949" s="76"/>
      <c r="F1949" s="88"/>
      <c r="G1949" s="77"/>
      <c r="H1949" s="75"/>
      <c r="I1949" s="78"/>
      <c r="J1949" s="562"/>
      <c r="K1949" s="563"/>
      <c r="L1949" s="563"/>
      <c r="M1949" s="563"/>
      <c r="N1949" s="564"/>
    </row>
    <row r="1950" spans="2:14" ht="13" customHeight="1" x14ac:dyDescent="0.25">
      <c r="B1950" s="74"/>
      <c r="C1950" s="75"/>
      <c r="D1950" s="75"/>
      <c r="E1950" s="76"/>
      <c r="F1950" s="88"/>
      <c r="G1950" s="77"/>
      <c r="H1950" s="75"/>
      <c r="I1950" s="78"/>
      <c r="J1950" s="562"/>
      <c r="K1950" s="563"/>
      <c r="L1950" s="563"/>
      <c r="M1950" s="563"/>
      <c r="N1950" s="564"/>
    </row>
    <row r="1951" spans="2:14" ht="13" customHeight="1" x14ac:dyDescent="0.25">
      <c r="B1951" s="74"/>
      <c r="C1951" s="75"/>
      <c r="D1951" s="75"/>
      <c r="E1951" s="76"/>
      <c r="F1951" s="88"/>
      <c r="G1951" s="77"/>
      <c r="H1951" s="75"/>
      <c r="I1951" s="78"/>
      <c r="J1951" s="562"/>
      <c r="K1951" s="563"/>
      <c r="L1951" s="563"/>
      <c r="M1951" s="563"/>
      <c r="N1951" s="564"/>
    </row>
    <row r="1952" spans="2:14" ht="13" customHeight="1" x14ac:dyDescent="0.25">
      <c r="B1952" s="74"/>
      <c r="C1952" s="75"/>
      <c r="D1952" s="75"/>
      <c r="E1952" s="76"/>
      <c r="F1952" s="88"/>
      <c r="G1952" s="77"/>
      <c r="H1952" s="75"/>
      <c r="I1952" s="78"/>
      <c r="J1952" s="562"/>
      <c r="K1952" s="563"/>
      <c r="L1952" s="563"/>
      <c r="M1952" s="563"/>
      <c r="N1952" s="564"/>
    </row>
    <row r="1953" spans="2:14" ht="13" customHeight="1" x14ac:dyDescent="0.25">
      <c r="B1953" s="74"/>
      <c r="C1953" s="75"/>
      <c r="D1953" s="75"/>
      <c r="E1953" s="76"/>
      <c r="F1953" s="88"/>
      <c r="G1953" s="77"/>
      <c r="H1953" s="75"/>
      <c r="I1953" s="78"/>
      <c r="J1953" s="562"/>
      <c r="K1953" s="563"/>
      <c r="L1953" s="563"/>
      <c r="M1953" s="563"/>
      <c r="N1953" s="564"/>
    </row>
    <row r="1954" spans="2:14" ht="13" customHeight="1" x14ac:dyDescent="0.25">
      <c r="B1954" s="74"/>
      <c r="C1954" s="75"/>
      <c r="D1954" s="75"/>
      <c r="E1954" s="76"/>
      <c r="F1954" s="88"/>
      <c r="G1954" s="77"/>
      <c r="H1954" s="75"/>
      <c r="I1954" s="78"/>
      <c r="J1954" s="562"/>
      <c r="K1954" s="563"/>
      <c r="L1954" s="563"/>
      <c r="M1954" s="563"/>
      <c r="N1954" s="564"/>
    </row>
    <row r="1955" spans="2:14" ht="13" customHeight="1" x14ac:dyDescent="0.25">
      <c r="B1955" s="74"/>
      <c r="C1955" s="75"/>
      <c r="D1955" s="75"/>
      <c r="E1955" s="76"/>
      <c r="F1955" s="88"/>
      <c r="G1955" s="77"/>
      <c r="H1955" s="75"/>
      <c r="I1955" s="78"/>
      <c r="J1955" s="562"/>
      <c r="K1955" s="563"/>
      <c r="L1955" s="563"/>
      <c r="M1955" s="563"/>
      <c r="N1955" s="564"/>
    </row>
    <row r="1956" spans="2:14" ht="13" customHeight="1" x14ac:dyDescent="0.25">
      <c r="B1956" s="74"/>
      <c r="C1956" s="75"/>
      <c r="D1956" s="75"/>
      <c r="E1956" s="76"/>
      <c r="F1956" s="88"/>
      <c r="G1956" s="77"/>
      <c r="H1956" s="75"/>
      <c r="I1956" s="78"/>
      <c r="J1956" s="562"/>
      <c r="K1956" s="563"/>
      <c r="L1956" s="563"/>
      <c r="M1956" s="563"/>
      <c r="N1956" s="564"/>
    </row>
    <row r="1957" spans="2:14" ht="13" customHeight="1" x14ac:dyDescent="0.25">
      <c r="B1957" s="74"/>
      <c r="C1957" s="75"/>
      <c r="D1957" s="75"/>
      <c r="E1957" s="76"/>
      <c r="F1957" s="88"/>
      <c r="G1957" s="77"/>
      <c r="H1957" s="75"/>
      <c r="I1957" s="78"/>
      <c r="J1957" s="562"/>
      <c r="K1957" s="563"/>
      <c r="L1957" s="563"/>
      <c r="M1957" s="563"/>
      <c r="N1957" s="564"/>
    </row>
    <row r="1958" spans="2:14" ht="13" customHeight="1" x14ac:dyDescent="0.25">
      <c r="B1958" s="74"/>
      <c r="C1958" s="75"/>
      <c r="D1958" s="75"/>
      <c r="E1958" s="76"/>
      <c r="F1958" s="88"/>
      <c r="G1958" s="77"/>
      <c r="H1958" s="75"/>
      <c r="I1958" s="78"/>
      <c r="J1958" s="562"/>
      <c r="K1958" s="563"/>
      <c r="L1958" s="563"/>
      <c r="M1958" s="563"/>
      <c r="N1958" s="564"/>
    </row>
    <row r="1959" spans="2:14" ht="13" customHeight="1" x14ac:dyDescent="0.25">
      <c r="B1959" s="74"/>
      <c r="C1959" s="75"/>
      <c r="D1959" s="75"/>
      <c r="E1959" s="76"/>
      <c r="F1959" s="88"/>
      <c r="G1959" s="77"/>
      <c r="H1959" s="75"/>
      <c r="I1959" s="78"/>
      <c r="J1959" s="562"/>
      <c r="K1959" s="563"/>
      <c r="L1959" s="563"/>
      <c r="M1959" s="563"/>
      <c r="N1959" s="564"/>
    </row>
    <row r="1960" spans="2:14" ht="13" customHeight="1" x14ac:dyDescent="0.25">
      <c r="B1960" s="74"/>
      <c r="C1960" s="75"/>
      <c r="D1960" s="75"/>
      <c r="E1960" s="76"/>
      <c r="F1960" s="88"/>
      <c r="G1960" s="77"/>
      <c r="H1960" s="75"/>
      <c r="I1960" s="78"/>
      <c r="J1960" s="562"/>
      <c r="K1960" s="563"/>
      <c r="L1960" s="563"/>
      <c r="M1960" s="563"/>
      <c r="N1960" s="564"/>
    </row>
    <row r="1961" spans="2:14" ht="13" customHeight="1" x14ac:dyDescent="0.25">
      <c r="B1961" s="74"/>
      <c r="C1961" s="75"/>
      <c r="D1961" s="75"/>
      <c r="E1961" s="76"/>
      <c r="F1961" s="88"/>
      <c r="G1961" s="77"/>
      <c r="H1961" s="75"/>
      <c r="I1961" s="78"/>
      <c r="J1961" s="562"/>
      <c r="K1961" s="563"/>
      <c r="L1961" s="563"/>
      <c r="M1961" s="563"/>
      <c r="N1961" s="564"/>
    </row>
    <row r="1962" spans="2:14" ht="13" customHeight="1" x14ac:dyDescent="0.25">
      <c r="B1962" s="74"/>
      <c r="C1962" s="75"/>
      <c r="D1962" s="75"/>
      <c r="E1962" s="76"/>
      <c r="F1962" s="88"/>
      <c r="G1962" s="77"/>
      <c r="H1962" s="75"/>
      <c r="I1962" s="78"/>
      <c r="J1962" s="562"/>
      <c r="K1962" s="563"/>
      <c r="L1962" s="563"/>
      <c r="M1962" s="563"/>
      <c r="N1962" s="564"/>
    </row>
    <row r="1963" spans="2:14" ht="13" customHeight="1" x14ac:dyDescent="0.25">
      <c r="B1963" s="74"/>
      <c r="C1963" s="75"/>
      <c r="D1963" s="75"/>
      <c r="E1963" s="76"/>
      <c r="F1963" s="88"/>
      <c r="G1963" s="77"/>
      <c r="H1963" s="75"/>
      <c r="I1963" s="78"/>
      <c r="J1963" s="562"/>
      <c r="K1963" s="563"/>
      <c r="L1963" s="563"/>
      <c r="M1963" s="563"/>
      <c r="N1963" s="564"/>
    </row>
    <row r="1964" spans="2:14" ht="13" customHeight="1" x14ac:dyDescent="0.25">
      <c r="B1964" s="74"/>
      <c r="C1964" s="75"/>
      <c r="D1964" s="75"/>
      <c r="E1964" s="76"/>
      <c r="F1964" s="88"/>
      <c r="G1964" s="77"/>
      <c r="H1964" s="75"/>
      <c r="I1964" s="78"/>
      <c r="J1964" s="562"/>
      <c r="K1964" s="563"/>
      <c r="L1964" s="563"/>
      <c r="M1964" s="563"/>
      <c r="N1964" s="564"/>
    </row>
    <row r="1965" spans="2:14" ht="13" customHeight="1" x14ac:dyDescent="0.25">
      <c r="B1965" s="74"/>
      <c r="C1965" s="75"/>
      <c r="D1965" s="75"/>
      <c r="E1965" s="76"/>
      <c r="F1965" s="88"/>
      <c r="G1965" s="77"/>
      <c r="H1965" s="75"/>
      <c r="I1965" s="78"/>
      <c r="J1965" s="562"/>
      <c r="K1965" s="563"/>
      <c r="L1965" s="563"/>
      <c r="M1965" s="563"/>
      <c r="N1965" s="564"/>
    </row>
    <row r="1966" spans="2:14" ht="13" customHeight="1" x14ac:dyDescent="0.25">
      <c r="B1966" s="74"/>
      <c r="C1966" s="75"/>
      <c r="D1966" s="75"/>
      <c r="E1966" s="76"/>
      <c r="F1966" s="88"/>
      <c r="G1966" s="77"/>
      <c r="H1966" s="75"/>
      <c r="I1966" s="78"/>
      <c r="J1966" s="562"/>
      <c r="K1966" s="563"/>
      <c r="L1966" s="563"/>
      <c r="M1966" s="563"/>
      <c r="N1966" s="564"/>
    </row>
    <row r="1967" spans="2:14" ht="13" customHeight="1" x14ac:dyDescent="0.25">
      <c r="B1967" s="74"/>
      <c r="C1967" s="75"/>
      <c r="D1967" s="75"/>
      <c r="E1967" s="76"/>
      <c r="F1967" s="88"/>
      <c r="G1967" s="77"/>
      <c r="H1967" s="75"/>
      <c r="I1967" s="78"/>
      <c r="J1967" s="562"/>
      <c r="K1967" s="563"/>
      <c r="L1967" s="563"/>
      <c r="M1967" s="563"/>
      <c r="N1967" s="564"/>
    </row>
    <row r="1968" spans="2:14" ht="13" customHeight="1" x14ac:dyDescent="0.25">
      <c r="B1968" s="74"/>
      <c r="C1968" s="75"/>
      <c r="D1968" s="75"/>
      <c r="E1968" s="76"/>
      <c r="F1968" s="88"/>
      <c r="G1968" s="77"/>
      <c r="H1968" s="75"/>
      <c r="I1968" s="78"/>
      <c r="J1968" s="562"/>
      <c r="K1968" s="563"/>
      <c r="L1968" s="563"/>
      <c r="M1968" s="563"/>
      <c r="N1968" s="564"/>
    </row>
    <row r="1969" spans="2:14" ht="13" customHeight="1" x14ac:dyDescent="0.25">
      <c r="B1969" s="74"/>
      <c r="C1969" s="75"/>
      <c r="D1969" s="75"/>
      <c r="E1969" s="76"/>
      <c r="F1969" s="88"/>
      <c r="G1969" s="77"/>
      <c r="H1969" s="75"/>
      <c r="I1969" s="78"/>
      <c r="J1969" s="562"/>
      <c r="K1969" s="563"/>
      <c r="L1969" s="563"/>
      <c r="M1969" s="563"/>
      <c r="N1969" s="564"/>
    </row>
    <row r="1970" spans="2:14" ht="13" customHeight="1" x14ac:dyDescent="0.25">
      <c r="B1970" s="74"/>
      <c r="C1970" s="75"/>
      <c r="D1970" s="75"/>
      <c r="E1970" s="76"/>
      <c r="F1970" s="88"/>
      <c r="G1970" s="77"/>
      <c r="H1970" s="75"/>
      <c r="I1970" s="78"/>
      <c r="J1970" s="562"/>
      <c r="K1970" s="563"/>
      <c r="L1970" s="563"/>
      <c r="M1970" s="563"/>
      <c r="N1970" s="564"/>
    </row>
    <row r="1971" spans="2:14" ht="13" customHeight="1" x14ac:dyDescent="0.25">
      <c r="B1971" s="74"/>
      <c r="C1971" s="75"/>
      <c r="D1971" s="75"/>
      <c r="E1971" s="76"/>
      <c r="F1971" s="88"/>
      <c r="G1971" s="77"/>
      <c r="H1971" s="75"/>
      <c r="I1971" s="78"/>
      <c r="J1971" s="562"/>
      <c r="K1971" s="563"/>
      <c r="L1971" s="563"/>
      <c r="M1971" s="563"/>
      <c r="N1971" s="564"/>
    </row>
    <row r="1972" spans="2:14" ht="13" customHeight="1" x14ac:dyDescent="0.25">
      <c r="B1972" s="74"/>
      <c r="C1972" s="75"/>
      <c r="D1972" s="75"/>
      <c r="E1972" s="76"/>
      <c r="F1972" s="88"/>
      <c r="G1972" s="77"/>
      <c r="H1972" s="75"/>
      <c r="I1972" s="78"/>
      <c r="J1972" s="562"/>
      <c r="K1972" s="563"/>
      <c r="L1972" s="563"/>
      <c r="M1972" s="563"/>
      <c r="N1972" s="564"/>
    </row>
    <row r="1973" spans="2:14" ht="13" customHeight="1" x14ac:dyDescent="0.25">
      <c r="B1973" s="74"/>
      <c r="C1973" s="75"/>
      <c r="D1973" s="75"/>
      <c r="E1973" s="76"/>
      <c r="F1973" s="88"/>
      <c r="G1973" s="77"/>
      <c r="H1973" s="75"/>
      <c r="I1973" s="78"/>
      <c r="J1973" s="562"/>
      <c r="K1973" s="563"/>
      <c r="L1973" s="563"/>
      <c r="M1973" s="563"/>
      <c r="N1973" s="564"/>
    </row>
    <row r="1974" spans="2:14" ht="13" customHeight="1" x14ac:dyDescent="0.25">
      <c r="B1974" s="74"/>
      <c r="C1974" s="75"/>
      <c r="D1974" s="75"/>
      <c r="E1974" s="76"/>
      <c r="F1974" s="88"/>
      <c r="G1974" s="77"/>
      <c r="H1974" s="75"/>
      <c r="I1974" s="78"/>
      <c r="J1974" s="562"/>
      <c r="K1974" s="563"/>
      <c r="L1974" s="563"/>
      <c r="M1974" s="563"/>
      <c r="N1974" s="564"/>
    </row>
    <row r="1975" spans="2:14" ht="13" customHeight="1" x14ac:dyDescent="0.25">
      <c r="B1975" s="74"/>
      <c r="C1975" s="75"/>
      <c r="D1975" s="75"/>
      <c r="E1975" s="76"/>
      <c r="F1975" s="88"/>
      <c r="G1975" s="77"/>
      <c r="H1975" s="75"/>
      <c r="I1975" s="78"/>
      <c r="J1975" s="562"/>
      <c r="K1975" s="563"/>
      <c r="L1975" s="563"/>
      <c r="M1975" s="563"/>
      <c r="N1975" s="564"/>
    </row>
    <row r="1976" spans="2:14" ht="13" customHeight="1" x14ac:dyDescent="0.25">
      <c r="B1976" s="74"/>
      <c r="C1976" s="75"/>
      <c r="D1976" s="75"/>
      <c r="E1976" s="76"/>
      <c r="F1976" s="88"/>
      <c r="G1976" s="77"/>
      <c r="H1976" s="75"/>
      <c r="I1976" s="78"/>
      <c r="J1976" s="562"/>
      <c r="K1976" s="563"/>
      <c r="L1976" s="563"/>
      <c r="M1976" s="563"/>
      <c r="N1976" s="564"/>
    </row>
    <row r="1977" spans="2:14" ht="13" customHeight="1" x14ac:dyDescent="0.25">
      <c r="B1977" s="74"/>
      <c r="C1977" s="75"/>
      <c r="D1977" s="75"/>
      <c r="E1977" s="76"/>
      <c r="F1977" s="88"/>
      <c r="G1977" s="77"/>
      <c r="H1977" s="75"/>
      <c r="I1977" s="78"/>
      <c r="J1977" s="562"/>
      <c r="K1977" s="563"/>
      <c r="L1977" s="563"/>
      <c r="M1977" s="563"/>
      <c r="N1977" s="564"/>
    </row>
    <row r="1978" spans="2:14" ht="13" customHeight="1" x14ac:dyDescent="0.25">
      <c r="B1978" s="74"/>
      <c r="C1978" s="75"/>
      <c r="D1978" s="75"/>
      <c r="E1978" s="76"/>
      <c r="F1978" s="88"/>
      <c r="G1978" s="77"/>
      <c r="H1978" s="75"/>
      <c r="I1978" s="78"/>
      <c r="J1978" s="562"/>
      <c r="K1978" s="563"/>
      <c r="L1978" s="563"/>
      <c r="M1978" s="563"/>
      <c r="N1978" s="564"/>
    </row>
    <row r="1979" spans="2:14" ht="13" customHeight="1" x14ac:dyDescent="0.25">
      <c r="B1979" s="74"/>
      <c r="C1979" s="75"/>
      <c r="D1979" s="75"/>
      <c r="E1979" s="76"/>
      <c r="F1979" s="88"/>
      <c r="G1979" s="77"/>
      <c r="H1979" s="75"/>
      <c r="I1979" s="78"/>
      <c r="J1979" s="562"/>
      <c r="K1979" s="563"/>
      <c r="L1979" s="563"/>
      <c r="M1979" s="563"/>
      <c r="N1979" s="564"/>
    </row>
    <row r="1980" spans="2:14" ht="13" customHeight="1" x14ac:dyDescent="0.25">
      <c r="B1980" s="74"/>
      <c r="C1980" s="75"/>
      <c r="D1980" s="75"/>
      <c r="E1980" s="76"/>
      <c r="F1980" s="88"/>
      <c r="G1980" s="77"/>
      <c r="H1980" s="75"/>
      <c r="I1980" s="78"/>
      <c r="J1980" s="562"/>
      <c r="K1980" s="563"/>
      <c r="L1980" s="563"/>
      <c r="M1980" s="563"/>
      <c r="N1980" s="564"/>
    </row>
    <row r="1981" spans="2:14" ht="13" customHeight="1" x14ac:dyDescent="0.25">
      <c r="B1981" s="74"/>
      <c r="C1981" s="75"/>
      <c r="D1981" s="75"/>
      <c r="E1981" s="76"/>
      <c r="F1981" s="88"/>
      <c r="G1981" s="77"/>
      <c r="H1981" s="75"/>
      <c r="I1981" s="78"/>
      <c r="J1981" s="562"/>
      <c r="K1981" s="563"/>
      <c r="L1981" s="563"/>
      <c r="M1981" s="563"/>
      <c r="N1981" s="564"/>
    </row>
    <row r="1982" spans="2:14" ht="13" customHeight="1" x14ac:dyDescent="0.25">
      <c r="B1982" s="74"/>
      <c r="C1982" s="75"/>
      <c r="D1982" s="75"/>
      <c r="E1982" s="76"/>
      <c r="F1982" s="88"/>
      <c r="G1982" s="77"/>
      <c r="H1982" s="75"/>
      <c r="I1982" s="78"/>
      <c r="J1982" s="562"/>
      <c r="K1982" s="563"/>
      <c r="L1982" s="563"/>
      <c r="M1982" s="563"/>
      <c r="N1982" s="564"/>
    </row>
    <row r="1983" spans="2:14" ht="13" customHeight="1" x14ac:dyDescent="0.25">
      <c r="B1983" s="74"/>
      <c r="C1983" s="75"/>
      <c r="D1983" s="75"/>
      <c r="E1983" s="76"/>
      <c r="F1983" s="88"/>
      <c r="G1983" s="77"/>
      <c r="H1983" s="75"/>
      <c r="I1983" s="78"/>
      <c r="J1983" s="562"/>
      <c r="K1983" s="563"/>
      <c r="L1983" s="563"/>
      <c r="M1983" s="563"/>
      <c r="N1983" s="564"/>
    </row>
    <row r="1984" spans="2:14" ht="13" customHeight="1" x14ac:dyDescent="0.25">
      <c r="B1984" s="74"/>
      <c r="C1984" s="75"/>
      <c r="D1984" s="75"/>
      <c r="E1984" s="76"/>
      <c r="F1984" s="88"/>
      <c r="G1984" s="77"/>
      <c r="H1984" s="75"/>
      <c r="I1984" s="78"/>
      <c r="J1984" s="562"/>
      <c r="K1984" s="563"/>
      <c r="L1984" s="563"/>
      <c r="M1984" s="563"/>
      <c r="N1984" s="564"/>
    </row>
    <row r="1985" spans="2:14" ht="13" customHeight="1" x14ac:dyDescent="0.25">
      <c r="B1985" s="74"/>
      <c r="C1985" s="75"/>
      <c r="D1985" s="75"/>
      <c r="E1985" s="76"/>
      <c r="F1985" s="88"/>
      <c r="G1985" s="77"/>
      <c r="H1985" s="75"/>
      <c r="I1985" s="78"/>
      <c r="J1985" s="562"/>
      <c r="K1985" s="563"/>
      <c r="L1985" s="563"/>
      <c r="M1985" s="563"/>
      <c r="N1985" s="564"/>
    </row>
    <row r="1986" spans="2:14" ht="13" customHeight="1" x14ac:dyDescent="0.25">
      <c r="B1986" s="74"/>
      <c r="C1986" s="75"/>
      <c r="D1986" s="75"/>
      <c r="E1986" s="76"/>
      <c r="F1986" s="88"/>
      <c r="G1986" s="77"/>
      <c r="H1986" s="75"/>
      <c r="I1986" s="78"/>
      <c r="J1986" s="562"/>
      <c r="K1986" s="563"/>
      <c r="L1986" s="563"/>
      <c r="M1986" s="563"/>
      <c r="N1986" s="564"/>
    </row>
    <row r="1987" spans="2:14" ht="13" customHeight="1" x14ac:dyDescent="0.25">
      <c r="B1987" s="74"/>
      <c r="C1987" s="75"/>
      <c r="D1987" s="75"/>
      <c r="E1987" s="76"/>
      <c r="F1987" s="88"/>
      <c r="G1987" s="77"/>
      <c r="H1987" s="75"/>
      <c r="I1987" s="78"/>
      <c r="J1987" s="562"/>
      <c r="K1987" s="563"/>
      <c r="L1987" s="563"/>
      <c r="M1987" s="563"/>
      <c r="N1987" s="564"/>
    </row>
    <row r="1988" spans="2:14" ht="13" customHeight="1" x14ac:dyDescent="0.25">
      <c r="B1988" s="74"/>
      <c r="C1988" s="75"/>
      <c r="D1988" s="75"/>
      <c r="E1988" s="76"/>
      <c r="F1988" s="88"/>
      <c r="G1988" s="77"/>
      <c r="H1988" s="75"/>
      <c r="I1988" s="78"/>
      <c r="J1988" s="562"/>
      <c r="K1988" s="563"/>
      <c r="L1988" s="563"/>
      <c r="M1988" s="563"/>
      <c r="N1988" s="564"/>
    </row>
    <row r="1989" spans="2:14" ht="13" customHeight="1" x14ac:dyDescent="0.25">
      <c r="B1989" s="74"/>
      <c r="C1989" s="75"/>
      <c r="D1989" s="75"/>
      <c r="E1989" s="76"/>
      <c r="F1989" s="88"/>
      <c r="G1989" s="77"/>
      <c r="H1989" s="75"/>
      <c r="I1989" s="78"/>
      <c r="J1989" s="562"/>
      <c r="K1989" s="563"/>
      <c r="L1989" s="563"/>
      <c r="M1989" s="563"/>
      <c r="N1989" s="564"/>
    </row>
    <row r="1990" spans="2:14" ht="13" customHeight="1" x14ac:dyDescent="0.25">
      <c r="B1990" s="74"/>
      <c r="C1990" s="75"/>
      <c r="D1990" s="75"/>
      <c r="E1990" s="76"/>
      <c r="F1990" s="88"/>
      <c r="G1990" s="77"/>
      <c r="H1990" s="75"/>
      <c r="I1990" s="78"/>
      <c r="J1990" s="562"/>
      <c r="K1990" s="563"/>
      <c r="L1990" s="563"/>
      <c r="M1990" s="563"/>
      <c r="N1990" s="564"/>
    </row>
    <row r="1991" spans="2:14" ht="13" customHeight="1" x14ac:dyDescent="0.25">
      <c r="B1991" s="74"/>
      <c r="C1991" s="75"/>
      <c r="D1991" s="75"/>
      <c r="E1991" s="76"/>
      <c r="F1991" s="88"/>
      <c r="G1991" s="77"/>
      <c r="H1991" s="75"/>
      <c r="I1991" s="78"/>
      <c r="J1991" s="562"/>
      <c r="K1991" s="563"/>
      <c r="L1991" s="563"/>
      <c r="M1991" s="563"/>
      <c r="N1991" s="564"/>
    </row>
    <row r="1992" spans="2:14" ht="13" customHeight="1" x14ac:dyDescent="0.25">
      <c r="B1992" s="74"/>
      <c r="C1992" s="75"/>
      <c r="D1992" s="75"/>
      <c r="E1992" s="76"/>
      <c r="F1992" s="88"/>
      <c r="G1992" s="77"/>
      <c r="H1992" s="75"/>
      <c r="I1992" s="78"/>
      <c r="J1992" s="562"/>
      <c r="K1992" s="563"/>
      <c r="L1992" s="563"/>
      <c r="M1992" s="563"/>
      <c r="N1992" s="564"/>
    </row>
    <row r="1993" spans="2:14" ht="13" customHeight="1" x14ac:dyDescent="0.25">
      <c r="B1993" s="74"/>
      <c r="C1993" s="75"/>
      <c r="D1993" s="75"/>
      <c r="E1993" s="76"/>
      <c r="F1993" s="88"/>
      <c r="G1993" s="77"/>
      <c r="H1993" s="75"/>
      <c r="I1993" s="78"/>
      <c r="J1993" s="562"/>
      <c r="K1993" s="563"/>
      <c r="L1993" s="563"/>
      <c r="M1993" s="563"/>
      <c r="N1993" s="564"/>
    </row>
    <row r="1994" spans="2:14" ht="13" customHeight="1" x14ac:dyDescent="0.25">
      <c r="B1994" s="74"/>
      <c r="C1994" s="75"/>
      <c r="D1994" s="75"/>
      <c r="E1994" s="76"/>
      <c r="F1994" s="88"/>
      <c r="G1994" s="77"/>
      <c r="H1994" s="75"/>
      <c r="I1994" s="78"/>
      <c r="J1994" s="562"/>
      <c r="K1994" s="563"/>
      <c r="L1994" s="563"/>
      <c r="M1994" s="563"/>
      <c r="N1994" s="564"/>
    </row>
    <row r="1995" spans="2:14" ht="13" customHeight="1" x14ac:dyDescent="0.25">
      <c r="B1995" s="74"/>
      <c r="C1995" s="75"/>
      <c r="D1995" s="75"/>
      <c r="E1995" s="76"/>
      <c r="F1995" s="88"/>
      <c r="G1995" s="77"/>
      <c r="H1995" s="75"/>
      <c r="I1995" s="78"/>
      <c r="J1995" s="562"/>
      <c r="K1995" s="563"/>
      <c r="L1995" s="563"/>
      <c r="M1995" s="563"/>
      <c r="N1995" s="564"/>
    </row>
    <row r="1996" spans="2:14" ht="13" customHeight="1" x14ac:dyDescent="0.25">
      <c r="B1996" s="74"/>
      <c r="C1996" s="75"/>
      <c r="D1996" s="75"/>
      <c r="E1996" s="76"/>
      <c r="F1996" s="88"/>
      <c r="G1996" s="77"/>
      <c r="H1996" s="75"/>
      <c r="I1996" s="78"/>
      <c r="J1996" s="562"/>
      <c r="K1996" s="563"/>
      <c r="L1996" s="563"/>
      <c r="M1996" s="563"/>
      <c r="N1996" s="564"/>
    </row>
    <row r="1997" spans="2:14" ht="13" customHeight="1" x14ac:dyDescent="0.25">
      <c r="B1997" s="74"/>
      <c r="C1997" s="75"/>
      <c r="D1997" s="75"/>
      <c r="E1997" s="76"/>
      <c r="F1997" s="88"/>
      <c r="G1997" s="77"/>
      <c r="H1997" s="75"/>
      <c r="I1997" s="78"/>
      <c r="J1997" s="562"/>
      <c r="K1997" s="563"/>
      <c r="L1997" s="563"/>
      <c r="M1997" s="563"/>
      <c r="N1997" s="564"/>
    </row>
    <row r="1998" spans="2:14" ht="13" customHeight="1" x14ac:dyDescent="0.25">
      <c r="B1998" s="74"/>
      <c r="C1998" s="75"/>
      <c r="D1998" s="75"/>
      <c r="E1998" s="76"/>
      <c r="F1998" s="88"/>
      <c r="G1998" s="77"/>
      <c r="H1998" s="75"/>
      <c r="I1998" s="78"/>
      <c r="J1998" s="562"/>
      <c r="K1998" s="563"/>
      <c r="L1998" s="563"/>
      <c r="M1998" s="563"/>
      <c r="N1998" s="564"/>
    </row>
    <row r="1999" spans="2:14" ht="13" customHeight="1" x14ac:dyDescent="0.25">
      <c r="B1999" s="74"/>
      <c r="C1999" s="75"/>
      <c r="D1999" s="75"/>
      <c r="E1999" s="76"/>
      <c r="F1999" s="88"/>
      <c r="G1999" s="77"/>
      <c r="H1999" s="75"/>
      <c r="I1999" s="78"/>
      <c r="J1999" s="562"/>
      <c r="K1999" s="563"/>
      <c r="L1999" s="563"/>
      <c r="M1999" s="563"/>
      <c r="N1999" s="564"/>
    </row>
    <row r="2000" spans="2:14" ht="13" customHeight="1" x14ac:dyDescent="0.25">
      <c r="B2000" s="74"/>
      <c r="C2000" s="75"/>
      <c r="D2000" s="75"/>
      <c r="E2000" s="76"/>
      <c r="F2000" s="88"/>
      <c r="G2000" s="77"/>
      <c r="H2000" s="75"/>
      <c r="I2000" s="78"/>
      <c r="J2000" s="562"/>
      <c r="K2000" s="563"/>
      <c r="L2000" s="563"/>
      <c r="M2000" s="563"/>
      <c r="N2000" s="564"/>
    </row>
    <row r="2001" spans="2:14" ht="13" customHeight="1" x14ac:dyDescent="0.25">
      <c r="B2001" s="74"/>
      <c r="C2001" s="75"/>
      <c r="D2001" s="75"/>
      <c r="E2001" s="76"/>
      <c r="F2001" s="88"/>
      <c r="G2001" s="77"/>
      <c r="H2001" s="75"/>
      <c r="I2001" s="78"/>
      <c r="J2001" s="562"/>
      <c r="K2001" s="563"/>
      <c r="L2001" s="563"/>
      <c r="M2001" s="563"/>
      <c r="N2001" s="564"/>
    </row>
    <row r="2002" spans="2:14" ht="13" customHeight="1" x14ac:dyDescent="0.25">
      <c r="B2002" s="74"/>
      <c r="C2002" s="75"/>
      <c r="D2002" s="75"/>
      <c r="E2002" s="76"/>
      <c r="F2002" s="88"/>
      <c r="G2002" s="77"/>
      <c r="H2002" s="75"/>
      <c r="I2002" s="78"/>
      <c r="J2002" s="562"/>
      <c r="K2002" s="563"/>
      <c r="L2002" s="563"/>
      <c r="M2002" s="563"/>
      <c r="N2002" s="564"/>
    </row>
    <row r="2003" spans="2:14" ht="13" customHeight="1" x14ac:dyDescent="0.25">
      <c r="B2003" s="74"/>
      <c r="C2003" s="75"/>
      <c r="D2003" s="75"/>
      <c r="E2003" s="76"/>
      <c r="F2003" s="88"/>
      <c r="G2003" s="77"/>
      <c r="H2003" s="75"/>
      <c r="I2003" s="78"/>
      <c r="J2003" s="562"/>
      <c r="K2003" s="563"/>
      <c r="L2003" s="563"/>
      <c r="M2003" s="563"/>
      <c r="N2003" s="564"/>
    </row>
    <row r="2004" spans="2:14" ht="13" customHeight="1" x14ac:dyDescent="0.25">
      <c r="B2004" s="74"/>
      <c r="C2004" s="75"/>
      <c r="D2004" s="75"/>
      <c r="E2004" s="76"/>
      <c r="F2004" s="88"/>
      <c r="G2004" s="77"/>
      <c r="H2004" s="75"/>
      <c r="I2004" s="78"/>
      <c r="J2004" s="562"/>
      <c r="K2004" s="563"/>
      <c r="L2004" s="563"/>
      <c r="M2004" s="563"/>
      <c r="N2004" s="564"/>
    </row>
    <row r="2005" spans="2:14" ht="13" customHeight="1" x14ac:dyDescent="0.25">
      <c r="B2005" s="74"/>
      <c r="C2005" s="75"/>
      <c r="D2005" s="75"/>
      <c r="E2005" s="76"/>
      <c r="F2005" s="88"/>
      <c r="G2005" s="77"/>
      <c r="H2005" s="75"/>
      <c r="I2005" s="78"/>
      <c r="J2005" s="562"/>
      <c r="K2005" s="563"/>
      <c r="L2005" s="563"/>
      <c r="M2005" s="563"/>
      <c r="N2005" s="564"/>
    </row>
    <row r="2006" spans="2:14" ht="13" customHeight="1" x14ac:dyDescent="0.25">
      <c r="B2006" s="74"/>
      <c r="C2006" s="75"/>
      <c r="D2006" s="75"/>
      <c r="E2006" s="76"/>
      <c r="F2006" s="88"/>
      <c r="G2006" s="77"/>
      <c r="H2006" s="75"/>
      <c r="I2006" s="78"/>
      <c r="J2006" s="562"/>
      <c r="K2006" s="563"/>
      <c r="L2006" s="563"/>
      <c r="M2006" s="563"/>
      <c r="N2006" s="564"/>
    </row>
    <row r="2007" spans="2:14" ht="13" customHeight="1" x14ac:dyDescent="0.25">
      <c r="B2007" s="74"/>
      <c r="C2007" s="75"/>
      <c r="D2007" s="75"/>
      <c r="E2007" s="76"/>
      <c r="F2007" s="88"/>
      <c r="G2007" s="77"/>
      <c r="H2007" s="75"/>
      <c r="I2007" s="78"/>
      <c r="J2007" s="562"/>
      <c r="K2007" s="563"/>
      <c r="L2007" s="563"/>
      <c r="M2007" s="563"/>
      <c r="N2007" s="564"/>
    </row>
    <row r="2008" spans="2:14" ht="13" customHeight="1" x14ac:dyDescent="0.25">
      <c r="B2008" s="74"/>
      <c r="C2008" s="75"/>
      <c r="D2008" s="75"/>
      <c r="E2008" s="76"/>
      <c r="F2008" s="88"/>
      <c r="G2008" s="77"/>
      <c r="H2008" s="75"/>
      <c r="I2008" s="78"/>
      <c r="J2008" s="562"/>
      <c r="K2008" s="563"/>
      <c r="L2008" s="563"/>
      <c r="M2008" s="563"/>
      <c r="N2008" s="564"/>
    </row>
    <row r="2009" spans="2:14" ht="13" customHeight="1" x14ac:dyDescent="0.25">
      <c r="B2009" s="74"/>
      <c r="C2009" s="75"/>
      <c r="D2009" s="75"/>
      <c r="E2009" s="76"/>
      <c r="F2009" s="88"/>
      <c r="G2009" s="77"/>
      <c r="H2009" s="75"/>
      <c r="I2009" s="78"/>
      <c r="J2009" s="562"/>
      <c r="K2009" s="563"/>
      <c r="L2009" s="563"/>
      <c r="M2009" s="563"/>
      <c r="N2009" s="564"/>
    </row>
    <row r="2010" spans="2:14" ht="13" customHeight="1" x14ac:dyDescent="0.25">
      <c r="B2010" s="74"/>
      <c r="C2010" s="75"/>
      <c r="D2010" s="75"/>
      <c r="E2010" s="76"/>
      <c r="F2010" s="88"/>
      <c r="G2010" s="77"/>
      <c r="H2010" s="75"/>
      <c r="I2010" s="78"/>
      <c r="J2010" s="562"/>
      <c r="K2010" s="563"/>
      <c r="L2010" s="563"/>
      <c r="M2010" s="563"/>
      <c r="N2010" s="564"/>
    </row>
    <row r="2011" spans="2:14" ht="13" customHeight="1" x14ac:dyDescent="0.25">
      <c r="B2011" s="74"/>
      <c r="C2011" s="75"/>
      <c r="D2011" s="75"/>
      <c r="E2011" s="76"/>
      <c r="F2011" s="88"/>
      <c r="G2011" s="77"/>
      <c r="H2011" s="75"/>
      <c r="I2011" s="78"/>
      <c r="J2011" s="562"/>
      <c r="K2011" s="563"/>
      <c r="L2011" s="563"/>
      <c r="M2011" s="563"/>
      <c r="N2011" s="564"/>
    </row>
    <row r="2012" spans="2:14" ht="13" customHeight="1" x14ac:dyDescent="0.25">
      <c r="B2012" s="74"/>
      <c r="C2012" s="75"/>
      <c r="D2012" s="75"/>
      <c r="E2012" s="76"/>
      <c r="F2012" s="88"/>
      <c r="G2012" s="77"/>
      <c r="H2012" s="75"/>
      <c r="I2012" s="78"/>
      <c r="J2012" s="562"/>
      <c r="K2012" s="563"/>
      <c r="L2012" s="563"/>
      <c r="M2012" s="563"/>
      <c r="N2012" s="564"/>
    </row>
    <row r="2013" spans="2:14" ht="13" customHeight="1" x14ac:dyDescent="0.25">
      <c r="B2013" s="74"/>
      <c r="C2013" s="75"/>
      <c r="D2013" s="75"/>
      <c r="E2013" s="76"/>
      <c r="F2013" s="88"/>
      <c r="G2013" s="77"/>
      <c r="H2013" s="75"/>
      <c r="I2013" s="78"/>
      <c r="J2013" s="562"/>
      <c r="K2013" s="563"/>
      <c r="L2013" s="563"/>
      <c r="M2013" s="563"/>
      <c r="N2013" s="564"/>
    </row>
    <row r="2014" spans="2:14" ht="13" customHeight="1" x14ac:dyDescent="0.25">
      <c r="B2014" s="74"/>
      <c r="C2014" s="75"/>
      <c r="D2014" s="75"/>
      <c r="E2014" s="76"/>
      <c r="F2014" s="88"/>
      <c r="G2014" s="77"/>
      <c r="H2014" s="75"/>
      <c r="I2014" s="78"/>
      <c r="J2014" s="562"/>
      <c r="K2014" s="563"/>
      <c r="L2014" s="563"/>
      <c r="M2014" s="563"/>
      <c r="N2014" s="564"/>
    </row>
    <row r="2015" spans="2:14" ht="13" customHeight="1" x14ac:dyDescent="0.25">
      <c r="B2015" s="74"/>
      <c r="C2015" s="75"/>
      <c r="D2015" s="75"/>
      <c r="E2015" s="76"/>
      <c r="F2015" s="88"/>
      <c r="G2015" s="77"/>
      <c r="H2015" s="75"/>
      <c r="I2015" s="78"/>
      <c r="J2015" s="562"/>
      <c r="K2015" s="563"/>
      <c r="L2015" s="563"/>
      <c r="M2015" s="563"/>
      <c r="N2015" s="564"/>
    </row>
    <row r="2016" spans="2:14" ht="13" customHeight="1" x14ac:dyDescent="0.25">
      <c r="B2016" s="74"/>
      <c r="C2016" s="75"/>
      <c r="D2016" s="75"/>
      <c r="E2016" s="76"/>
      <c r="F2016" s="88"/>
      <c r="G2016" s="77"/>
      <c r="H2016" s="75"/>
      <c r="I2016" s="78"/>
      <c r="J2016" s="562"/>
      <c r="K2016" s="563"/>
      <c r="L2016" s="563"/>
      <c r="M2016" s="563"/>
      <c r="N2016" s="564"/>
    </row>
    <row r="2017" spans="2:14" ht="13" customHeight="1" x14ac:dyDescent="0.25">
      <c r="B2017" s="74"/>
      <c r="C2017" s="75"/>
      <c r="D2017" s="75"/>
      <c r="E2017" s="76"/>
      <c r="F2017" s="88"/>
      <c r="G2017" s="77"/>
      <c r="H2017" s="75"/>
      <c r="I2017" s="78"/>
      <c r="J2017" s="562"/>
      <c r="K2017" s="563"/>
      <c r="L2017" s="563"/>
      <c r="M2017" s="563"/>
      <c r="N2017" s="564"/>
    </row>
    <row r="2018" spans="2:14" ht="13" customHeight="1" x14ac:dyDescent="0.25">
      <c r="B2018" s="74"/>
      <c r="C2018" s="75"/>
      <c r="D2018" s="75"/>
      <c r="E2018" s="76"/>
      <c r="F2018" s="88"/>
      <c r="G2018" s="77"/>
      <c r="H2018" s="75"/>
      <c r="I2018" s="78"/>
      <c r="J2018" s="562"/>
      <c r="K2018" s="563"/>
      <c r="L2018" s="563"/>
      <c r="M2018" s="563"/>
      <c r="N2018" s="564"/>
    </row>
    <row r="2019" spans="2:14" ht="13" customHeight="1" x14ac:dyDescent="0.25">
      <c r="B2019" s="74"/>
      <c r="C2019" s="75"/>
      <c r="D2019" s="75"/>
      <c r="E2019" s="76"/>
      <c r="F2019" s="88"/>
      <c r="G2019" s="77"/>
      <c r="H2019" s="75"/>
      <c r="I2019" s="78"/>
      <c r="J2019" s="562"/>
      <c r="K2019" s="563"/>
      <c r="L2019" s="563"/>
      <c r="M2019" s="563"/>
      <c r="N2019" s="564"/>
    </row>
    <row r="2020" spans="2:14" ht="13" customHeight="1" x14ac:dyDescent="0.25">
      <c r="B2020" s="74"/>
      <c r="C2020" s="75"/>
      <c r="D2020" s="75"/>
      <c r="E2020" s="76"/>
      <c r="F2020" s="88"/>
      <c r="G2020" s="77"/>
      <c r="H2020" s="75"/>
      <c r="I2020" s="78"/>
      <c r="J2020" s="562"/>
      <c r="K2020" s="563"/>
      <c r="L2020" s="563"/>
      <c r="M2020" s="563"/>
      <c r="N2020" s="564"/>
    </row>
    <row r="2021" spans="2:14" ht="13" customHeight="1" x14ac:dyDescent="0.25">
      <c r="B2021" s="74"/>
      <c r="C2021" s="75"/>
      <c r="D2021" s="75"/>
      <c r="E2021" s="76"/>
      <c r="F2021" s="88"/>
      <c r="G2021" s="77"/>
      <c r="H2021" s="75"/>
      <c r="I2021" s="78"/>
      <c r="J2021" s="562"/>
      <c r="K2021" s="563"/>
      <c r="L2021" s="563"/>
      <c r="M2021" s="563"/>
      <c r="N2021" s="564"/>
    </row>
    <row r="2022" spans="2:14" ht="13" customHeight="1" x14ac:dyDescent="0.25">
      <c r="B2022" s="74"/>
      <c r="C2022" s="75"/>
      <c r="D2022" s="75"/>
      <c r="E2022" s="76"/>
      <c r="F2022" s="88"/>
      <c r="G2022" s="77"/>
      <c r="H2022" s="75"/>
      <c r="I2022" s="78"/>
      <c r="J2022" s="562"/>
      <c r="K2022" s="563"/>
      <c r="L2022" s="563"/>
      <c r="M2022" s="563"/>
      <c r="N2022" s="564"/>
    </row>
    <row r="2023" spans="2:14" ht="13" customHeight="1" x14ac:dyDescent="0.25">
      <c r="B2023" s="74"/>
      <c r="C2023" s="75"/>
      <c r="D2023" s="75"/>
      <c r="E2023" s="76"/>
      <c r="F2023" s="88"/>
      <c r="G2023" s="77"/>
      <c r="H2023" s="75"/>
      <c r="I2023" s="78"/>
      <c r="J2023" s="562"/>
      <c r="K2023" s="563"/>
      <c r="L2023" s="563"/>
      <c r="M2023" s="563"/>
      <c r="N2023" s="564"/>
    </row>
    <row r="2024" spans="2:14" ht="13" customHeight="1" x14ac:dyDescent="0.25">
      <c r="B2024" s="74"/>
      <c r="C2024" s="75"/>
      <c r="D2024" s="75"/>
      <c r="E2024" s="76"/>
      <c r="F2024" s="88"/>
      <c r="G2024" s="77"/>
      <c r="H2024" s="75"/>
      <c r="I2024" s="78"/>
      <c r="J2024" s="562"/>
      <c r="K2024" s="563"/>
      <c r="L2024" s="563"/>
      <c r="M2024" s="563"/>
      <c r="N2024" s="564"/>
    </row>
    <row r="2025" spans="2:14" ht="13" customHeight="1" x14ac:dyDescent="0.25">
      <c r="B2025" s="74"/>
      <c r="C2025" s="75"/>
      <c r="D2025" s="75"/>
      <c r="E2025" s="76"/>
      <c r="F2025" s="88"/>
      <c r="G2025" s="77"/>
      <c r="H2025" s="75"/>
      <c r="I2025" s="78"/>
      <c r="J2025" s="562"/>
      <c r="K2025" s="563"/>
      <c r="L2025" s="563"/>
      <c r="M2025" s="563"/>
      <c r="N2025" s="564"/>
    </row>
    <row r="2026" spans="2:14" ht="13" customHeight="1" x14ac:dyDescent="0.25">
      <c r="B2026" s="74"/>
      <c r="C2026" s="75"/>
      <c r="D2026" s="75"/>
      <c r="E2026" s="76"/>
      <c r="F2026" s="88"/>
      <c r="G2026" s="77"/>
      <c r="H2026" s="75"/>
      <c r="I2026" s="78"/>
      <c r="J2026" s="562"/>
      <c r="K2026" s="563"/>
      <c r="L2026" s="563"/>
      <c r="M2026" s="563"/>
      <c r="N2026" s="564"/>
    </row>
    <row r="2027" spans="2:14" ht="13" customHeight="1" x14ac:dyDescent="0.25">
      <c r="B2027" s="74"/>
      <c r="C2027" s="75"/>
      <c r="D2027" s="75"/>
      <c r="E2027" s="76"/>
      <c r="F2027" s="88"/>
      <c r="G2027" s="77"/>
      <c r="H2027" s="75"/>
      <c r="I2027" s="78"/>
      <c r="J2027" s="562"/>
      <c r="K2027" s="563"/>
      <c r="L2027" s="563"/>
      <c r="M2027" s="563"/>
      <c r="N2027" s="564"/>
    </row>
    <row r="2028" spans="2:14" ht="13" customHeight="1" x14ac:dyDescent="0.25">
      <c r="B2028" s="74"/>
      <c r="C2028" s="75"/>
      <c r="D2028" s="75"/>
      <c r="E2028" s="76"/>
      <c r="F2028" s="88"/>
      <c r="G2028" s="77"/>
      <c r="H2028" s="75"/>
      <c r="I2028" s="78"/>
      <c r="J2028" s="562"/>
      <c r="K2028" s="563"/>
      <c r="L2028" s="563"/>
      <c r="M2028" s="563"/>
      <c r="N2028" s="564"/>
    </row>
    <row r="2029" spans="2:14" ht="13" customHeight="1" x14ac:dyDescent="0.25">
      <c r="B2029" s="74"/>
      <c r="C2029" s="75"/>
      <c r="D2029" s="75"/>
      <c r="E2029" s="76"/>
      <c r="F2029" s="88"/>
      <c r="G2029" s="77"/>
      <c r="H2029" s="75"/>
      <c r="I2029" s="78"/>
      <c r="J2029" s="562"/>
      <c r="K2029" s="563"/>
      <c r="L2029" s="563"/>
      <c r="M2029" s="563"/>
      <c r="N2029" s="564"/>
    </row>
    <row r="2030" spans="2:14" ht="13" customHeight="1" x14ac:dyDescent="0.25">
      <c r="B2030" s="74"/>
      <c r="C2030" s="75"/>
      <c r="D2030" s="75"/>
      <c r="E2030" s="76"/>
      <c r="F2030" s="88"/>
      <c r="G2030" s="77"/>
      <c r="H2030" s="75"/>
      <c r="I2030" s="78"/>
      <c r="J2030" s="562"/>
      <c r="K2030" s="563"/>
      <c r="L2030" s="563"/>
      <c r="M2030" s="563"/>
      <c r="N2030" s="564"/>
    </row>
    <row r="2031" spans="2:14" ht="13" customHeight="1" x14ac:dyDescent="0.25">
      <c r="B2031" s="74"/>
      <c r="C2031" s="75"/>
      <c r="D2031" s="75"/>
      <c r="E2031" s="76"/>
      <c r="F2031" s="88"/>
      <c r="G2031" s="77"/>
      <c r="H2031" s="75"/>
      <c r="I2031" s="78"/>
      <c r="J2031" s="562"/>
      <c r="K2031" s="563"/>
      <c r="L2031" s="563"/>
      <c r="M2031" s="563"/>
      <c r="N2031" s="564"/>
    </row>
    <row r="2032" spans="2:14" ht="13" customHeight="1" x14ac:dyDescent="0.25">
      <c r="B2032" s="74"/>
      <c r="C2032" s="75"/>
      <c r="D2032" s="75"/>
      <c r="E2032" s="76"/>
      <c r="F2032" s="88"/>
      <c r="G2032" s="77"/>
      <c r="H2032" s="75"/>
      <c r="I2032" s="78"/>
      <c r="J2032" s="562"/>
      <c r="K2032" s="563"/>
      <c r="L2032" s="563"/>
      <c r="M2032" s="563"/>
      <c r="N2032" s="564"/>
    </row>
    <row r="2033" spans="2:14" ht="13" customHeight="1" x14ac:dyDescent="0.25">
      <c r="B2033" s="74"/>
      <c r="C2033" s="75"/>
      <c r="D2033" s="75"/>
      <c r="E2033" s="76"/>
      <c r="F2033" s="88"/>
      <c r="G2033" s="77"/>
      <c r="H2033" s="75"/>
      <c r="I2033" s="78"/>
      <c r="J2033" s="562"/>
      <c r="K2033" s="563"/>
      <c r="L2033" s="563"/>
      <c r="M2033" s="563"/>
      <c r="N2033" s="564"/>
    </row>
    <row r="2034" spans="2:14" ht="13" customHeight="1" x14ac:dyDescent="0.25">
      <c r="B2034" s="74"/>
      <c r="C2034" s="75"/>
      <c r="D2034" s="75"/>
      <c r="E2034" s="76"/>
      <c r="F2034" s="88"/>
      <c r="G2034" s="77"/>
      <c r="H2034" s="75"/>
      <c r="I2034" s="78"/>
      <c r="J2034" s="562"/>
      <c r="K2034" s="563"/>
      <c r="L2034" s="563"/>
      <c r="M2034" s="563"/>
      <c r="N2034" s="564"/>
    </row>
    <row r="2035" spans="2:14" ht="13" customHeight="1" x14ac:dyDescent="0.25">
      <c r="B2035" s="74"/>
      <c r="C2035" s="75"/>
      <c r="D2035" s="75"/>
      <c r="E2035" s="76"/>
      <c r="F2035" s="88"/>
      <c r="G2035" s="77"/>
      <c r="H2035" s="75"/>
      <c r="I2035" s="78"/>
      <c r="J2035" s="562"/>
      <c r="K2035" s="563"/>
      <c r="L2035" s="563"/>
      <c r="M2035" s="563"/>
      <c r="N2035" s="564"/>
    </row>
    <row r="2036" spans="2:14" ht="13" customHeight="1" x14ac:dyDescent="0.25">
      <c r="B2036" s="74"/>
      <c r="C2036" s="75"/>
      <c r="D2036" s="75"/>
      <c r="E2036" s="76"/>
      <c r="F2036" s="88"/>
      <c r="G2036" s="77"/>
      <c r="H2036" s="75"/>
      <c r="I2036" s="78"/>
      <c r="J2036" s="562"/>
      <c r="K2036" s="563"/>
      <c r="L2036" s="563"/>
      <c r="M2036" s="563"/>
      <c r="N2036" s="564"/>
    </row>
    <row r="2037" spans="2:14" ht="13" customHeight="1" x14ac:dyDescent="0.25">
      <c r="B2037" s="74"/>
      <c r="C2037" s="75"/>
      <c r="D2037" s="75"/>
      <c r="E2037" s="76"/>
      <c r="F2037" s="88"/>
      <c r="G2037" s="77"/>
      <c r="H2037" s="75"/>
      <c r="I2037" s="78"/>
      <c r="J2037" s="562"/>
      <c r="K2037" s="563"/>
      <c r="L2037" s="563"/>
      <c r="M2037" s="563"/>
      <c r="N2037" s="564"/>
    </row>
    <row r="2038" spans="2:14" ht="13" customHeight="1" x14ac:dyDescent="0.25">
      <c r="B2038" s="74"/>
      <c r="C2038" s="75"/>
      <c r="D2038" s="75"/>
      <c r="E2038" s="76"/>
      <c r="F2038" s="88"/>
      <c r="G2038" s="77"/>
      <c r="H2038" s="75"/>
      <c r="I2038" s="78"/>
      <c r="J2038" s="562"/>
      <c r="K2038" s="563"/>
      <c r="L2038" s="563"/>
      <c r="M2038" s="563"/>
      <c r="N2038" s="564"/>
    </row>
    <row r="2039" spans="2:14" ht="13" customHeight="1" x14ac:dyDescent="0.25">
      <c r="B2039" s="74"/>
      <c r="C2039" s="75"/>
      <c r="D2039" s="75"/>
      <c r="E2039" s="76"/>
      <c r="F2039" s="88"/>
      <c r="G2039" s="77"/>
      <c r="H2039" s="75"/>
      <c r="I2039" s="78"/>
      <c r="J2039" s="562"/>
      <c r="K2039" s="563"/>
      <c r="L2039" s="563"/>
      <c r="M2039" s="563"/>
      <c r="N2039" s="564"/>
    </row>
    <row r="2040" spans="2:14" ht="13" customHeight="1" x14ac:dyDescent="0.25">
      <c r="B2040" s="74"/>
      <c r="C2040" s="75"/>
      <c r="D2040" s="75"/>
      <c r="E2040" s="76"/>
      <c r="F2040" s="88"/>
      <c r="G2040" s="77"/>
      <c r="H2040" s="75"/>
      <c r="I2040" s="78"/>
      <c r="J2040" s="562"/>
      <c r="K2040" s="563"/>
      <c r="L2040" s="563"/>
      <c r="M2040" s="563"/>
      <c r="N2040" s="564"/>
    </row>
    <row r="2041" spans="2:14" ht="13" customHeight="1" x14ac:dyDescent="0.25">
      <c r="B2041" s="74"/>
      <c r="C2041" s="75"/>
      <c r="D2041" s="75"/>
      <c r="E2041" s="76"/>
      <c r="F2041" s="88"/>
      <c r="G2041" s="77"/>
      <c r="H2041" s="75"/>
      <c r="I2041" s="78"/>
      <c r="J2041" s="562"/>
      <c r="K2041" s="563"/>
      <c r="L2041" s="563"/>
      <c r="M2041" s="563"/>
      <c r="N2041" s="564"/>
    </row>
    <row r="2042" spans="2:14" ht="13" customHeight="1" x14ac:dyDescent="0.25">
      <c r="B2042" s="74"/>
      <c r="C2042" s="75"/>
      <c r="D2042" s="75"/>
      <c r="E2042" s="76"/>
      <c r="F2042" s="88"/>
      <c r="G2042" s="77"/>
      <c r="H2042" s="75"/>
      <c r="I2042" s="78"/>
      <c r="J2042" s="562"/>
      <c r="K2042" s="563"/>
      <c r="L2042" s="563"/>
      <c r="M2042" s="563"/>
      <c r="N2042" s="564"/>
    </row>
    <row r="2043" spans="2:14" ht="13" customHeight="1" x14ac:dyDescent="0.25">
      <c r="B2043" s="74"/>
      <c r="C2043" s="75"/>
      <c r="D2043" s="75"/>
      <c r="E2043" s="76"/>
      <c r="F2043" s="88"/>
      <c r="G2043" s="77"/>
      <c r="H2043" s="75"/>
      <c r="I2043" s="78"/>
      <c r="J2043" s="562"/>
      <c r="K2043" s="563"/>
      <c r="L2043" s="563"/>
      <c r="M2043" s="563"/>
      <c r="N2043" s="564"/>
    </row>
    <row r="2044" spans="2:14" ht="13" customHeight="1" x14ac:dyDescent="0.25">
      <c r="B2044" s="74"/>
      <c r="C2044" s="75"/>
      <c r="D2044" s="75"/>
      <c r="E2044" s="76"/>
      <c r="F2044" s="88"/>
      <c r="G2044" s="77"/>
      <c r="H2044" s="75"/>
      <c r="I2044" s="78"/>
      <c r="J2044" s="562"/>
      <c r="K2044" s="563"/>
      <c r="L2044" s="563"/>
      <c r="M2044" s="563"/>
      <c r="N2044" s="564"/>
    </row>
    <row r="2045" spans="2:14" ht="13" customHeight="1" x14ac:dyDescent="0.25">
      <c r="B2045" s="74"/>
      <c r="C2045" s="75"/>
      <c r="D2045" s="75"/>
      <c r="E2045" s="76"/>
      <c r="F2045" s="88"/>
      <c r="G2045" s="77"/>
      <c r="H2045" s="75"/>
      <c r="I2045" s="78"/>
      <c r="J2045" s="562"/>
      <c r="K2045" s="563"/>
      <c r="L2045" s="563"/>
      <c r="M2045" s="563"/>
      <c r="N2045" s="564"/>
    </row>
    <row r="2046" spans="2:14" ht="13" customHeight="1" x14ac:dyDescent="0.25">
      <c r="B2046" s="74"/>
      <c r="C2046" s="75"/>
      <c r="D2046" s="75"/>
      <c r="E2046" s="76"/>
      <c r="F2046" s="88"/>
      <c r="G2046" s="77"/>
      <c r="H2046" s="75"/>
      <c r="I2046" s="78"/>
      <c r="J2046" s="562"/>
      <c r="K2046" s="563"/>
      <c r="L2046" s="563"/>
      <c r="M2046" s="563"/>
      <c r="N2046" s="564"/>
    </row>
    <row r="2047" spans="2:14" ht="13" customHeight="1" x14ac:dyDescent="0.25">
      <c r="B2047" s="74"/>
      <c r="C2047" s="75"/>
      <c r="D2047" s="75"/>
      <c r="E2047" s="76"/>
      <c r="F2047" s="88"/>
      <c r="G2047" s="77"/>
      <c r="H2047" s="75"/>
      <c r="I2047" s="78"/>
      <c r="J2047" s="562"/>
      <c r="K2047" s="563"/>
      <c r="L2047" s="563"/>
      <c r="M2047" s="563"/>
      <c r="N2047" s="564"/>
    </row>
    <row r="2048" spans="2:14" ht="13" customHeight="1" x14ac:dyDescent="0.25">
      <c r="B2048" s="74"/>
      <c r="C2048" s="75"/>
      <c r="D2048" s="75"/>
      <c r="E2048" s="76"/>
      <c r="F2048" s="88"/>
      <c r="G2048" s="77"/>
      <c r="H2048" s="75"/>
      <c r="I2048" s="78"/>
      <c r="J2048" s="562"/>
      <c r="K2048" s="563"/>
      <c r="L2048" s="563"/>
      <c r="M2048" s="563"/>
      <c r="N2048" s="564"/>
    </row>
    <row r="2049" spans="2:14" ht="13" customHeight="1" x14ac:dyDescent="0.25">
      <c r="B2049" s="74"/>
      <c r="C2049" s="75"/>
      <c r="D2049" s="75"/>
      <c r="E2049" s="76"/>
      <c r="F2049" s="88"/>
      <c r="G2049" s="77"/>
      <c r="H2049" s="75"/>
      <c r="I2049" s="78"/>
      <c r="J2049" s="562"/>
      <c r="K2049" s="563"/>
      <c r="L2049" s="563"/>
      <c r="M2049" s="563"/>
      <c r="N2049" s="564"/>
    </row>
    <row r="2050" spans="2:14" ht="13" customHeight="1" x14ac:dyDescent="0.25">
      <c r="B2050" s="74"/>
      <c r="C2050" s="75"/>
      <c r="D2050" s="75"/>
      <c r="E2050" s="76"/>
      <c r="F2050" s="88"/>
      <c r="G2050" s="77"/>
      <c r="H2050" s="75"/>
      <c r="I2050" s="78"/>
      <c r="J2050" s="562"/>
      <c r="K2050" s="563"/>
      <c r="L2050" s="563"/>
      <c r="M2050" s="563"/>
      <c r="N2050" s="564"/>
    </row>
    <row r="2051" spans="2:14" ht="13" customHeight="1" x14ac:dyDescent="0.25">
      <c r="B2051" s="74"/>
      <c r="C2051" s="75"/>
      <c r="D2051" s="75"/>
      <c r="E2051" s="76"/>
      <c r="F2051" s="88"/>
      <c r="G2051" s="77"/>
      <c r="H2051" s="75"/>
      <c r="I2051" s="78"/>
      <c r="J2051" s="562"/>
      <c r="K2051" s="563"/>
      <c r="L2051" s="563"/>
      <c r="M2051" s="563"/>
      <c r="N2051" s="564"/>
    </row>
    <row r="2052" spans="2:14" ht="13" customHeight="1" x14ac:dyDescent="0.25">
      <c r="B2052" s="74"/>
      <c r="C2052" s="75"/>
      <c r="D2052" s="75"/>
      <c r="E2052" s="76"/>
      <c r="F2052" s="88"/>
      <c r="G2052" s="77"/>
      <c r="H2052" s="75"/>
      <c r="I2052" s="78"/>
      <c r="J2052" s="562"/>
      <c r="K2052" s="563"/>
      <c r="L2052" s="563"/>
      <c r="M2052" s="563"/>
      <c r="N2052" s="564"/>
    </row>
    <row r="2053" spans="2:14" ht="13" customHeight="1" x14ac:dyDescent="0.25">
      <c r="B2053" s="74"/>
      <c r="C2053" s="75"/>
      <c r="D2053" s="75"/>
      <c r="E2053" s="76"/>
      <c r="F2053" s="88"/>
      <c r="G2053" s="77"/>
      <c r="H2053" s="75"/>
      <c r="I2053" s="78"/>
      <c r="J2053" s="562"/>
      <c r="K2053" s="563"/>
      <c r="L2053" s="563"/>
      <c r="M2053" s="563"/>
      <c r="N2053" s="564"/>
    </row>
    <row r="2054" spans="2:14" ht="13" customHeight="1" x14ac:dyDescent="0.25">
      <c r="B2054" s="74"/>
      <c r="C2054" s="75"/>
      <c r="D2054" s="75"/>
      <c r="E2054" s="76"/>
      <c r="F2054" s="88"/>
      <c r="G2054" s="77"/>
      <c r="H2054" s="75"/>
      <c r="I2054" s="78"/>
      <c r="J2054" s="562"/>
      <c r="K2054" s="563"/>
      <c r="L2054" s="563"/>
      <c r="M2054" s="563"/>
      <c r="N2054" s="564"/>
    </row>
    <row r="2055" spans="2:14" ht="13" customHeight="1" x14ac:dyDescent="0.25">
      <c r="B2055" s="74"/>
      <c r="C2055" s="75"/>
      <c r="D2055" s="75"/>
      <c r="E2055" s="76"/>
      <c r="F2055" s="88"/>
      <c r="G2055" s="77"/>
      <c r="H2055" s="75"/>
      <c r="I2055" s="78"/>
      <c r="J2055" s="562"/>
      <c r="K2055" s="563"/>
      <c r="L2055" s="563"/>
      <c r="M2055" s="563"/>
      <c r="N2055" s="564"/>
    </row>
    <row r="2056" spans="2:14" ht="13" customHeight="1" x14ac:dyDescent="0.25">
      <c r="B2056" s="74"/>
      <c r="C2056" s="75"/>
      <c r="D2056" s="75"/>
      <c r="E2056" s="76"/>
      <c r="F2056" s="88"/>
      <c r="G2056" s="77"/>
      <c r="H2056" s="75"/>
      <c r="I2056" s="78"/>
      <c r="J2056" s="562"/>
      <c r="K2056" s="563"/>
      <c r="L2056" s="563"/>
      <c r="M2056" s="563"/>
      <c r="N2056" s="564"/>
    </row>
    <row r="2057" spans="2:14" ht="13" customHeight="1" x14ac:dyDescent="0.25">
      <c r="B2057" s="74"/>
      <c r="C2057" s="75"/>
      <c r="D2057" s="75"/>
      <c r="E2057" s="76"/>
      <c r="F2057" s="88"/>
      <c r="G2057" s="77"/>
      <c r="H2057" s="75"/>
      <c r="I2057" s="78"/>
      <c r="J2057" s="562"/>
      <c r="K2057" s="563"/>
      <c r="L2057" s="563"/>
      <c r="M2057" s="563"/>
      <c r="N2057" s="564"/>
    </row>
    <row r="2058" spans="2:14" ht="13" customHeight="1" x14ac:dyDescent="0.25">
      <c r="B2058" s="74"/>
      <c r="C2058" s="75"/>
      <c r="D2058" s="75"/>
      <c r="E2058" s="76"/>
      <c r="F2058" s="88"/>
      <c r="G2058" s="77"/>
      <c r="H2058" s="75"/>
      <c r="I2058" s="78"/>
      <c r="J2058" s="562"/>
      <c r="K2058" s="563"/>
      <c r="L2058" s="563"/>
      <c r="M2058" s="563"/>
      <c r="N2058" s="564"/>
    </row>
    <row r="2059" spans="2:14" ht="13" customHeight="1" x14ac:dyDescent="0.25">
      <c r="B2059" s="74"/>
      <c r="C2059" s="75"/>
      <c r="D2059" s="75"/>
      <c r="E2059" s="76"/>
      <c r="F2059" s="88"/>
      <c r="G2059" s="77"/>
      <c r="H2059" s="75"/>
      <c r="I2059" s="78"/>
      <c r="J2059" s="562"/>
      <c r="K2059" s="563"/>
      <c r="L2059" s="563"/>
      <c r="M2059" s="563"/>
      <c r="N2059" s="564"/>
    </row>
    <row r="2060" spans="2:14" ht="13" customHeight="1" x14ac:dyDescent="0.25">
      <c r="B2060" s="74"/>
      <c r="C2060" s="75"/>
      <c r="D2060" s="75"/>
      <c r="E2060" s="76"/>
      <c r="F2060" s="88"/>
      <c r="G2060" s="77"/>
      <c r="H2060" s="75"/>
      <c r="I2060" s="78"/>
      <c r="J2060" s="562"/>
      <c r="K2060" s="563"/>
      <c r="L2060" s="563"/>
      <c r="M2060" s="563"/>
      <c r="N2060" s="564"/>
    </row>
    <row r="2061" spans="2:14" ht="13" customHeight="1" x14ac:dyDescent="0.25">
      <c r="B2061" s="74"/>
      <c r="C2061" s="75"/>
      <c r="D2061" s="75"/>
      <c r="E2061" s="76"/>
      <c r="F2061" s="88"/>
      <c r="G2061" s="77"/>
      <c r="H2061" s="75"/>
      <c r="I2061" s="78"/>
      <c r="J2061" s="562"/>
      <c r="K2061" s="563"/>
      <c r="L2061" s="563"/>
      <c r="M2061" s="563"/>
      <c r="N2061" s="564"/>
    </row>
    <row r="2062" spans="2:14" ht="13" customHeight="1" x14ac:dyDescent="0.25">
      <c r="B2062" s="74"/>
      <c r="C2062" s="75"/>
      <c r="D2062" s="75"/>
      <c r="E2062" s="76"/>
      <c r="F2062" s="88"/>
      <c r="G2062" s="77"/>
      <c r="H2062" s="75"/>
      <c r="I2062" s="78"/>
      <c r="J2062" s="562"/>
      <c r="K2062" s="563"/>
      <c r="L2062" s="563"/>
      <c r="M2062" s="563"/>
      <c r="N2062" s="564"/>
    </row>
    <row r="2063" spans="2:14" ht="13" customHeight="1" x14ac:dyDescent="0.25">
      <c r="B2063" s="74"/>
      <c r="C2063" s="75"/>
      <c r="D2063" s="75"/>
      <c r="E2063" s="76"/>
      <c r="F2063" s="88"/>
      <c r="G2063" s="77"/>
      <c r="H2063" s="75"/>
      <c r="I2063" s="78"/>
      <c r="J2063" s="562"/>
      <c r="K2063" s="563"/>
      <c r="L2063" s="563"/>
      <c r="M2063" s="563"/>
      <c r="N2063" s="564"/>
    </row>
    <row r="2064" spans="2:14" ht="13" customHeight="1" x14ac:dyDescent="0.25">
      <c r="B2064" s="74"/>
      <c r="C2064" s="75"/>
      <c r="D2064" s="75"/>
      <c r="E2064" s="76"/>
      <c r="F2064" s="88"/>
      <c r="G2064" s="77"/>
      <c r="H2064" s="75"/>
      <c r="I2064" s="78"/>
      <c r="J2064" s="562"/>
      <c r="K2064" s="563"/>
      <c r="L2064" s="563"/>
      <c r="M2064" s="563"/>
      <c r="N2064" s="564"/>
    </row>
    <row r="2065" spans="2:14" ht="13" customHeight="1" x14ac:dyDescent="0.25">
      <c r="B2065" s="74"/>
      <c r="C2065" s="75"/>
      <c r="D2065" s="75"/>
      <c r="E2065" s="76"/>
      <c r="F2065" s="88"/>
      <c r="G2065" s="77"/>
      <c r="H2065" s="75"/>
      <c r="I2065" s="78"/>
      <c r="J2065" s="562"/>
      <c r="K2065" s="563"/>
      <c r="L2065" s="563"/>
      <c r="M2065" s="563"/>
      <c r="N2065" s="564"/>
    </row>
    <row r="2066" spans="2:14" ht="13" customHeight="1" x14ac:dyDescent="0.25">
      <c r="B2066" s="74"/>
      <c r="C2066" s="75"/>
      <c r="D2066" s="75"/>
      <c r="E2066" s="76"/>
      <c r="F2066" s="88"/>
      <c r="G2066" s="77"/>
      <c r="H2066" s="75"/>
      <c r="I2066" s="78"/>
      <c r="J2066" s="562"/>
      <c r="K2066" s="563"/>
      <c r="L2066" s="563"/>
      <c r="M2066" s="563"/>
      <c r="N2066" s="564"/>
    </row>
    <row r="2067" spans="2:14" ht="13" customHeight="1" x14ac:dyDescent="0.25">
      <c r="B2067" s="74"/>
      <c r="C2067" s="75"/>
      <c r="D2067" s="75"/>
      <c r="E2067" s="76"/>
      <c r="F2067" s="88"/>
      <c r="G2067" s="77"/>
      <c r="H2067" s="75"/>
      <c r="I2067" s="78"/>
      <c r="J2067" s="562"/>
      <c r="K2067" s="563"/>
      <c r="L2067" s="563"/>
      <c r="M2067" s="563"/>
      <c r="N2067" s="564"/>
    </row>
    <row r="2068" spans="2:14" ht="13" customHeight="1" x14ac:dyDescent="0.25">
      <c r="B2068" s="74"/>
      <c r="C2068" s="75"/>
      <c r="D2068" s="75"/>
      <c r="E2068" s="76"/>
      <c r="F2068" s="88"/>
      <c r="G2068" s="77"/>
      <c r="H2068" s="75"/>
      <c r="I2068" s="78"/>
      <c r="J2068" s="562"/>
      <c r="K2068" s="563"/>
      <c r="L2068" s="563"/>
      <c r="M2068" s="563"/>
      <c r="N2068" s="564"/>
    </row>
    <row r="2069" spans="2:14" ht="13" customHeight="1" x14ac:dyDescent="0.25">
      <c r="B2069" s="74"/>
      <c r="C2069" s="75"/>
      <c r="D2069" s="75"/>
      <c r="E2069" s="76"/>
      <c r="F2069" s="88"/>
      <c r="G2069" s="77"/>
      <c r="H2069" s="75"/>
      <c r="I2069" s="78"/>
      <c r="J2069" s="562"/>
      <c r="K2069" s="563"/>
      <c r="L2069" s="563"/>
      <c r="M2069" s="563"/>
      <c r="N2069" s="564"/>
    </row>
    <row r="2070" spans="2:14" ht="13" customHeight="1" x14ac:dyDescent="0.25">
      <c r="B2070" s="74"/>
      <c r="C2070" s="75"/>
      <c r="D2070" s="75"/>
      <c r="E2070" s="76"/>
      <c r="F2070" s="88"/>
      <c r="G2070" s="77"/>
      <c r="H2070" s="75"/>
      <c r="I2070" s="78"/>
      <c r="J2070" s="562"/>
      <c r="K2070" s="563"/>
      <c r="L2070" s="563"/>
      <c r="M2070" s="563"/>
      <c r="N2070" s="564"/>
    </row>
    <row r="2071" spans="2:14" ht="13" customHeight="1" x14ac:dyDescent="0.25">
      <c r="B2071" s="74"/>
      <c r="C2071" s="75"/>
      <c r="D2071" s="75"/>
      <c r="E2071" s="76"/>
      <c r="F2071" s="88"/>
      <c r="G2071" s="77"/>
      <c r="H2071" s="75"/>
      <c r="I2071" s="78"/>
      <c r="J2071" s="562"/>
      <c r="K2071" s="563"/>
      <c r="L2071" s="563"/>
      <c r="M2071" s="563"/>
      <c r="N2071" s="564"/>
    </row>
    <row r="2072" spans="2:14" ht="13" customHeight="1" x14ac:dyDescent="0.25">
      <c r="B2072" s="74"/>
      <c r="C2072" s="75"/>
      <c r="D2072" s="75"/>
      <c r="E2072" s="76"/>
      <c r="F2072" s="88"/>
      <c r="G2072" s="77"/>
      <c r="H2072" s="75"/>
      <c r="I2072" s="78"/>
      <c r="J2072" s="562"/>
      <c r="K2072" s="563"/>
      <c r="L2072" s="563"/>
      <c r="M2072" s="563"/>
      <c r="N2072" s="564"/>
    </row>
    <row r="2073" spans="2:14" ht="13" customHeight="1" x14ac:dyDescent="0.25">
      <c r="B2073" s="74"/>
      <c r="C2073" s="75"/>
      <c r="D2073" s="75"/>
      <c r="E2073" s="76"/>
      <c r="F2073" s="88"/>
      <c r="G2073" s="77"/>
      <c r="H2073" s="75"/>
      <c r="I2073" s="78"/>
      <c r="J2073" s="562"/>
      <c r="K2073" s="563"/>
      <c r="L2073" s="563"/>
      <c r="M2073" s="563"/>
      <c r="N2073" s="564"/>
    </row>
    <row r="2074" spans="2:14" ht="13" customHeight="1" x14ac:dyDescent="0.25">
      <c r="B2074" s="74"/>
      <c r="C2074" s="75"/>
      <c r="D2074" s="75"/>
      <c r="E2074" s="76"/>
      <c r="F2074" s="88"/>
      <c r="G2074" s="77"/>
      <c r="H2074" s="75"/>
      <c r="I2074" s="78"/>
      <c r="J2074" s="562"/>
      <c r="K2074" s="563"/>
      <c r="L2074" s="563"/>
      <c r="M2074" s="563"/>
      <c r="N2074" s="564"/>
    </row>
    <row r="2075" spans="2:14" ht="13" customHeight="1" x14ac:dyDescent="0.25">
      <c r="B2075" s="74"/>
      <c r="C2075" s="75"/>
      <c r="D2075" s="75"/>
      <c r="E2075" s="76"/>
      <c r="F2075" s="88"/>
      <c r="G2075" s="77"/>
      <c r="H2075" s="75"/>
      <c r="I2075" s="78"/>
      <c r="J2075" s="562"/>
      <c r="K2075" s="563"/>
      <c r="L2075" s="563"/>
      <c r="M2075" s="563"/>
      <c r="N2075" s="564"/>
    </row>
    <row r="2076" spans="2:14" ht="13" customHeight="1" x14ac:dyDescent="0.25">
      <c r="B2076" s="74"/>
      <c r="C2076" s="75"/>
      <c r="D2076" s="75"/>
      <c r="E2076" s="76"/>
      <c r="F2076" s="88"/>
      <c r="G2076" s="77"/>
      <c r="H2076" s="75"/>
      <c r="I2076" s="78"/>
      <c r="J2076" s="562"/>
      <c r="K2076" s="563"/>
      <c r="L2076" s="563"/>
      <c r="M2076" s="563"/>
      <c r="N2076" s="564"/>
    </row>
    <row r="2077" spans="2:14" ht="13" customHeight="1" x14ac:dyDescent="0.25">
      <c r="B2077" s="74"/>
      <c r="C2077" s="75"/>
      <c r="D2077" s="75"/>
      <c r="E2077" s="76"/>
      <c r="F2077" s="88"/>
      <c r="G2077" s="77"/>
      <c r="H2077" s="75"/>
      <c r="I2077" s="78"/>
      <c r="J2077" s="562"/>
      <c r="K2077" s="563"/>
      <c r="L2077" s="563"/>
      <c r="M2077" s="563"/>
      <c r="N2077" s="564"/>
    </row>
    <row r="2078" spans="2:14" ht="13" customHeight="1" x14ac:dyDescent="0.25">
      <c r="B2078" s="74"/>
      <c r="C2078" s="75"/>
      <c r="D2078" s="75"/>
      <c r="E2078" s="76"/>
      <c r="F2078" s="88"/>
      <c r="G2078" s="77"/>
      <c r="H2078" s="75"/>
      <c r="I2078" s="78"/>
      <c r="J2078" s="562"/>
      <c r="K2078" s="563"/>
      <c r="L2078" s="563"/>
      <c r="M2078" s="563"/>
      <c r="N2078" s="564"/>
    </row>
    <row r="2079" spans="2:14" ht="13" customHeight="1" x14ac:dyDescent="0.25">
      <c r="B2079" s="74"/>
      <c r="C2079" s="75"/>
      <c r="D2079" s="75"/>
      <c r="E2079" s="76"/>
      <c r="F2079" s="88"/>
      <c r="G2079" s="77"/>
      <c r="H2079" s="75"/>
      <c r="I2079" s="78"/>
      <c r="J2079" s="562"/>
      <c r="K2079" s="563"/>
      <c r="L2079" s="563"/>
      <c r="M2079" s="563"/>
      <c r="N2079" s="564"/>
    </row>
    <row r="2080" spans="2:14" ht="13" customHeight="1" x14ac:dyDescent="0.25">
      <c r="B2080" s="74"/>
      <c r="C2080" s="75"/>
      <c r="D2080" s="75"/>
      <c r="E2080" s="76"/>
      <c r="F2080" s="88"/>
      <c r="G2080" s="77"/>
      <c r="H2080" s="75"/>
      <c r="I2080" s="78"/>
      <c r="J2080" s="562"/>
      <c r="K2080" s="563"/>
      <c r="L2080" s="563"/>
      <c r="M2080" s="563"/>
      <c r="N2080" s="564"/>
    </row>
    <row r="2081" spans="2:14" ht="13" customHeight="1" x14ac:dyDescent="0.25">
      <c r="B2081" s="74"/>
      <c r="C2081" s="75"/>
      <c r="D2081" s="75"/>
      <c r="E2081" s="76"/>
      <c r="F2081" s="88"/>
      <c r="G2081" s="77"/>
      <c r="H2081" s="75"/>
      <c r="I2081" s="78"/>
      <c r="J2081" s="562"/>
      <c r="K2081" s="563"/>
      <c r="L2081" s="563"/>
      <c r="M2081" s="563"/>
      <c r="N2081" s="564"/>
    </row>
    <row r="2082" spans="2:14" ht="13" customHeight="1" x14ac:dyDescent="0.25">
      <c r="B2082" s="74"/>
      <c r="C2082" s="75"/>
      <c r="D2082" s="75"/>
      <c r="E2082" s="76"/>
      <c r="F2082" s="88"/>
      <c r="G2082" s="77"/>
      <c r="H2082" s="75"/>
      <c r="I2082" s="78"/>
      <c r="J2082" s="562"/>
      <c r="K2082" s="563"/>
      <c r="L2082" s="563"/>
      <c r="M2082" s="563"/>
      <c r="N2082" s="564"/>
    </row>
    <row r="2083" spans="2:14" ht="13" customHeight="1" x14ac:dyDescent="0.25">
      <c r="B2083" s="74"/>
      <c r="C2083" s="75"/>
      <c r="D2083" s="75"/>
      <c r="E2083" s="76"/>
      <c r="F2083" s="88"/>
      <c r="G2083" s="77"/>
      <c r="H2083" s="75"/>
      <c r="I2083" s="78"/>
      <c r="J2083" s="562"/>
      <c r="K2083" s="563"/>
      <c r="L2083" s="563"/>
      <c r="M2083" s="563"/>
      <c r="N2083" s="564"/>
    </row>
    <row r="2084" spans="2:14" ht="13" customHeight="1" x14ac:dyDescent="0.25">
      <c r="B2084" s="74"/>
      <c r="C2084" s="75"/>
      <c r="D2084" s="75"/>
      <c r="E2084" s="76"/>
      <c r="F2084" s="88"/>
      <c r="G2084" s="77"/>
      <c r="H2084" s="75"/>
      <c r="I2084" s="78"/>
      <c r="J2084" s="562"/>
      <c r="K2084" s="563"/>
      <c r="L2084" s="563"/>
      <c r="M2084" s="563"/>
      <c r="N2084" s="564"/>
    </row>
    <row r="2085" spans="2:14" ht="13" customHeight="1" x14ac:dyDescent="0.25">
      <c r="B2085" s="74"/>
      <c r="C2085" s="75"/>
      <c r="D2085" s="75"/>
      <c r="E2085" s="76"/>
      <c r="F2085" s="88"/>
      <c r="G2085" s="77"/>
      <c r="H2085" s="75"/>
      <c r="I2085" s="78"/>
      <c r="J2085" s="562"/>
      <c r="K2085" s="563"/>
      <c r="L2085" s="563"/>
      <c r="M2085" s="563"/>
      <c r="N2085" s="564"/>
    </row>
    <row r="2086" spans="2:14" ht="13" customHeight="1" x14ac:dyDescent="0.25">
      <c r="B2086" s="74"/>
      <c r="C2086" s="75"/>
      <c r="D2086" s="75"/>
      <c r="E2086" s="76"/>
      <c r="F2086" s="88"/>
      <c r="G2086" s="77"/>
      <c r="H2086" s="75"/>
      <c r="I2086" s="78"/>
      <c r="J2086" s="562"/>
      <c r="K2086" s="563"/>
      <c r="L2086" s="563"/>
      <c r="M2086" s="563"/>
      <c r="N2086" s="564"/>
    </row>
    <row r="2087" spans="2:14" ht="13" customHeight="1" x14ac:dyDescent="0.25">
      <c r="B2087" s="74"/>
      <c r="C2087" s="75"/>
      <c r="D2087" s="75"/>
      <c r="E2087" s="76"/>
      <c r="F2087" s="88"/>
      <c r="G2087" s="77"/>
      <c r="H2087" s="75"/>
      <c r="I2087" s="78"/>
      <c r="J2087" s="562"/>
      <c r="K2087" s="563"/>
      <c r="L2087" s="563"/>
      <c r="M2087" s="563"/>
      <c r="N2087" s="564"/>
    </row>
    <row r="2088" spans="2:14" ht="13" customHeight="1" x14ac:dyDescent="0.25">
      <c r="B2088" s="74"/>
      <c r="C2088" s="75"/>
      <c r="D2088" s="75"/>
      <c r="E2088" s="76"/>
      <c r="F2088" s="88"/>
      <c r="G2088" s="77"/>
      <c r="H2088" s="75"/>
      <c r="I2088" s="78"/>
      <c r="J2088" s="562"/>
      <c r="K2088" s="563"/>
      <c r="L2088" s="563"/>
      <c r="M2088" s="563"/>
      <c r="N2088" s="564"/>
    </row>
    <row r="2089" spans="2:14" ht="13" customHeight="1" x14ac:dyDescent="0.25">
      <c r="B2089" s="74"/>
      <c r="C2089" s="75"/>
      <c r="D2089" s="75"/>
      <c r="E2089" s="76"/>
      <c r="F2089" s="88"/>
      <c r="G2089" s="77"/>
      <c r="H2089" s="75"/>
      <c r="I2089" s="78"/>
      <c r="J2089" s="562"/>
      <c r="K2089" s="563"/>
      <c r="L2089" s="563"/>
      <c r="M2089" s="563"/>
      <c r="N2089" s="564"/>
    </row>
    <row r="2090" spans="2:14" ht="13" customHeight="1" x14ac:dyDescent="0.25">
      <c r="B2090" s="74"/>
      <c r="C2090" s="75"/>
      <c r="D2090" s="75"/>
      <c r="E2090" s="76"/>
      <c r="F2090" s="88"/>
      <c r="G2090" s="77"/>
      <c r="H2090" s="75"/>
      <c r="I2090" s="78"/>
      <c r="J2090" s="562"/>
      <c r="K2090" s="563"/>
      <c r="L2090" s="563"/>
      <c r="M2090" s="563"/>
      <c r="N2090" s="564"/>
    </row>
    <row r="2091" spans="2:14" ht="13" customHeight="1" x14ac:dyDescent="0.25">
      <c r="B2091" s="74"/>
      <c r="C2091" s="75"/>
      <c r="D2091" s="75"/>
      <c r="E2091" s="76"/>
      <c r="F2091" s="88"/>
      <c r="G2091" s="77"/>
      <c r="H2091" s="75"/>
      <c r="I2091" s="78"/>
      <c r="J2091" s="562"/>
      <c r="K2091" s="563"/>
      <c r="L2091" s="563"/>
      <c r="M2091" s="563"/>
      <c r="N2091" s="564"/>
    </row>
    <row r="2092" spans="2:14" ht="13" customHeight="1" x14ac:dyDescent="0.25">
      <c r="B2092" s="74"/>
      <c r="C2092" s="75"/>
      <c r="D2092" s="75"/>
      <c r="E2092" s="76"/>
      <c r="F2092" s="88"/>
      <c r="G2092" s="77"/>
      <c r="H2092" s="75"/>
      <c r="I2092" s="78"/>
      <c r="J2092" s="562"/>
      <c r="K2092" s="563"/>
      <c r="L2092" s="563"/>
      <c r="M2092" s="563"/>
      <c r="N2092" s="564"/>
    </row>
    <row r="2093" spans="2:14" ht="13" customHeight="1" x14ac:dyDescent="0.25">
      <c r="B2093" s="74"/>
      <c r="C2093" s="75"/>
      <c r="D2093" s="75"/>
      <c r="E2093" s="76"/>
      <c r="F2093" s="88"/>
      <c r="G2093" s="77"/>
      <c r="H2093" s="75"/>
      <c r="I2093" s="78"/>
      <c r="J2093" s="562"/>
      <c r="K2093" s="563"/>
      <c r="L2093" s="563"/>
      <c r="M2093" s="563"/>
      <c r="N2093" s="564"/>
    </row>
    <row r="2094" spans="2:14" ht="13" customHeight="1" x14ac:dyDescent="0.25">
      <c r="B2094" s="74"/>
      <c r="C2094" s="75"/>
      <c r="D2094" s="75"/>
      <c r="E2094" s="76"/>
      <c r="F2094" s="88"/>
      <c r="G2094" s="77"/>
      <c r="H2094" s="75"/>
      <c r="I2094" s="78"/>
      <c r="J2094" s="562"/>
      <c r="K2094" s="563"/>
      <c r="L2094" s="563"/>
      <c r="M2094" s="563"/>
      <c r="N2094" s="564"/>
    </row>
    <row r="2095" spans="2:14" ht="13" customHeight="1" x14ac:dyDescent="0.25">
      <c r="B2095" s="74"/>
      <c r="C2095" s="75"/>
      <c r="D2095" s="75"/>
      <c r="E2095" s="76"/>
      <c r="F2095" s="88"/>
      <c r="G2095" s="77"/>
      <c r="H2095" s="75"/>
      <c r="I2095" s="78"/>
      <c r="J2095" s="562"/>
      <c r="K2095" s="563"/>
      <c r="L2095" s="563"/>
      <c r="M2095" s="563"/>
      <c r="N2095" s="564"/>
    </row>
    <row r="2096" spans="2:14" ht="13" customHeight="1" x14ac:dyDescent="0.25">
      <c r="B2096" s="74"/>
      <c r="C2096" s="75"/>
      <c r="D2096" s="75"/>
      <c r="E2096" s="76"/>
      <c r="F2096" s="88"/>
      <c r="G2096" s="77"/>
      <c r="H2096" s="75"/>
      <c r="I2096" s="78"/>
      <c r="J2096" s="562"/>
      <c r="K2096" s="563"/>
      <c r="L2096" s="563"/>
      <c r="M2096" s="563"/>
      <c r="N2096" s="564"/>
    </row>
    <row r="2097" spans="2:14" ht="13" customHeight="1" x14ac:dyDescent="0.25">
      <c r="B2097" s="74"/>
      <c r="C2097" s="75"/>
      <c r="D2097" s="75"/>
      <c r="E2097" s="76"/>
      <c r="F2097" s="88"/>
      <c r="G2097" s="77"/>
      <c r="H2097" s="75"/>
      <c r="I2097" s="78"/>
      <c r="J2097" s="562"/>
      <c r="K2097" s="563"/>
      <c r="L2097" s="563"/>
      <c r="M2097" s="563"/>
      <c r="N2097" s="564"/>
    </row>
    <row r="2098" spans="2:14" ht="13" customHeight="1" x14ac:dyDescent="0.25">
      <c r="B2098" s="74"/>
      <c r="C2098" s="75"/>
      <c r="D2098" s="75"/>
      <c r="E2098" s="76"/>
      <c r="F2098" s="88"/>
      <c r="G2098" s="77"/>
      <c r="H2098" s="75"/>
      <c r="I2098" s="78"/>
      <c r="J2098" s="562"/>
      <c r="K2098" s="563"/>
      <c r="L2098" s="563"/>
      <c r="M2098" s="563"/>
      <c r="N2098" s="564"/>
    </row>
    <row r="2099" spans="2:14" ht="13" customHeight="1" x14ac:dyDescent="0.25">
      <c r="B2099" s="74"/>
      <c r="C2099" s="75"/>
      <c r="D2099" s="75"/>
      <c r="E2099" s="76"/>
      <c r="F2099" s="88"/>
      <c r="G2099" s="77"/>
      <c r="H2099" s="75"/>
      <c r="I2099" s="78"/>
      <c r="J2099" s="562"/>
      <c r="K2099" s="563"/>
      <c r="L2099" s="563"/>
      <c r="M2099" s="563"/>
      <c r="N2099" s="564"/>
    </row>
    <row r="2100" spans="2:14" ht="13" customHeight="1" x14ac:dyDescent="0.25">
      <c r="B2100" s="74"/>
      <c r="C2100" s="75"/>
      <c r="D2100" s="75"/>
      <c r="E2100" s="76"/>
      <c r="F2100" s="88"/>
      <c r="G2100" s="77"/>
      <c r="H2100" s="75"/>
      <c r="I2100" s="78"/>
      <c r="J2100" s="562"/>
      <c r="K2100" s="563"/>
      <c r="L2100" s="563"/>
      <c r="M2100" s="563"/>
      <c r="N2100" s="564"/>
    </row>
    <row r="2101" spans="2:14" ht="13" customHeight="1" x14ac:dyDescent="0.25">
      <c r="B2101" s="74"/>
      <c r="C2101" s="75"/>
      <c r="D2101" s="75"/>
      <c r="E2101" s="76"/>
      <c r="F2101" s="88"/>
      <c r="G2101" s="77"/>
      <c r="H2101" s="75"/>
      <c r="I2101" s="78"/>
      <c r="J2101" s="562"/>
      <c r="K2101" s="563"/>
      <c r="L2101" s="563"/>
      <c r="M2101" s="563"/>
      <c r="N2101" s="564"/>
    </row>
    <row r="2102" spans="2:14" ht="13" customHeight="1" x14ac:dyDescent="0.25">
      <c r="B2102" s="74"/>
      <c r="C2102" s="75"/>
      <c r="D2102" s="75"/>
      <c r="E2102" s="76"/>
      <c r="F2102" s="88"/>
      <c r="G2102" s="77"/>
      <c r="H2102" s="75"/>
      <c r="I2102" s="78"/>
      <c r="J2102" s="562"/>
      <c r="K2102" s="563"/>
      <c r="L2102" s="563"/>
      <c r="M2102" s="563"/>
      <c r="N2102" s="564"/>
    </row>
    <row r="2103" spans="2:14" ht="13" customHeight="1" x14ac:dyDescent="0.25">
      <c r="B2103" s="74"/>
      <c r="C2103" s="75"/>
      <c r="D2103" s="75"/>
      <c r="E2103" s="76"/>
      <c r="F2103" s="88"/>
      <c r="G2103" s="77"/>
      <c r="H2103" s="75"/>
      <c r="I2103" s="78"/>
      <c r="J2103" s="562"/>
      <c r="K2103" s="563"/>
      <c r="L2103" s="563"/>
      <c r="M2103" s="563"/>
      <c r="N2103" s="564"/>
    </row>
    <row r="2104" spans="2:14" ht="13" customHeight="1" x14ac:dyDescent="0.25">
      <c r="B2104" s="74"/>
      <c r="C2104" s="75"/>
      <c r="D2104" s="75"/>
      <c r="E2104" s="76"/>
      <c r="F2104" s="88"/>
      <c r="G2104" s="77"/>
      <c r="H2104" s="75"/>
      <c r="I2104" s="78"/>
      <c r="J2104" s="562"/>
      <c r="K2104" s="563"/>
      <c r="L2104" s="563"/>
      <c r="M2104" s="563"/>
      <c r="N2104" s="564"/>
    </row>
    <row r="2105" spans="2:14" ht="13" customHeight="1" x14ac:dyDescent="0.25">
      <c r="B2105" s="74"/>
      <c r="C2105" s="75"/>
      <c r="D2105" s="75"/>
      <c r="E2105" s="76"/>
      <c r="F2105" s="88"/>
      <c r="G2105" s="77"/>
      <c r="H2105" s="75"/>
      <c r="I2105" s="78"/>
      <c r="J2105" s="562"/>
      <c r="K2105" s="563"/>
      <c r="L2105" s="563"/>
      <c r="M2105" s="563"/>
      <c r="N2105" s="564"/>
    </row>
    <row r="2106" spans="2:14" ht="13" customHeight="1" x14ac:dyDescent="0.25">
      <c r="B2106" s="74"/>
      <c r="C2106" s="75"/>
      <c r="D2106" s="75"/>
      <c r="E2106" s="76"/>
      <c r="F2106" s="88"/>
      <c r="G2106" s="77"/>
      <c r="H2106" s="75"/>
      <c r="I2106" s="78"/>
      <c r="J2106" s="562"/>
      <c r="K2106" s="563"/>
      <c r="L2106" s="563"/>
      <c r="M2106" s="563"/>
      <c r="N2106" s="564"/>
    </row>
    <row r="2107" spans="2:14" ht="13" customHeight="1" x14ac:dyDescent="0.25">
      <c r="B2107" s="74"/>
      <c r="C2107" s="75"/>
      <c r="D2107" s="75"/>
      <c r="E2107" s="76"/>
      <c r="F2107" s="88"/>
      <c r="G2107" s="77"/>
      <c r="H2107" s="75"/>
      <c r="I2107" s="78"/>
      <c r="J2107" s="562"/>
      <c r="K2107" s="563"/>
      <c r="L2107" s="563"/>
      <c r="M2107" s="563"/>
      <c r="N2107" s="564"/>
    </row>
    <row r="2108" spans="2:14" ht="13" customHeight="1" x14ac:dyDescent="0.25">
      <c r="B2108" s="74"/>
      <c r="C2108" s="75"/>
      <c r="D2108" s="75"/>
      <c r="E2108" s="76"/>
      <c r="F2108" s="88"/>
      <c r="G2108" s="77"/>
      <c r="H2108" s="75"/>
      <c r="I2108" s="78"/>
      <c r="J2108" s="562"/>
      <c r="K2108" s="563"/>
      <c r="L2108" s="563"/>
      <c r="M2108" s="563"/>
      <c r="N2108" s="564"/>
    </row>
    <row r="2109" spans="2:14" ht="13" customHeight="1" x14ac:dyDescent="0.25">
      <c r="B2109" s="74"/>
      <c r="C2109" s="75"/>
      <c r="D2109" s="75"/>
      <c r="E2109" s="76"/>
      <c r="F2109" s="88"/>
      <c r="G2109" s="77"/>
      <c r="H2109" s="75"/>
      <c r="I2109" s="78"/>
      <c r="J2109" s="562"/>
      <c r="K2109" s="563"/>
      <c r="L2109" s="563"/>
      <c r="M2109" s="563"/>
      <c r="N2109" s="564"/>
    </row>
    <row r="2110" spans="2:14" ht="13" customHeight="1" x14ac:dyDescent="0.25">
      <c r="B2110" s="74"/>
      <c r="C2110" s="75"/>
      <c r="D2110" s="75"/>
      <c r="E2110" s="76"/>
      <c r="F2110" s="88"/>
      <c r="G2110" s="77"/>
      <c r="H2110" s="75"/>
      <c r="I2110" s="78"/>
      <c r="J2110" s="562"/>
      <c r="K2110" s="563"/>
      <c r="L2110" s="563"/>
      <c r="M2110" s="563"/>
      <c r="N2110" s="564"/>
    </row>
    <row r="2111" spans="2:14" ht="13" customHeight="1" x14ac:dyDescent="0.25">
      <c r="B2111" s="74"/>
      <c r="C2111" s="75"/>
      <c r="D2111" s="75"/>
      <c r="E2111" s="76"/>
      <c r="F2111" s="88"/>
      <c r="G2111" s="77"/>
      <c r="H2111" s="75"/>
      <c r="I2111" s="78"/>
      <c r="J2111" s="562"/>
      <c r="K2111" s="563"/>
      <c r="L2111" s="563"/>
      <c r="M2111" s="563"/>
      <c r="N2111" s="564"/>
    </row>
    <row r="2112" spans="2:14" ht="13" customHeight="1" x14ac:dyDescent="0.25">
      <c r="B2112" s="74"/>
      <c r="C2112" s="75"/>
      <c r="D2112" s="75"/>
      <c r="E2112" s="76"/>
      <c r="F2112" s="88"/>
      <c r="G2112" s="77"/>
      <c r="H2112" s="75"/>
      <c r="I2112" s="78"/>
      <c r="J2112" s="562"/>
      <c r="K2112" s="563"/>
      <c r="L2112" s="563"/>
      <c r="M2112" s="563"/>
      <c r="N2112" s="564"/>
    </row>
    <row r="2113" spans="2:14" ht="13" customHeight="1" x14ac:dyDescent="0.25">
      <c r="B2113" s="74"/>
      <c r="C2113" s="75"/>
      <c r="D2113" s="75"/>
      <c r="E2113" s="76"/>
      <c r="F2113" s="88"/>
      <c r="G2113" s="77"/>
      <c r="H2113" s="75"/>
      <c r="I2113" s="78"/>
      <c r="J2113" s="562"/>
      <c r="K2113" s="563"/>
      <c r="L2113" s="563"/>
      <c r="M2113" s="563"/>
      <c r="N2113" s="564"/>
    </row>
    <row r="2114" spans="2:14" ht="13" customHeight="1" x14ac:dyDescent="0.25">
      <c r="B2114" s="74"/>
      <c r="C2114" s="75"/>
      <c r="D2114" s="75"/>
      <c r="E2114" s="76"/>
      <c r="F2114" s="88"/>
      <c r="G2114" s="77"/>
      <c r="H2114" s="75"/>
      <c r="I2114" s="78"/>
      <c r="J2114" s="562"/>
      <c r="K2114" s="563"/>
      <c r="L2114" s="563"/>
      <c r="M2114" s="563"/>
      <c r="N2114" s="564"/>
    </row>
    <row r="2115" spans="2:14" ht="13" customHeight="1" x14ac:dyDescent="0.25">
      <c r="B2115" s="74"/>
      <c r="C2115" s="75"/>
      <c r="D2115" s="75"/>
      <c r="E2115" s="76"/>
      <c r="F2115" s="88"/>
      <c r="G2115" s="77"/>
      <c r="H2115" s="75"/>
      <c r="I2115" s="78"/>
      <c r="J2115" s="562"/>
      <c r="K2115" s="563"/>
      <c r="L2115" s="563"/>
      <c r="M2115" s="563"/>
      <c r="N2115" s="564"/>
    </row>
    <row r="2116" spans="2:14" ht="13" customHeight="1" x14ac:dyDescent="0.25">
      <c r="B2116" s="74"/>
      <c r="C2116" s="75"/>
      <c r="D2116" s="75"/>
      <c r="E2116" s="76"/>
      <c r="F2116" s="88"/>
      <c r="G2116" s="77"/>
      <c r="H2116" s="75"/>
      <c r="I2116" s="78"/>
      <c r="J2116" s="562"/>
      <c r="K2116" s="563"/>
      <c r="L2116" s="563"/>
      <c r="M2116" s="563"/>
      <c r="N2116" s="564"/>
    </row>
    <row r="2117" spans="2:14" ht="13" customHeight="1" x14ac:dyDescent="0.25">
      <c r="B2117" s="74"/>
      <c r="C2117" s="75"/>
      <c r="D2117" s="75"/>
      <c r="E2117" s="76"/>
      <c r="F2117" s="88"/>
      <c r="G2117" s="77"/>
      <c r="H2117" s="75"/>
      <c r="I2117" s="78"/>
      <c r="J2117" s="562"/>
      <c r="K2117" s="563"/>
      <c r="L2117" s="563"/>
      <c r="M2117" s="563"/>
      <c r="N2117" s="564"/>
    </row>
    <row r="2118" spans="2:14" ht="13" customHeight="1" x14ac:dyDescent="0.25">
      <c r="B2118" s="74"/>
      <c r="C2118" s="75"/>
      <c r="D2118" s="75"/>
      <c r="E2118" s="76"/>
      <c r="F2118" s="88"/>
      <c r="G2118" s="77"/>
      <c r="H2118" s="75"/>
      <c r="I2118" s="78"/>
      <c r="J2118" s="562"/>
      <c r="K2118" s="563"/>
      <c r="L2118" s="563"/>
      <c r="M2118" s="563"/>
      <c r="N2118" s="564"/>
    </row>
    <row r="2119" spans="2:14" ht="13" customHeight="1" x14ac:dyDescent="0.25">
      <c r="B2119" s="74"/>
      <c r="C2119" s="75"/>
      <c r="D2119" s="75"/>
      <c r="E2119" s="76"/>
      <c r="F2119" s="88"/>
      <c r="G2119" s="77"/>
      <c r="H2119" s="75"/>
      <c r="I2119" s="78"/>
      <c r="J2119" s="562"/>
      <c r="K2119" s="563"/>
      <c r="L2119" s="563"/>
      <c r="M2119" s="563"/>
      <c r="N2119" s="564"/>
    </row>
    <row r="2120" spans="2:14" ht="13" customHeight="1" x14ac:dyDescent="0.25">
      <c r="B2120" s="74"/>
      <c r="C2120" s="75"/>
      <c r="D2120" s="75"/>
      <c r="E2120" s="76"/>
      <c r="F2120" s="88"/>
      <c r="G2120" s="77"/>
      <c r="H2120" s="75"/>
      <c r="I2120" s="78"/>
      <c r="J2120" s="562"/>
      <c r="K2120" s="563"/>
      <c r="L2120" s="563"/>
      <c r="M2120" s="563"/>
      <c r="N2120" s="564"/>
    </row>
    <row r="2121" spans="2:14" ht="13" customHeight="1" x14ac:dyDescent="0.25">
      <c r="B2121" s="74"/>
      <c r="C2121" s="75"/>
      <c r="D2121" s="75"/>
      <c r="E2121" s="76"/>
      <c r="F2121" s="88"/>
      <c r="G2121" s="77"/>
      <c r="H2121" s="75"/>
      <c r="I2121" s="78"/>
      <c r="J2121" s="562"/>
      <c r="K2121" s="563"/>
      <c r="L2121" s="563"/>
      <c r="M2121" s="563"/>
      <c r="N2121" s="564"/>
    </row>
    <row r="2122" spans="2:14" ht="13" customHeight="1" x14ac:dyDescent="0.25">
      <c r="B2122" s="74"/>
      <c r="C2122" s="75"/>
      <c r="D2122" s="75"/>
      <c r="E2122" s="76"/>
      <c r="F2122" s="88"/>
      <c r="G2122" s="77"/>
      <c r="H2122" s="75"/>
      <c r="I2122" s="78"/>
      <c r="J2122" s="562"/>
      <c r="K2122" s="563"/>
      <c r="L2122" s="563"/>
      <c r="M2122" s="563"/>
      <c r="N2122" s="564"/>
    </row>
    <row r="2123" spans="2:14" ht="13" customHeight="1" x14ac:dyDescent="0.25">
      <c r="B2123" s="74"/>
      <c r="C2123" s="75"/>
      <c r="D2123" s="75"/>
      <c r="E2123" s="76"/>
      <c r="F2123" s="88"/>
      <c r="G2123" s="77"/>
      <c r="H2123" s="75"/>
      <c r="I2123" s="78"/>
      <c r="J2123" s="562"/>
      <c r="K2123" s="563"/>
      <c r="L2123" s="563"/>
      <c r="M2123" s="563"/>
      <c r="N2123" s="564"/>
    </row>
    <row r="2124" spans="2:14" ht="13" customHeight="1" x14ac:dyDescent="0.25">
      <c r="B2124" s="74"/>
      <c r="C2124" s="75"/>
      <c r="D2124" s="75"/>
      <c r="E2124" s="76"/>
      <c r="F2124" s="88"/>
      <c r="G2124" s="77"/>
      <c r="H2124" s="75"/>
      <c r="I2124" s="78"/>
      <c r="J2124" s="562"/>
      <c r="K2124" s="563"/>
      <c r="L2124" s="563"/>
      <c r="M2124" s="563"/>
      <c r="N2124" s="564"/>
    </row>
    <row r="2125" spans="2:14" ht="13" customHeight="1" x14ac:dyDescent="0.25">
      <c r="B2125" s="74"/>
      <c r="C2125" s="75"/>
      <c r="D2125" s="75"/>
      <c r="E2125" s="76"/>
      <c r="F2125" s="88"/>
      <c r="G2125" s="77"/>
      <c r="H2125" s="75"/>
      <c r="I2125" s="78"/>
      <c r="J2125" s="562"/>
      <c r="K2125" s="563"/>
      <c r="L2125" s="563"/>
      <c r="M2125" s="563"/>
      <c r="N2125" s="564"/>
    </row>
    <row r="2126" spans="2:14" ht="13" customHeight="1" x14ac:dyDescent="0.25">
      <c r="B2126" s="74"/>
      <c r="C2126" s="75"/>
      <c r="D2126" s="75"/>
      <c r="E2126" s="76"/>
      <c r="F2126" s="88"/>
      <c r="G2126" s="77"/>
      <c r="H2126" s="75"/>
      <c r="I2126" s="78"/>
      <c r="J2126" s="562"/>
      <c r="K2126" s="563"/>
      <c r="L2126" s="563"/>
      <c r="M2126" s="563"/>
      <c r="N2126" s="564"/>
    </row>
    <row r="2127" spans="2:14" ht="13" customHeight="1" x14ac:dyDescent="0.25">
      <c r="B2127" s="74"/>
      <c r="C2127" s="75"/>
      <c r="D2127" s="75"/>
      <c r="E2127" s="76"/>
      <c r="F2127" s="88"/>
      <c r="G2127" s="77"/>
      <c r="H2127" s="75"/>
      <c r="I2127" s="78"/>
      <c r="J2127" s="562"/>
      <c r="K2127" s="563"/>
      <c r="L2127" s="563"/>
      <c r="M2127" s="563"/>
      <c r="N2127" s="564"/>
    </row>
    <row r="2128" spans="2:14" ht="13" customHeight="1" x14ac:dyDescent="0.25">
      <c r="B2128" s="74"/>
      <c r="C2128" s="75"/>
      <c r="D2128" s="75"/>
      <c r="E2128" s="76"/>
      <c r="F2128" s="88"/>
      <c r="G2128" s="77"/>
      <c r="H2128" s="75"/>
      <c r="I2128" s="78"/>
      <c r="J2128" s="562"/>
      <c r="K2128" s="563"/>
      <c r="L2128" s="563"/>
      <c r="M2128" s="563"/>
      <c r="N2128" s="564"/>
    </row>
    <row r="2129" spans="2:14" ht="13" customHeight="1" x14ac:dyDescent="0.25">
      <c r="B2129" s="74"/>
      <c r="C2129" s="75"/>
      <c r="D2129" s="75"/>
      <c r="E2129" s="76"/>
      <c r="F2129" s="88"/>
      <c r="G2129" s="77"/>
      <c r="H2129" s="75"/>
      <c r="I2129" s="78"/>
      <c r="J2129" s="562"/>
      <c r="K2129" s="563"/>
      <c r="L2129" s="563"/>
      <c r="M2129" s="563"/>
      <c r="N2129" s="564"/>
    </row>
    <row r="2130" spans="2:14" ht="13" customHeight="1" x14ac:dyDescent="0.25">
      <c r="B2130" s="74"/>
      <c r="C2130" s="75"/>
      <c r="D2130" s="75"/>
      <c r="E2130" s="76"/>
      <c r="F2130" s="88"/>
      <c r="G2130" s="77"/>
      <c r="H2130" s="75"/>
      <c r="I2130" s="78"/>
      <c r="J2130" s="562"/>
      <c r="K2130" s="563"/>
      <c r="L2130" s="563"/>
      <c r="M2130" s="563"/>
      <c r="N2130" s="564"/>
    </row>
    <row r="2131" spans="2:14" ht="13" customHeight="1" x14ac:dyDescent="0.25">
      <c r="B2131" s="74"/>
      <c r="C2131" s="75"/>
      <c r="D2131" s="75"/>
      <c r="E2131" s="76"/>
      <c r="F2131" s="88"/>
      <c r="G2131" s="77"/>
      <c r="H2131" s="75"/>
      <c r="I2131" s="78"/>
      <c r="J2131" s="562"/>
      <c r="K2131" s="563"/>
      <c r="L2131" s="563"/>
      <c r="M2131" s="563"/>
      <c r="N2131" s="564"/>
    </row>
    <row r="2132" spans="2:14" ht="13" customHeight="1" x14ac:dyDescent="0.25">
      <c r="B2132" s="74"/>
      <c r="C2132" s="75"/>
      <c r="D2132" s="75"/>
      <c r="E2132" s="76"/>
      <c r="F2132" s="88"/>
      <c r="G2132" s="77"/>
      <c r="H2132" s="75"/>
      <c r="I2132" s="78"/>
      <c r="J2132" s="562"/>
      <c r="K2132" s="563"/>
      <c r="L2132" s="563"/>
      <c r="M2132" s="563"/>
      <c r="N2132" s="564"/>
    </row>
    <row r="2133" spans="2:14" ht="13" customHeight="1" x14ac:dyDescent="0.25">
      <c r="B2133" s="74"/>
      <c r="C2133" s="75"/>
      <c r="D2133" s="75"/>
      <c r="E2133" s="76"/>
      <c r="F2133" s="88"/>
      <c r="G2133" s="77"/>
      <c r="H2133" s="75"/>
      <c r="I2133" s="78"/>
      <c r="J2133" s="562"/>
      <c r="K2133" s="563"/>
      <c r="L2133" s="563"/>
      <c r="M2133" s="563"/>
      <c r="N2133" s="564"/>
    </row>
    <row r="2134" spans="2:14" ht="13" customHeight="1" x14ac:dyDescent="0.25">
      <c r="B2134" s="74"/>
      <c r="C2134" s="75"/>
      <c r="D2134" s="75"/>
      <c r="E2134" s="76"/>
      <c r="F2134" s="88"/>
      <c r="G2134" s="77"/>
      <c r="H2134" s="75"/>
      <c r="I2134" s="78"/>
      <c r="J2134" s="562"/>
      <c r="K2134" s="563"/>
      <c r="L2134" s="563"/>
      <c r="M2134" s="563"/>
      <c r="N2134" s="564"/>
    </row>
    <row r="2135" spans="2:14" ht="13" customHeight="1" x14ac:dyDescent="0.25">
      <c r="B2135" s="74"/>
      <c r="C2135" s="75"/>
      <c r="D2135" s="75"/>
      <c r="E2135" s="76"/>
      <c r="F2135" s="88"/>
      <c r="G2135" s="77"/>
      <c r="H2135" s="75"/>
      <c r="I2135" s="78"/>
      <c r="J2135" s="562"/>
      <c r="K2135" s="563"/>
      <c r="L2135" s="563"/>
      <c r="M2135" s="563"/>
      <c r="N2135" s="564"/>
    </row>
    <row r="2136" spans="2:14" ht="13" customHeight="1" x14ac:dyDescent="0.25">
      <c r="B2136" s="74"/>
      <c r="C2136" s="75"/>
      <c r="D2136" s="75"/>
      <c r="E2136" s="76"/>
      <c r="F2136" s="88"/>
      <c r="G2136" s="77"/>
      <c r="H2136" s="75"/>
      <c r="I2136" s="78"/>
      <c r="J2136" s="562"/>
      <c r="K2136" s="563"/>
      <c r="L2136" s="563"/>
      <c r="M2136" s="563"/>
      <c r="N2136" s="564"/>
    </row>
    <row r="2137" spans="2:14" ht="13" customHeight="1" x14ac:dyDescent="0.25">
      <c r="B2137" s="74"/>
      <c r="C2137" s="75"/>
      <c r="D2137" s="75"/>
      <c r="E2137" s="76"/>
      <c r="F2137" s="88"/>
      <c r="G2137" s="77"/>
      <c r="H2137" s="75"/>
      <c r="I2137" s="78"/>
      <c r="J2137" s="562"/>
      <c r="K2137" s="563"/>
      <c r="L2137" s="563"/>
      <c r="M2137" s="563"/>
      <c r="N2137" s="564"/>
    </row>
    <row r="2138" spans="2:14" ht="13" customHeight="1" x14ac:dyDescent="0.25">
      <c r="B2138" s="74"/>
      <c r="C2138" s="75"/>
      <c r="D2138" s="75"/>
      <c r="E2138" s="76"/>
      <c r="F2138" s="88"/>
      <c r="G2138" s="77"/>
      <c r="H2138" s="75"/>
      <c r="I2138" s="78"/>
      <c r="J2138" s="562"/>
      <c r="K2138" s="563"/>
      <c r="L2138" s="563"/>
      <c r="M2138" s="563"/>
      <c r="N2138" s="564"/>
    </row>
    <row r="2139" spans="2:14" ht="13" customHeight="1" x14ac:dyDescent="0.25">
      <c r="B2139" s="74"/>
      <c r="C2139" s="75"/>
      <c r="D2139" s="75"/>
      <c r="E2139" s="76"/>
      <c r="F2139" s="88"/>
      <c r="G2139" s="77"/>
      <c r="H2139" s="75"/>
      <c r="I2139" s="78"/>
      <c r="J2139" s="562"/>
      <c r="K2139" s="563"/>
      <c r="L2139" s="563"/>
      <c r="M2139" s="563"/>
      <c r="N2139" s="564"/>
    </row>
    <row r="2140" spans="2:14" ht="13" customHeight="1" x14ac:dyDescent="0.25">
      <c r="B2140" s="74"/>
      <c r="C2140" s="75"/>
      <c r="D2140" s="75"/>
      <c r="E2140" s="76"/>
      <c r="F2140" s="88"/>
      <c r="G2140" s="77"/>
      <c r="H2140" s="75"/>
      <c r="I2140" s="78"/>
      <c r="J2140" s="562"/>
      <c r="K2140" s="563"/>
      <c r="L2140" s="563"/>
      <c r="M2140" s="563"/>
      <c r="N2140" s="564"/>
    </row>
    <row r="2141" spans="2:14" ht="13" customHeight="1" x14ac:dyDescent="0.25">
      <c r="B2141" s="74"/>
      <c r="C2141" s="75"/>
      <c r="D2141" s="75"/>
      <c r="E2141" s="76"/>
      <c r="F2141" s="88"/>
      <c r="G2141" s="77"/>
      <c r="H2141" s="75"/>
      <c r="I2141" s="78"/>
      <c r="J2141" s="562"/>
      <c r="K2141" s="563"/>
      <c r="L2141" s="563"/>
      <c r="M2141" s="563"/>
      <c r="N2141" s="564"/>
    </row>
    <row r="2142" spans="2:14" ht="13" customHeight="1" x14ac:dyDescent="0.25">
      <c r="B2142" s="74"/>
      <c r="C2142" s="75"/>
      <c r="D2142" s="75"/>
      <c r="E2142" s="76"/>
      <c r="F2142" s="88"/>
      <c r="G2142" s="77"/>
      <c r="H2142" s="75"/>
      <c r="I2142" s="78"/>
      <c r="J2142" s="562"/>
      <c r="K2142" s="563"/>
      <c r="L2142" s="563"/>
      <c r="M2142" s="563"/>
      <c r="N2142" s="564"/>
    </row>
    <row r="2143" spans="2:14" ht="13" customHeight="1" x14ac:dyDescent="0.25">
      <c r="B2143" s="74"/>
      <c r="C2143" s="75"/>
      <c r="D2143" s="75"/>
      <c r="E2143" s="76"/>
      <c r="F2143" s="88"/>
      <c r="G2143" s="77"/>
      <c r="H2143" s="75"/>
      <c r="I2143" s="78"/>
      <c r="J2143" s="562"/>
      <c r="K2143" s="563"/>
      <c r="L2143" s="563"/>
      <c r="M2143" s="563"/>
      <c r="N2143" s="564"/>
    </row>
    <row r="2144" spans="2:14" ht="13" customHeight="1" x14ac:dyDescent="0.25">
      <c r="B2144" s="74"/>
      <c r="C2144" s="75"/>
      <c r="D2144" s="75"/>
      <c r="E2144" s="76"/>
      <c r="F2144" s="88"/>
      <c r="G2144" s="77"/>
      <c r="H2144" s="75"/>
      <c r="I2144" s="78"/>
      <c r="J2144" s="562"/>
      <c r="K2144" s="563"/>
      <c r="L2144" s="563"/>
      <c r="M2144" s="563"/>
      <c r="N2144" s="564"/>
    </row>
    <row r="2145" spans="2:14" ht="13" customHeight="1" x14ac:dyDescent="0.25">
      <c r="B2145" s="74"/>
      <c r="C2145" s="75"/>
      <c r="D2145" s="75"/>
      <c r="E2145" s="76"/>
      <c r="F2145" s="88"/>
      <c r="G2145" s="77"/>
      <c r="H2145" s="75"/>
      <c r="I2145" s="78"/>
      <c r="J2145" s="562"/>
      <c r="K2145" s="563"/>
      <c r="L2145" s="563"/>
      <c r="M2145" s="563"/>
      <c r="N2145" s="564"/>
    </row>
    <row r="2146" spans="2:14" ht="13" customHeight="1" x14ac:dyDescent="0.25">
      <c r="B2146" s="74"/>
      <c r="C2146" s="75"/>
      <c r="D2146" s="75"/>
      <c r="E2146" s="76"/>
      <c r="F2146" s="88"/>
      <c r="G2146" s="77"/>
      <c r="H2146" s="75"/>
      <c r="I2146" s="78"/>
      <c r="J2146" s="562"/>
      <c r="K2146" s="563"/>
      <c r="L2146" s="563"/>
      <c r="M2146" s="563"/>
      <c r="N2146" s="564"/>
    </row>
    <row r="2147" spans="2:14" ht="13" customHeight="1" x14ac:dyDescent="0.25">
      <c r="B2147" s="74"/>
      <c r="C2147" s="75"/>
      <c r="D2147" s="75"/>
      <c r="E2147" s="76"/>
      <c r="F2147" s="88"/>
      <c r="G2147" s="77"/>
      <c r="H2147" s="75"/>
      <c r="I2147" s="78"/>
      <c r="J2147" s="562"/>
      <c r="K2147" s="563"/>
      <c r="L2147" s="563"/>
      <c r="M2147" s="563"/>
      <c r="N2147" s="564"/>
    </row>
    <row r="2148" spans="2:14" ht="13" customHeight="1" x14ac:dyDescent="0.25">
      <c r="B2148" s="74"/>
      <c r="C2148" s="75"/>
      <c r="D2148" s="75"/>
      <c r="E2148" s="76"/>
      <c r="F2148" s="88"/>
      <c r="G2148" s="77"/>
      <c r="H2148" s="75"/>
      <c r="I2148" s="78"/>
      <c r="J2148" s="562"/>
      <c r="K2148" s="563"/>
      <c r="L2148" s="563"/>
      <c r="M2148" s="563"/>
      <c r="N2148" s="564"/>
    </row>
    <row r="2149" spans="2:14" ht="13" customHeight="1" x14ac:dyDescent="0.25">
      <c r="B2149" s="74"/>
      <c r="C2149" s="75"/>
      <c r="D2149" s="75"/>
      <c r="E2149" s="76"/>
      <c r="F2149" s="88"/>
      <c r="G2149" s="77"/>
      <c r="H2149" s="75"/>
      <c r="I2149" s="78"/>
      <c r="J2149" s="562"/>
      <c r="K2149" s="563"/>
      <c r="L2149" s="563"/>
      <c r="M2149" s="563"/>
      <c r="N2149" s="564"/>
    </row>
    <row r="2150" spans="2:14" ht="13" customHeight="1" x14ac:dyDescent="0.25">
      <c r="B2150" s="74"/>
      <c r="C2150" s="75"/>
      <c r="D2150" s="75"/>
      <c r="E2150" s="76"/>
      <c r="F2150" s="88"/>
      <c r="G2150" s="77"/>
      <c r="H2150" s="75"/>
      <c r="I2150" s="78"/>
      <c r="J2150" s="562"/>
      <c r="K2150" s="563"/>
      <c r="L2150" s="563"/>
      <c r="M2150" s="563"/>
      <c r="N2150" s="564"/>
    </row>
    <row r="2151" spans="2:14" ht="13" customHeight="1" x14ac:dyDescent="0.25">
      <c r="B2151" s="74"/>
      <c r="C2151" s="75"/>
      <c r="D2151" s="75"/>
      <c r="E2151" s="76"/>
      <c r="F2151" s="88"/>
      <c r="G2151" s="77"/>
      <c r="H2151" s="75"/>
      <c r="I2151" s="78"/>
      <c r="J2151" s="562"/>
      <c r="K2151" s="563"/>
      <c r="L2151" s="563"/>
      <c r="M2151" s="563"/>
      <c r="N2151" s="564"/>
    </row>
    <row r="2152" spans="2:14" ht="13" customHeight="1" x14ac:dyDescent="0.25">
      <c r="B2152" s="74"/>
      <c r="C2152" s="75"/>
      <c r="D2152" s="75"/>
      <c r="E2152" s="76"/>
      <c r="F2152" s="88"/>
      <c r="G2152" s="77"/>
      <c r="H2152" s="75"/>
      <c r="I2152" s="78"/>
      <c r="J2152" s="562"/>
      <c r="K2152" s="563"/>
      <c r="L2152" s="563"/>
      <c r="M2152" s="563"/>
      <c r="N2152" s="564"/>
    </row>
    <row r="2153" spans="2:14" ht="13" customHeight="1" x14ac:dyDescent="0.25">
      <c r="B2153" s="74"/>
      <c r="C2153" s="75"/>
      <c r="D2153" s="75"/>
      <c r="E2153" s="76"/>
      <c r="F2153" s="88"/>
      <c r="G2153" s="77"/>
      <c r="H2153" s="75"/>
      <c r="I2153" s="78"/>
      <c r="J2153" s="562"/>
      <c r="K2153" s="563"/>
      <c r="L2153" s="563"/>
      <c r="M2153" s="563"/>
      <c r="N2153" s="564"/>
    </row>
    <row r="2154" spans="2:14" ht="13" customHeight="1" x14ac:dyDescent="0.25">
      <c r="B2154" s="74"/>
      <c r="C2154" s="75"/>
      <c r="D2154" s="75"/>
      <c r="E2154" s="76"/>
      <c r="F2154" s="88"/>
      <c r="G2154" s="77"/>
      <c r="H2154" s="75"/>
      <c r="I2154" s="78"/>
      <c r="J2154" s="562"/>
      <c r="K2154" s="563"/>
      <c r="L2154" s="563"/>
      <c r="M2154" s="563"/>
      <c r="N2154" s="564"/>
    </row>
    <row r="2155" spans="2:14" ht="13" customHeight="1" x14ac:dyDescent="0.25">
      <c r="B2155" s="74"/>
      <c r="C2155" s="75"/>
      <c r="D2155" s="75"/>
      <c r="E2155" s="76"/>
      <c r="F2155" s="88"/>
      <c r="G2155" s="77"/>
      <c r="H2155" s="75"/>
      <c r="I2155" s="78"/>
      <c r="J2155" s="562"/>
      <c r="K2155" s="563"/>
      <c r="L2155" s="563"/>
      <c r="M2155" s="563"/>
      <c r="N2155" s="564"/>
    </row>
    <row r="2156" spans="2:14" ht="13" customHeight="1" x14ac:dyDescent="0.25">
      <c r="B2156" s="74"/>
      <c r="C2156" s="75"/>
      <c r="D2156" s="75"/>
      <c r="E2156" s="76"/>
      <c r="F2156" s="88"/>
      <c r="G2156" s="77"/>
      <c r="H2156" s="75"/>
      <c r="I2156" s="78"/>
      <c r="J2156" s="562"/>
      <c r="K2156" s="563"/>
      <c r="L2156" s="563"/>
      <c r="M2156" s="563"/>
      <c r="N2156" s="564"/>
    </row>
    <row r="2157" spans="2:14" ht="13" customHeight="1" x14ac:dyDescent="0.25">
      <c r="B2157" s="74"/>
      <c r="C2157" s="75"/>
      <c r="D2157" s="75"/>
      <c r="E2157" s="76"/>
      <c r="F2157" s="88"/>
      <c r="G2157" s="77"/>
      <c r="H2157" s="75"/>
      <c r="I2157" s="78"/>
      <c r="J2157" s="562"/>
      <c r="K2157" s="563"/>
      <c r="L2157" s="563"/>
      <c r="M2157" s="563"/>
      <c r="N2157" s="564"/>
    </row>
    <row r="2158" spans="2:14" ht="13" customHeight="1" x14ac:dyDescent="0.25">
      <c r="B2158" s="74"/>
      <c r="C2158" s="75"/>
      <c r="D2158" s="75"/>
      <c r="E2158" s="76"/>
      <c r="F2158" s="88"/>
      <c r="G2158" s="77"/>
      <c r="H2158" s="75"/>
      <c r="I2158" s="78"/>
      <c r="J2158" s="562"/>
      <c r="K2158" s="563"/>
      <c r="L2158" s="563"/>
      <c r="M2158" s="563"/>
      <c r="N2158" s="564"/>
    </row>
    <row r="2159" spans="2:14" ht="13" customHeight="1" x14ac:dyDescent="0.25">
      <c r="B2159" s="74"/>
      <c r="C2159" s="75"/>
      <c r="D2159" s="75"/>
      <c r="E2159" s="76"/>
      <c r="F2159" s="88"/>
      <c r="G2159" s="77"/>
      <c r="H2159" s="75"/>
      <c r="I2159" s="78"/>
      <c r="J2159" s="562"/>
      <c r="K2159" s="563"/>
      <c r="L2159" s="563"/>
      <c r="M2159" s="563"/>
      <c r="N2159" s="564"/>
    </row>
    <row r="2160" spans="2:14" ht="13" customHeight="1" x14ac:dyDescent="0.25">
      <c r="B2160" s="74"/>
      <c r="C2160" s="75"/>
      <c r="D2160" s="75"/>
      <c r="E2160" s="76"/>
      <c r="F2160" s="88"/>
      <c r="G2160" s="77"/>
      <c r="H2160" s="75"/>
      <c r="I2160" s="78"/>
      <c r="J2160" s="562"/>
      <c r="K2160" s="563"/>
      <c r="L2160" s="563"/>
      <c r="M2160" s="563"/>
      <c r="N2160" s="564"/>
    </row>
    <row r="2161" spans="2:14" ht="13" customHeight="1" x14ac:dyDescent="0.25">
      <c r="B2161" s="74"/>
      <c r="C2161" s="75"/>
      <c r="D2161" s="75"/>
      <c r="E2161" s="76"/>
      <c r="F2161" s="88"/>
      <c r="G2161" s="77"/>
      <c r="H2161" s="75"/>
      <c r="I2161" s="78"/>
      <c r="J2161" s="562"/>
      <c r="K2161" s="563"/>
      <c r="L2161" s="563"/>
      <c r="M2161" s="563"/>
      <c r="N2161" s="564"/>
    </row>
    <row r="2162" spans="2:14" ht="13" customHeight="1" x14ac:dyDescent="0.25">
      <c r="B2162" s="74"/>
      <c r="C2162" s="75"/>
      <c r="D2162" s="75"/>
      <c r="E2162" s="76"/>
      <c r="F2162" s="88"/>
      <c r="G2162" s="77"/>
      <c r="H2162" s="75"/>
      <c r="I2162" s="78"/>
      <c r="J2162" s="562"/>
      <c r="K2162" s="563"/>
      <c r="L2162" s="563"/>
      <c r="M2162" s="563"/>
      <c r="N2162" s="564"/>
    </row>
    <row r="2163" spans="2:14" ht="13" customHeight="1" x14ac:dyDescent="0.25">
      <c r="B2163" s="74"/>
      <c r="C2163" s="75"/>
      <c r="D2163" s="75"/>
      <c r="E2163" s="76"/>
      <c r="F2163" s="88"/>
      <c r="G2163" s="77"/>
      <c r="H2163" s="75"/>
      <c r="I2163" s="78"/>
      <c r="J2163" s="562"/>
      <c r="K2163" s="563"/>
      <c r="L2163" s="563"/>
      <c r="M2163" s="563"/>
      <c r="N2163" s="564"/>
    </row>
    <row r="2164" spans="2:14" ht="13" customHeight="1" x14ac:dyDescent="0.25">
      <c r="B2164" s="74"/>
      <c r="C2164" s="75"/>
      <c r="D2164" s="75"/>
      <c r="E2164" s="76"/>
      <c r="F2164" s="88"/>
      <c r="G2164" s="77"/>
      <c r="H2164" s="75"/>
      <c r="I2164" s="78"/>
      <c r="J2164" s="562"/>
      <c r="K2164" s="563"/>
      <c r="L2164" s="563"/>
      <c r="M2164" s="563"/>
      <c r="N2164" s="564"/>
    </row>
    <row r="2165" spans="2:14" ht="13" customHeight="1" x14ac:dyDescent="0.25">
      <c r="B2165" s="74"/>
      <c r="C2165" s="75"/>
      <c r="D2165" s="75"/>
      <c r="E2165" s="76"/>
      <c r="F2165" s="88"/>
      <c r="G2165" s="77"/>
      <c r="H2165" s="75"/>
      <c r="I2165" s="78"/>
      <c r="J2165" s="562"/>
      <c r="K2165" s="563"/>
      <c r="L2165" s="563"/>
      <c r="M2165" s="563"/>
      <c r="N2165" s="564"/>
    </row>
    <row r="2166" spans="2:14" ht="13" customHeight="1" x14ac:dyDescent="0.25">
      <c r="B2166" s="74"/>
      <c r="C2166" s="75"/>
      <c r="D2166" s="75"/>
      <c r="E2166" s="76"/>
      <c r="F2166" s="88"/>
      <c r="G2166" s="77"/>
      <c r="H2166" s="75"/>
      <c r="I2166" s="78"/>
      <c r="J2166" s="562"/>
      <c r="K2166" s="563"/>
      <c r="L2166" s="563"/>
      <c r="M2166" s="563"/>
      <c r="N2166" s="564"/>
    </row>
    <row r="2167" spans="2:14" ht="13" customHeight="1" x14ac:dyDescent="0.25">
      <c r="B2167" s="74"/>
      <c r="C2167" s="75"/>
      <c r="D2167" s="75"/>
      <c r="E2167" s="76"/>
      <c r="F2167" s="88"/>
      <c r="G2167" s="77"/>
      <c r="H2167" s="75"/>
      <c r="I2167" s="78"/>
      <c r="J2167" s="562"/>
      <c r="K2167" s="563"/>
      <c r="L2167" s="563"/>
      <c r="M2167" s="563"/>
      <c r="N2167" s="564"/>
    </row>
    <row r="2168" spans="2:14" ht="13" customHeight="1" x14ac:dyDescent="0.25">
      <c r="B2168" s="74"/>
      <c r="C2168" s="75"/>
      <c r="D2168" s="75"/>
      <c r="E2168" s="76"/>
      <c r="F2168" s="88"/>
      <c r="G2168" s="77"/>
      <c r="H2168" s="75"/>
      <c r="I2168" s="78"/>
      <c r="J2168" s="562"/>
      <c r="K2168" s="563"/>
      <c r="L2168" s="563"/>
      <c r="M2168" s="563"/>
      <c r="N2168" s="564"/>
    </row>
    <row r="2169" spans="2:14" ht="13" customHeight="1" x14ac:dyDescent="0.25">
      <c r="B2169" s="74"/>
      <c r="C2169" s="75"/>
      <c r="D2169" s="75"/>
      <c r="E2169" s="76"/>
      <c r="F2169" s="88"/>
      <c r="G2169" s="77"/>
      <c r="H2169" s="75"/>
      <c r="I2169" s="78"/>
      <c r="J2169" s="562"/>
      <c r="K2169" s="563"/>
      <c r="L2169" s="563"/>
      <c r="M2169" s="563"/>
      <c r="N2169" s="564"/>
    </row>
    <row r="2170" spans="2:14" ht="13" customHeight="1" x14ac:dyDescent="0.25">
      <c r="B2170" s="74"/>
      <c r="C2170" s="75"/>
      <c r="D2170" s="75"/>
      <c r="E2170" s="76"/>
      <c r="F2170" s="88"/>
      <c r="G2170" s="77"/>
      <c r="H2170" s="75"/>
      <c r="I2170" s="78"/>
      <c r="J2170" s="562"/>
      <c r="K2170" s="563"/>
      <c r="L2170" s="563"/>
      <c r="M2170" s="563"/>
      <c r="N2170" s="564"/>
    </row>
    <row r="2171" spans="2:14" ht="13" customHeight="1" x14ac:dyDescent="0.25">
      <c r="B2171" s="74"/>
      <c r="C2171" s="75"/>
      <c r="D2171" s="75"/>
      <c r="E2171" s="76"/>
      <c r="F2171" s="88"/>
      <c r="G2171" s="77"/>
      <c r="H2171" s="75"/>
      <c r="I2171" s="78"/>
      <c r="J2171" s="562"/>
      <c r="K2171" s="563"/>
      <c r="L2171" s="563"/>
      <c r="M2171" s="563"/>
      <c r="N2171" s="564"/>
    </row>
    <row r="2172" spans="2:14" ht="13" customHeight="1" x14ac:dyDescent="0.25">
      <c r="B2172" s="74"/>
      <c r="C2172" s="75"/>
      <c r="D2172" s="75"/>
      <c r="E2172" s="76"/>
      <c r="F2172" s="88"/>
      <c r="G2172" s="77"/>
      <c r="H2172" s="75"/>
      <c r="I2172" s="78"/>
      <c r="J2172" s="562"/>
      <c r="K2172" s="563"/>
      <c r="L2172" s="563"/>
      <c r="M2172" s="563"/>
      <c r="N2172" s="564"/>
    </row>
    <row r="2173" spans="2:14" ht="13" customHeight="1" x14ac:dyDescent="0.25">
      <c r="B2173" s="74"/>
      <c r="C2173" s="75"/>
      <c r="D2173" s="75"/>
      <c r="E2173" s="76"/>
      <c r="F2173" s="88"/>
      <c r="G2173" s="77"/>
      <c r="H2173" s="75"/>
      <c r="I2173" s="78"/>
      <c r="J2173" s="562"/>
      <c r="K2173" s="563"/>
      <c r="L2173" s="563"/>
      <c r="M2173" s="563"/>
      <c r="N2173" s="564"/>
    </row>
    <row r="2174" spans="2:14" ht="13" customHeight="1" x14ac:dyDescent="0.25">
      <c r="B2174" s="74"/>
      <c r="C2174" s="75"/>
      <c r="D2174" s="75"/>
      <c r="E2174" s="76"/>
      <c r="F2174" s="88"/>
      <c r="G2174" s="77"/>
      <c r="H2174" s="75"/>
      <c r="I2174" s="78"/>
      <c r="J2174" s="562"/>
      <c r="K2174" s="563"/>
      <c r="L2174" s="563"/>
      <c r="M2174" s="563"/>
      <c r="N2174" s="564"/>
    </row>
    <row r="2175" spans="2:14" ht="13" customHeight="1" x14ac:dyDescent="0.25">
      <c r="B2175" s="74"/>
      <c r="C2175" s="75"/>
      <c r="D2175" s="75"/>
      <c r="E2175" s="76"/>
      <c r="F2175" s="88"/>
      <c r="G2175" s="77"/>
      <c r="H2175" s="75"/>
      <c r="I2175" s="78"/>
      <c r="J2175" s="562"/>
      <c r="K2175" s="563"/>
      <c r="L2175" s="563"/>
      <c r="M2175" s="563"/>
      <c r="N2175" s="564"/>
    </row>
    <row r="2176" spans="2:14" ht="13" customHeight="1" x14ac:dyDescent="0.25">
      <c r="B2176" s="74"/>
      <c r="C2176" s="75"/>
      <c r="D2176" s="75"/>
      <c r="E2176" s="76"/>
      <c r="F2176" s="88"/>
      <c r="G2176" s="77"/>
      <c r="H2176" s="75"/>
      <c r="I2176" s="78"/>
      <c r="J2176" s="562"/>
      <c r="K2176" s="563"/>
      <c r="L2176" s="563"/>
      <c r="M2176" s="563"/>
      <c r="N2176" s="564"/>
    </row>
    <row r="2177" spans="2:14" ht="13" customHeight="1" x14ac:dyDescent="0.25">
      <c r="B2177" s="74"/>
      <c r="C2177" s="75"/>
      <c r="D2177" s="75"/>
      <c r="E2177" s="76"/>
      <c r="F2177" s="88"/>
      <c r="G2177" s="77"/>
      <c r="H2177" s="75"/>
      <c r="I2177" s="78"/>
      <c r="J2177" s="562"/>
      <c r="K2177" s="563"/>
      <c r="L2177" s="563"/>
      <c r="M2177" s="563"/>
      <c r="N2177" s="564"/>
    </row>
    <row r="2178" spans="2:14" ht="13" customHeight="1" x14ac:dyDescent="0.25">
      <c r="B2178" s="74"/>
      <c r="C2178" s="75"/>
      <c r="D2178" s="75"/>
      <c r="E2178" s="76"/>
      <c r="F2178" s="88"/>
      <c r="G2178" s="77"/>
      <c r="H2178" s="75"/>
      <c r="I2178" s="78"/>
      <c r="J2178" s="562"/>
      <c r="K2178" s="563"/>
      <c r="L2178" s="563"/>
      <c r="M2178" s="563"/>
      <c r="N2178" s="564"/>
    </row>
    <row r="2179" spans="2:14" ht="13" customHeight="1" x14ac:dyDescent="0.25">
      <c r="B2179" s="74"/>
      <c r="C2179" s="75"/>
      <c r="D2179" s="75"/>
      <c r="E2179" s="76"/>
      <c r="F2179" s="88"/>
      <c r="G2179" s="77"/>
      <c r="H2179" s="75"/>
      <c r="I2179" s="78"/>
      <c r="J2179" s="562"/>
      <c r="K2179" s="563"/>
      <c r="L2179" s="563"/>
      <c r="M2179" s="563"/>
      <c r="N2179" s="564"/>
    </row>
    <row r="2180" spans="2:14" ht="13" customHeight="1" x14ac:dyDescent="0.25">
      <c r="B2180" s="74"/>
      <c r="C2180" s="75"/>
      <c r="D2180" s="75"/>
      <c r="E2180" s="76"/>
      <c r="F2180" s="88"/>
      <c r="G2180" s="77"/>
      <c r="H2180" s="75"/>
      <c r="I2180" s="78"/>
      <c r="J2180" s="562"/>
      <c r="K2180" s="563"/>
      <c r="L2180" s="563"/>
      <c r="M2180" s="563"/>
      <c r="N2180" s="564"/>
    </row>
    <row r="2181" spans="2:14" ht="13" customHeight="1" x14ac:dyDescent="0.25">
      <c r="B2181" s="74"/>
      <c r="C2181" s="75"/>
      <c r="D2181" s="75"/>
      <c r="E2181" s="76"/>
      <c r="F2181" s="88"/>
      <c r="G2181" s="77"/>
      <c r="H2181" s="75"/>
      <c r="I2181" s="78"/>
      <c r="J2181" s="562"/>
      <c r="K2181" s="563"/>
      <c r="L2181" s="563"/>
      <c r="M2181" s="563"/>
      <c r="N2181" s="564"/>
    </row>
    <row r="2182" spans="2:14" ht="13" customHeight="1" x14ac:dyDescent="0.25">
      <c r="B2182" s="74"/>
      <c r="C2182" s="75"/>
      <c r="D2182" s="75"/>
      <c r="E2182" s="76"/>
      <c r="F2182" s="88"/>
      <c r="G2182" s="77"/>
      <c r="H2182" s="75"/>
      <c r="I2182" s="78"/>
      <c r="J2182" s="562"/>
      <c r="K2182" s="563"/>
      <c r="L2182" s="563"/>
      <c r="M2182" s="563"/>
      <c r="N2182" s="564"/>
    </row>
    <row r="2183" spans="2:14" ht="13" customHeight="1" x14ac:dyDescent="0.25">
      <c r="B2183" s="74"/>
      <c r="C2183" s="75"/>
      <c r="D2183" s="75"/>
      <c r="E2183" s="76"/>
      <c r="F2183" s="88"/>
      <c r="G2183" s="77"/>
      <c r="H2183" s="75"/>
      <c r="I2183" s="78"/>
      <c r="J2183" s="562"/>
      <c r="K2183" s="563"/>
      <c r="L2183" s="563"/>
      <c r="M2183" s="563"/>
      <c r="N2183" s="564"/>
    </row>
    <row r="2184" spans="2:14" ht="13" customHeight="1" x14ac:dyDescent="0.25">
      <c r="B2184" s="74"/>
      <c r="C2184" s="75"/>
      <c r="D2184" s="75"/>
      <c r="E2184" s="76"/>
      <c r="F2184" s="88"/>
      <c r="G2184" s="77"/>
      <c r="H2184" s="75"/>
      <c r="I2184" s="78"/>
      <c r="J2184" s="562"/>
      <c r="K2184" s="563"/>
      <c r="L2184" s="563"/>
      <c r="M2184" s="563"/>
      <c r="N2184" s="564"/>
    </row>
    <row r="2185" spans="2:14" ht="13" customHeight="1" x14ac:dyDescent="0.25">
      <c r="B2185" s="74"/>
      <c r="C2185" s="75"/>
      <c r="D2185" s="75"/>
      <c r="E2185" s="76"/>
      <c r="F2185" s="88"/>
      <c r="G2185" s="77"/>
      <c r="H2185" s="75"/>
      <c r="I2185" s="78"/>
      <c r="J2185" s="562"/>
      <c r="K2185" s="563"/>
      <c r="L2185" s="563"/>
      <c r="M2185" s="563"/>
      <c r="N2185" s="564"/>
    </row>
    <row r="2186" spans="2:14" ht="13" customHeight="1" x14ac:dyDescent="0.25">
      <c r="B2186" s="74"/>
      <c r="C2186" s="75"/>
      <c r="D2186" s="75"/>
      <c r="E2186" s="76"/>
      <c r="F2186" s="88"/>
      <c r="G2186" s="77"/>
      <c r="H2186" s="75"/>
      <c r="I2186" s="78"/>
      <c r="J2186" s="562"/>
      <c r="K2186" s="563"/>
      <c r="L2186" s="563"/>
      <c r="M2186" s="563"/>
      <c r="N2186" s="564"/>
    </row>
    <row r="2187" spans="2:14" ht="13" customHeight="1" x14ac:dyDescent="0.25">
      <c r="B2187" s="74"/>
      <c r="C2187" s="75"/>
      <c r="D2187" s="75"/>
      <c r="E2187" s="76"/>
      <c r="F2187" s="88"/>
      <c r="G2187" s="77"/>
      <c r="H2187" s="75"/>
      <c r="I2187" s="78"/>
      <c r="J2187" s="562"/>
      <c r="K2187" s="563"/>
      <c r="L2187" s="563"/>
      <c r="M2187" s="563"/>
      <c r="N2187" s="564"/>
    </row>
    <row r="2188" spans="2:14" ht="13" customHeight="1" x14ac:dyDescent="0.25">
      <c r="B2188" s="74"/>
      <c r="C2188" s="75"/>
      <c r="D2188" s="75"/>
      <c r="E2188" s="76"/>
      <c r="F2188" s="88"/>
      <c r="G2188" s="77"/>
      <c r="H2188" s="75"/>
      <c r="I2188" s="78"/>
      <c r="J2188" s="562"/>
      <c r="K2188" s="563"/>
      <c r="L2188" s="563"/>
      <c r="M2188" s="563"/>
      <c r="N2188" s="564"/>
    </row>
    <row r="2189" spans="2:14" ht="13" customHeight="1" x14ac:dyDescent="0.25">
      <c r="B2189" s="74"/>
      <c r="C2189" s="75"/>
      <c r="D2189" s="75"/>
      <c r="E2189" s="76"/>
      <c r="F2189" s="88"/>
      <c r="G2189" s="77"/>
      <c r="H2189" s="75"/>
      <c r="I2189" s="78"/>
      <c r="J2189" s="562"/>
      <c r="K2189" s="563"/>
      <c r="L2189" s="563"/>
      <c r="M2189" s="563"/>
      <c r="N2189" s="564"/>
    </row>
    <row r="2190" spans="2:14" ht="13" customHeight="1" x14ac:dyDescent="0.25">
      <c r="B2190" s="74"/>
      <c r="C2190" s="75"/>
      <c r="D2190" s="75"/>
      <c r="E2190" s="76"/>
      <c r="F2190" s="88"/>
      <c r="G2190" s="77"/>
      <c r="H2190" s="75"/>
      <c r="I2190" s="78"/>
      <c r="J2190" s="562"/>
      <c r="K2190" s="563"/>
      <c r="L2190" s="563"/>
      <c r="M2190" s="563"/>
      <c r="N2190" s="564"/>
    </row>
    <row r="2191" spans="2:14" ht="13" customHeight="1" x14ac:dyDescent="0.25">
      <c r="B2191" s="74"/>
      <c r="C2191" s="75"/>
      <c r="D2191" s="75"/>
      <c r="E2191" s="76"/>
      <c r="F2191" s="88"/>
      <c r="G2191" s="77"/>
      <c r="H2191" s="75"/>
      <c r="I2191" s="78"/>
      <c r="J2191" s="562"/>
      <c r="K2191" s="563"/>
      <c r="L2191" s="563"/>
      <c r="M2191" s="563"/>
      <c r="N2191" s="564"/>
    </row>
    <row r="2192" spans="2:14" ht="13" customHeight="1" x14ac:dyDescent="0.25">
      <c r="B2192" s="74"/>
      <c r="C2192" s="75"/>
      <c r="D2192" s="75"/>
      <c r="E2192" s="76"/>
      <c r="F2192" s="88"/>
      <c r="G2192" s="77"/>
      <c r="H2192" s="75"/>
      <c r="I2192" s="78"/>
      <c r="J2192" s="562"/>
      <c r="K2192" s="563"/>
      <c r="L2192" s="563"/>
      <c r="M2192" s="563"/>
      <c r="N2192" s="564"/>
    </row>
    <row r="2193" spans="2:14" ht="13" customHeight="1" x14ac:dyDescent="0.25">
      <c r="B2193" s="74"/>
      <c r="C2193" s="75"/>
      <c r="D2193" s="75"/>
      <c r="E2193" s="76"/>
      <c r="F2193" s="88"/>
      <c r="G2193" s="77"/>
      <c r="H2193" s="75"/>
      <c r="I2193" s="78"/>
      <c r="J2193" s="562"/>
      <c r="K2193" s="563"/>
      <c r="L2193" s="563"/>
      <c r="M2193" s="563"/>
      <c r="N2193" s="564"/>
    </row>
    <row r="2194" spans="2:14" ht="13" customHeight="1" x14ac:dyDescent="0.25">
      <c r="B2194" s="74"/>
      <c r="C2194" s="75"/>
      <c r="D2194" s="75"/>
      <c r="E2194" s="76"/>
      <c r="F2194" s="88"/>
      <c r="G2194" s="77"/>
      <c r="H2194" s="75"/>
      <c r="I2194" s="78"/>
      <c r="J2194" s="562"/>
      <c r="K2194" s="563"/>
      <c r="L2194" s="563"/>
      <c r="M2194" s="563"/>
      <c r="N2194" s="564"/>
    </row>
    <row r="2195" spans="2:14" ht="13" customHeight="1" x14ac:dyDescent="0.25">
      <c r="B2195" s="74"/>
      <c r="C2195" s="75"/>
      <c r="D2195" s="75"/>
      <c r="E2195" s="76"/>
      <c r="F2195" s="88"/>
      <c r="G2195" s="77"/>
      <c r="H2195" s="75"/>
      <c r="I2195" s="78"/>
      <c r="J2195" s="562"/>
      <c r="K2195" s="563"/>
      <c r="L2195" s="563"/>
      <c r="M2195" s="563"/>
      <c r="N2195" s="564"/>
    </row>
    <row r="2196" spans="2:14" ht="13" customHeight="1" x14ac:dyDescent="0.25">
      <c r="B2196" s="74"/>
      <c r="C2196" s="75"/>
      <c r="D2196" s="75"/>
      <c r="E2196" s="76"/>
      <c r="F2196" s="88"/>
      <c r="G2196" s="77"/>
      <c r="H2196" s="75"/>
      <c r="I2196" s="78"/>
      <c r="J2196" s="562"/>
      <c r="K2196" s="563"/>
      <c r="L2196" s="563"/>
      <c r="M2196" s="563"/>
      <c r="N2196" s="564"/>
    </row>
    <row r="2197" spans="2:14" ht="13" customHeight="1" x14ac:dyDescent="0.25">
      <c r="B2197" s="74"/>
      <c r="C2197" s="75"/>
      <c r="D2197" s="75"/>
      <c r="E2197" s="76"/>
      <c r="F2197" s="88"/>
      <c r="G2197" s="77"/>
      <c r="H2197" s="75"/>
      <c r="I2197" s="78"/>
      <c r="J2197" s="562"/>
      <c r="K2197" s="563"/>
      <c r="L2197" s="563"/>
      <c r="M2197" s="563"/>
      <c r="N2197" s="564"/>
    </row>
    <row r="2198" spans="2:14" ht="13" customHeight="1" x14ac:dyDescent="0.25">
      <c r="B2198" s="74"/>
      <c r="C2198" s="75"/>
      <c r="D2198" s="75"/>
      <c r="E2198" s="76"/>
      <c r="F2198" s="88"/>
      <c r="G2198" s="77"/>
      <c r="H2198" s="75"/>
      <c r="I2198" s="78"/>
      <c r="J2198" s="562"/>
      <c r="K2198" s="563"/>
      <c r="L2198" s="563"/>
      <c r="M2198" s="563"/>
      <c r="N2198" s="564"/>
    </row>
    <row r="2199" spans="2:14" ht="13" customHeight="1" x14ac:dyDescent="0.25">
      <c r="B2199" s="74"/>
      <c r="C2199" s="75"/>
      <c r="D2199" s="75"/>
      <c r="E2199" s="76"/>
      <c r="F2199" s="88"/>
      <c r="G2199" s="77"/>
      <c r="H2199" s="75"/>
      <c r="I2199" s="78"/>
      <c r="J2199" s="562"/>
      <c r="K2199" s="563"/>
      <c r="L2199" s="563"/>
      <c r="M2199" s="563"/>
      <c r="N2199" s="564"/>
    </row>
    <row r="2200" spans="2:14" ht="13" customHeight="1" x14ac:dyDescent="0.25">
      <c r="B2200" s="74"/>
      <c r="C2200" s="75"/>
      <c r="D2200" s="75"/>
      <c r="E2200" s="76"/>
      <c r="F2200" s="88"/>
      <c r="G2200" s="77"/>
      <c r="H2200" s="75"/>
      <c r="I2200" s="78"/>
      <c r="J2200" s="562"/>
      <c r="K2200" s="563"/>
      <c r="L2200" s="563"/>
      <c r="M2200" s="563"/>
      <c r="N2200" s="564"/>
    </row>
    <row r="2201" spans="2:14" ht="13" customHeight="1" x14ac:dyDescent="0.25">
      <c r="B2201" s="74"/>
      <c r="C2201" s="75"/>
      <c r="D2201" s="75"/>
      <c r="E2201" s="76"/>
      <c r="F2201" s="88"/>
      <c r="G2201" s="77"/>
      <c r="H2201" s="75"/>
      <c r="I2201" s="78"/>
      <c r="J2201" s="562"/>
      <c r="K2201" s="563"/>
      <c r="L2201" s="563"/>
      <c r="M2201" s="563"/>
      <c r="N2201" s="564"/>
    </row>
    <row r="2202" spans="2:14" ht="13" customHeight="1" x14ac:dyDescent="0.25">
      <c r="B2202" s="74"/>
      <c r="C2202" s="75"/>
      <c r="D2202" s="75"/>
      <c r="E2202" s="76"/>
      <c r="F2202" s="88"/>
      <c r="G2202" s="77"/>
      <c r="H2202" s="75"/>
      <c r="I2202" s="78"/>
      <c r="J2202" s="562"/>
      <c r="K2202" s="563"/>
      <c r="L2202" s="563"/>
      <c r="M2202" s="563"/>
      <c r="N2202" s="564"/>
    </row>
    <row r="2203" spans="2:14" ht="13" customHeight="1" x14ac:dyDescent="0.25">
      <c r="B2203" s="74"/>
      <c r="C2203" s="75"/>
      <c r="D2203" s="75"/>
      <c r="E2203" s="76"/>
      <c r="F2203" s="88"/>
      <c r="G2203" s="77"/>
      <c r="H2203" s="75"/>
      <c r="I2203" s="78"/>
      <c r="J2203" s="562"/>
      <c r="K2203" s="563"/>
      <c r="L2203" s="563"/>
      <c r="M2203" s="563"/>
      <c r="N2203" s="564"/>
    </row>
    <row r="2204" spans="2:14" ht="13" customHeight="1" x14ac:dyDescent="0.25">
      <c r="B2204" s="74"/>
      <c r="C2204" s="75"/>
      <c r="D2204" s="75"/>
      <c r="E2204" s="76"/>
      <c r="F2204" s="88"/>
      <c r="G2204" s="77"/>
      <c r="H2204" s="75"/>
      <c r="I2204" s="78"/>
      <c r="J2204" s="562"/>
      <c r="K2204" s="563"/>
      <c r="L2204" s="563"/>
      <c r="M2204" s="563"/>
      <c r="N2204" s="564"/>
    </row>
    <row r="2205" spans="2:14" ht="13" customHeight="1" x14ac:dyDescent="0.25">
      <c r="B2205" s="74"/>
      <c r="C2205" s="75"/>
      <c r="D2205" s="75"/>
      <c r="E2205" s="76"/>
      <c r="F2205" s="88"/>
      <c r="G2205" s="77"/>
      <c r="H2205" s="75"/>
      <c r="I2205" s="78"/>
      <c r="J2205" s="562"/>
      <c r="K2205" s="563"/>
      <c r="L2205" s="563"/>
      <c r="M2205" s="563"/>
      <c r="N2205" s="564"/>
    </row>
    <row r="2206" spans="2:14" ht="13" customHeight="1" x14ac:dyDescent="0.25">
      <c r="B2206" s="74"/>
      <c r="C2206" s="75"/>
      <c r="D2206" s="75"/>
      <c r="E2206" s="76"/>
      <c r="F2206" s="88"/>
      <c r="G2206" s="77"/>
      <c r="H2206" s="75"/>
      <c r="I2206" s="78"/>
      <c r="J2206" s="562"/>
      <c r="K2206" s="563"/>
      <c r="L2206" s="563"/>
      <c r="M2206" s="563"/>
      <c r="N2206" s="564"/>
    </row>
    <row r="2207" spans="2:14" ht="13" customHeight="1" x14ac:dyDescent="0.25">
      <c r="B2207" s="74"/>
      <c r="C2207" s="75"/>
      <c r="D2207" s="75"/>
      <c r="E2207" s="76"/>
      <c r="F2207" s="88"/>
      <c r="G2207" s="77"/>
      <c r="H2207" s="75"/>
      <c r="I2207" s="78"/>
      <c r="J2207" s="562"/>
      <c r="K2207" s="563"/>
      <c r="L2207" s="563"/>
      <c r="M2207" s="563"/>
      <c r="N2207" s="564"/>
    </row>
    <row r="2208" spans="2:14" ht="13" customHeight="1" x14ac:dyDescent="0.25">
      <c r="B2208" s="74"/>
      <c r="C2208" s="75"/>
      <c r="D2208" s="75"/>
      <c r="E2208" s="76"/>
      <c r="F2208" s="88"/>
      <c r="G2208" s="77"/>
      <c r="H2208" s="75"/>
      <c r="I2208" s="78"/>
      <c r="J2208" s="562"/>
      <c r="K2208" s="563"/>
      <c r="L2208" s="563"/>
      <c r="M2208" s="563"/>
      <c r="N2208" s="564"/>
    </row>
    <row r="2209" spans="2:14" ht="13" customHeight="1" x14ac:dyDescent="0.25">
      <c r="B2209" s="74"/>
      <c r="C2209" s="75"/>
      <c r="D2209" s="75"/>
      <c r="E2209" s="76"/>
      <c r="F2209" s="88"/>
      <c r="G2209" s="77"/>
      <c r="H2209" s="75"/>
      <c r="I2209" s="78"/>
      <c r="J2209" s="562"/>
      <c r="K2209" s="563"/>
      <c r="L2209" s="563"/>
      <c r="M2209" s="563"/>
      <c r="N2209" s="564"/>
    </row>
    <row r="2210" spans="2:14" ht="13" customHeight="1" x14ac:dyDescent="0.25">
      <c r="B2210" s="74"/>
      <c r="C2210" s="75"/>
      <c r="D2210" s="75"/>
      <c r="E2210" s="76"/>
      <c r="F2210" s="88"/>
      <c r="G2210" s="77"/>
      <c r="H2210" s="75"/>
      <c r="I2210" s="78"/>
      <c r="J2210" s="562"/>
      <c r="K2210" s="563"/>
      <c r="L2210" s="563"/>
      <c r="M2210" s="563"/>
      <c r="N2210" s="564"/>
    </row>
    <row r="2211" spans="2:14" ht="13" customHeight="1" x14ac:dyDescent="0.25">
      <c r="B2211" s="74"/>
      <c r="C2211" s="75"/>
      <c r="D2211" s="75"/>
      <c r="E2211" s="76"/>
      <c r="F2211" s="88"/>
      <c r="G2211" s="77"/>
      <c r="H2211" s="75"/>
      <c r="I2211" s="78"/>
      <c r="J2211" s="562"/>
      <c r="K2211" s="563"/>
      <c r="L2211" s="563"/>
      <c r="M2211" s="563"/>
      <c r="N2211" s="564"/>
    </row>
    <row r="2212" spans="2:14" ht="13" customHeight="1" x14ac:dyDescent="0.25">
      <c r="B2212" s="74"/>
      <c r="C2212" s="75"/>
      <c r="D2212" s="75"/>
      <c r="E2212" s="76"/>
      <c r="F2212" s="88"/>
      <c r="G2212" s="77"/>
      <c r="H2212" s="75"/>
      <c r="I2212" s="78"/>
      <c r="J2212" s="562"/>
      <c r="K2212" s="563"/>
      <c r="L2212" s="563"/>
      <c r="M2212" s="563"/>
      <c r="N2212" s="564"/>
    </row>
    <row r="2213" spans="2:14" ht="13" customHeight="1" x14ac:dyDescent="0.25">
      <c r="B2213" s="74"/>
      <c r="C2213" s="75"/>
      <c r="D2213" s="75"/>
      <c r="E2213" s="76"/>
      <c r="F2213" s="88"/>
      <c r="G2213" s="77"/>
      <c r="H2213" s="75"/>
      <c r="I2213" s="78"/>
      <c r="J2213" s="562"/>
      <c r="K2213" s="563"/>
      <c r="L2213" s="563"/>
      <c r="M2213" s="563"/>
      <c r="N2213" s="564"/>
    </row>
    <row r="2214" spans="2:14" ht="13" customHeight="1" x14ac:dyDescent="0.25">
      <c r="B2214" s="74"/>
      <c r="C2214" s="75"/>
      <c r="D2214" s="75"/>
      <c r="E2214" s="76"/>
      <c r="F2214" s="88"/>
      <c r="G2214" s="77"/>
      <c r="H2214" s="75"/>
      <c r="I2214" s="78"/>
      <c r="J2214" s="562"/>
      <c r="K2214" s="563"/>
      <c r="L2214" s="563"/>
      <c r="M2214" s="563"/>
      <c r="N2214" s="564"/>
    </row>
    <row r="2215" spans="2:14" ht="13" customHeight="1" x14ac:dyDescent="0.25">
      <c r="B2215" s="74"/>
      <c r="C2215" s="75"/>
      <c r="D2215" s="75"/>
      <c r="E2215" s="76"/>
      <c r="F2215" s="88"/>
      <c r="G2215" s="77"/>
      <c r="H2215" s="75"/>
      <c r="I2215" s="78"/>
      <c r="J2215" s="562"/>
      <c r="K2215" s="563"/>
      <c r="L2215" s="563"/>
      <c r="M2215" s="563"/>
      <c r="N2215" s="564"/>
    </row>
    <row r="2216" spans="2:14" ht="13" customHeight="1" x14ac:dyDescent="0.25">
      <c r="B2216" s="74"/>
      <c r="C2216" s="75"/>
      <c r="D2216" s="75"/>
      <c r="E2216" s="76"/>
      <c r="F2216" s="88"/>
      <c r="G2216" s="77"/>
      <c r="H2216" s="75"/>
      <c r="I2216" s="78"/>
      <c r="J2216" s="562"/>
      <c r="K2216" s="563"/>
      <c r="L2216" s="563"/>
      <c r="M2216" s="563"/>
      <c r="N2216" s="564"/>
    </row>
    <row r="2217" spans="2:14" ht="13" customHeight="1" x14ac:dyDescent="0.25">
      <c r="B2217" s="74"/>
      <c r="C2217" s="75"/>
      <c r="D2217" s="75"/>
      <c r="E2217" s="76"/>
      <c r="F2217" s="88"/>
      <c r="G2217" s="77"/>
      <c r="H2217" s="75"/>
      <c r="I2217" s="78"/>
      <c r="J2217" s="562"/>
      <c r="K2217" s="563"/>
      <c r="L2217" s="563"/>
      <c r="M2217" s="563"/>
      <c r="N2217" s="564"/>
    </row>
    <row r="2218" spans="2:14" ht="13" customHeight="1" x14ac:dyDescent="0.25">
      <c r="B2218" s="74"/>
      <c r="C2218" s="75"/>
      <c r="D2218" s="75"/>
      <c r="E2218" s="76"/>
      <c r="F2218" s="88"/>
      <c r="G2218" s="77"/>
      <c r="H2218" s="75"/>
      <c r="I2218" s="78"/>
      <c r="J2218" s="562"/>
      <c r="K2218" s="563"/>
      <c r="L2218" s="563"/>
      <c r="M2218" s="563"/>
      <c r="N2218" s="564"/>
    </row>
    <row r="2219" spans="2:14" ht="13" customHeight="1" x14ac:dyDescent="0.25">
      <c r="B2219" s="74"/>
      <c r="C2219" s="75"/>
      <c r="D2219" s="75"/>
      <c r="E2219" s="76"/>
      <c r="F2219" s="88"/>
      <c r="G2219" s="77"/>
      <c r="H2219" s="75"/>
      <c r="I2219" s="78"/>
      <c r="J2219" s="562"/>
      <c r="K2219" s="563"/>
      <c r="L2219" s="563"/>
      <c r="M2219" s="563"/>
      <c r="N2219" s="564"/>
    </row>
    <row r="2220" spans="2:14" ht="13" customHeight="1" x14ac:dyDescent="0.25">
      <c r="B2220" s="74"/>
      <c r="C2220" s="75"/>
      <c r="D2220" s="75"/>
      <c r="E2220" s="76"/>
      <c r="F2220" s="88"/>
      <c r="G2220" s="77"/>
      <c r="H2220" s="75"/>
      <c r="I2220" s="78"/>
      <c r="J2220" s="562"/>
      <c r="K2220" s="563"/>
      <c r="L2220" s="563"/>
      <c r="M2220" s="563"/>
      <c r="N2220" s="564"/>
    </row>
    <row r="2221" spans="2:14" ht="13" customHeight="1" x14ac:dyDescent="0.25">
      <c r="B2221" s="74"/>
      <c r="C2221" s="75"/>
      <c r="D2221" s="75"/>
      <c r="E2221" s="76"/>
      <c r="F2221" s="88"/>
      <c r="G2221" s="77"/>
      <c r="H2221" s="75"/>
      <c r="I2221" s="78"/>
      <c r="J2221" s="562"/>
      <c r="K2221" s="563"/>
      <c r="L2221" s="563"/>
      <c r="M2221" s="563"/>
      <c r="N2221" s="564"/>
    </row>
    <row r="2222" spans="2:14" ht="13" customHeight="1" x14ac:dyDescent="0.25">
      <c r="B2222" s="74"/>
      <c r="C2222" s="75"/>
      <c r="D2222" s="75"/>
      <c r="E2222" s="76"/>
      <c r="F2222" s="88"/>
      <c r="G2222" s="77"/>
      <c r="H2222" s="75"/>
      <c r="I2222" s="78"/>
      <c r="J2222" s="562"/>
      <c r="K2222" s="563"/>
      <c r="L2222" s="563"/>
      <c r="M2222" s="563"/>
      <c r="N2222" s="564"/>
    </row>
    <row r="2223" spans="2:14" ht="13" customHeight="1" x14ac:dyDescent="0.25">
      <c r="B2223" s="74"/>
      <c r="C2223" s="75"/>
      <c r="D2223" s="75"/>
      <c r="E2223" s="76"/>
      <c r="F2223" s="88"/>
      <c r="G2223" s="77"/>
      <c r="H2223" s="75"/>
      <c r="I2223" s="78"/>
      <c r="J2223" s="562"/>
      <c r="K2223" s="563"/>
      <c r="L2223" s="563"/>
      <c r="M2223" s="563"/>
      <c r="N2223" s="564"/>
    </row>
    <row r="2224" spans="2:14" ht="13" customHeight="1" x14ac:dyDescent="0.25">
      <c r="B2224" s="74"/>
      <c r="C2224" s="75"/>
      <c r="D2224" s="75"/>
      <c r="E2224" s="76"/>
      <c r="F2224" s="88"/>
      <c r="G2224" s="77"/>
      <c r="H2224" s="75"/>
      <c r="I2224" s="78"/>
      <c r="J2224" s="562"/>
      <c r="K2224" s="563"/>
      <c r="L2224" s="563"/>
      <c r="M2224" s="563"/>
      <c r="N2224" s="564"/>
    </row>
    <row r="2225" spans="2:14" ht="13" customHeight="1" x14ac:dyDescent="0.25">
      <c r="B2225" s="74"/>
      <c r="C2225" s="75"/>
      <c r="D2225" s="75"/>
      <c r="E2225" s="76"/>
      <c r="F2225" s="88"/>
      <c r="G2225" s="77"/>
      <c r="H2225" s="75"/>
      <c r="I2225" s="78"/>
      <c r="J2225" s="562"/>
      <c r="K2225" s="563"/>
      <c r="L2225" s="563"/>
      <c r="M2225" s="563"/>
      <c r="N2225" s="564"/>
    </row>
    <row r="2226" spans="2:14" ht="13" customHeight="1" x14ac:dyDescent="0.25">
      <c r="B2226" s="74"/>
      <c r="C2226" s="75"/>
      <c r="D2226" s="75"/>
      <c r="E2226" s="76"/>
      <c r="F2226" s="88"/>
      <c r="G2226" s="77"/>
      <c r="H2226" s="75"/>
      <c r="I2226" s="78"/>
      <c r="J2226" s="562"/>
      <c r="K2226" s="563"/>
      <c r="L2226" s="563"/>
      <c r="M2226" s="563"/>
      <c r="N2226" s="564"/>
    </row>
    <row r="2227" spans="2:14" ht="13" customHeight="1" x14ac:dyDescent="0.25">
      <c r="B2227" s="74"/>
      <c r="C2227" s="75"/>
      <c r="D2227" s="75"/>
      <c r="E2227" s="76"/>
      <c r="F2227" s="88"/>
      <c r="G2227" s="77"/>
      <c r="H2227" s="75"/>
      <c r="I2227" s="78"/>
      <c r="J2227" s="562"/>
      <c r="K2227" s="563"/>
      <c r="L2227" s="563"/>
      <c r="M2227" s="563"/>
      <c r="N2227" s="564"/>
    </row>
    <row r="2228" spans="2:14" ht="13" customHeight="1" x14ac:dyDescent="0.25">
      <c r="B2228" s="74"/>
      <c r="C2228" s="75"/>
      <c r="D2228" s="75"/>
      <c r="E2228" s="76"/>
      <c r="F2228" s="88"/>
      <c r="G2228" s="77"/>
      <c r="H2228" s="75"/>
      <c r="I2228" s="78"/>
      <c r="J2228" s="562"/>
      <c r="K2228" s="563"/>
      <c r="L2228" s="563"/>
      <c r="M2228" s="563"/>
      <c r="N2228" s="564"/>
    </row>
    <row r="2229" spans="2:14" ht="13" customHeight="1" x14ac:dyDescent="0.25">
      <c r="B2229" s="74"/>
      <c r="C2229" s="75"/>
      <c r="D2229" s="75"/>
      <c r="E2229" s="76"/>
      <c r="F2229" s="88"/>
      <c r="G2229" s="77"/>
      <c r="H2229" s="75"/>
      <c r="I2229" s="78"/>
      <c r="J2229" s="562"/>
      <c r="K2229" s="563"/>
      <c r="L2229" s="563"/>
      <c r="M2229" s="563"/>
      <c r="N2229" s="564"/>
    </row>
    <row r="2230" spans="2:14" ht="13" customHeight="1" x14ac:dyDescent="0.25">
      <c r="B2230" s="74"/>
      <c r="C2230" s="75"/>
      <c r="D2230" s="75"/>
      <c r="E2230" s="76"/>
      <c r="F2230" s="88"/>
      <c r="G2230" s="77"/>
      <c r="H2230" s="75"/>
      <c r="I2230" s="78"/>
      <c r="J2230" s="562"/>
      <c r="K2230" s="563"/>
      <c r="L2230" s="563"/>
      <c r="M2230" s="563"/>
      <c r="N2230" s="564"/>
    </row>
    <row r="2231" spans="2:14" ht="13" customHeight="1" x14ac:dyDescent="0.25">
      <c r="B2231" s="74"/>
      <c r="C2231" s="75"/>
      <c r="D2231" s="75"/>
      <c r="E2231" s="76"/>
      <c r="F2231" s="88"/>
      <c r="G2231" s="77"/>
      <c r="H2231" s="75"/>
      <c r="I2231" s="78"/>
      <c r="J2231" s="562"/>
      <c r="K2231" s="563"/>
      <c r="L2231" s="563"/>
      <c r="M2231" s="563"/>
      <c r="N2231" s="564"/>
    </row>
    <row r="2232" spans="2:14" ht="13" customHeight="1" x14ac:dyDescent="0.25">
      <c r="B2232" s="74"/>
      <c r="C2232" s="75"/>
      <c r="D2232" s="75"/>
      <c r="E2232" s="76"/>
      <c r="F2232" s="88"/>
      <c r="G2232" s="77"/>
      <c r="H2232" s="75"/>
      <c r="I2232" s="78"/>
      <c r="J2232" s="562"/>
      <c r="K2232" s="563"/>
      <c r="L2232" s="563"/>
      <c r="M2232" s="563"/>
      <c r="N2232" s="564"/>
    </row>
    <row r="2233" spans="2:14" ht="13" customHeight="1" x14ac:dyDescent="0.25">
      <c r="B2233" s="74"/>
      <c r="C2233" s="75"/>
      <c r="D2233" s="75"/>
      <c r="E2233" s="76"/>
      <c r="F2233" s="88"/>
      <c r="G2233" s="77"/>
      <c r="H2233" s="75"/>
      <c r="I2233" s="78"/>
      <c r="J2233" s="562"/>
      <c r="K2233" s="563"/>
      <c r="L2233" s="563"/>
      <c r="M2233" s="563"/>
      <c r="N2233" s="564"/>
    </row>
    <row r="2234" spans="2:14" ht="13" customHeight="1" x14ac:dyDescent="0.25">
      <c r="B2234" s="74"/>
      <c r="C2234" s="75"/>
      <c r="D2234" s="75"/>
      <c r="E2234" s="76"/>
      <c r="F2234" s="88"/>
      <c r="G2234" s="77"/>
      <c r="H2234" s="75"/>
      <c r="I2234" s="78"/>
      <c r="J2234" s="562"/>
      <c r="K2234" s="563"/>
      <c r="L2234" s="563"/>
      <c r="M2234" s="563"/>
      <c r="N2234" s="564"/>
    </row>
    <row r="2235" spans="2:14" ht="13" customHeight="1" x14ac:dyDescent="0.25">
      <c r="B2235" s="74"/>
      <c r="C2235" s="75"/>
      <c r="D2235" s="75"/>
      <c r="E2235" s="76"/>
      <c r="F2235" s="88"/>
      <c r="G2235" s="77"/>
      <c r="H2235" s="75"/>
      <c r="I2235" s="78"/>
      <c r="J2235" s="562"/>
      <c r="K2235" s="563"/>
      <c r="L2235" s="563"/>
      <c r="M2235" s="563"/>
      <c r="N2235" s="564"/>
    </row>
    <row r="2236" spans="2:14" ht="13" customHeight="1" x14ac:dyDescent="0.25">
      <c r="B2236" s="74"/>
      <c r="C2236" s="75"/>
      <c r="D2236" s="75"/>
      <c r="E2236" s="76"/>
      <c r="F2236" s="88"/>
      <c r="G2236" s="77"/>
      <c r="H2236" s="75"/>
      <c r="I2236" s="78"/>
      <c r="J2236" s="562"/>
      <c r="K2236" s="563"/>
      <c r="L2236" s="563"/>
      <c r="M2236" s="563"/>
      <c r="N2236" s="564"/>
    </row>
    <row r="2237" spans="2:14" ht="13" customHeight="1" x14ac:dyDescent="0.25">
      <c r="B2237" s="74"/>
      <c r="C2237" s="75"/>
      <c r="D2237" s="75"/>
      <c r="E2237" s="76"/>
      <c r="F2237" s="88"/>
      <c r="G2237" s="77"/>
      <c r="H2237" s="75"/>
      <c r="I2237" s="78"/>
      <c r="J2237" s="562"/>
      <c r="K2237" s="563"/>
      <c r="L2237" s="563"/>
      <c r="M2237" s="563"/>
      <c r="N2237" s="564"/>
    </row>
    <row r="2238" spans="2:14" ht="13" customHeight="1" x14ac:dyDescent="0.25">
      <c r="B2238" s="74"/>
      <c r="C2238" s="75"/>
      <c r="D2238" s="75"/>
      <c r="E2238" s="76"/>
      <c r="F2238" s="88"/>
      <c r="G2238" s="77"/>
      <c r="H2238" s="75"/>
      <c r="I2238" s="78"/>
      <c r="J2238" s="562"/>
      <c r="K2238" s="563"/>
      <c r="L2238" s="563"/>
      <c r="M2238" s="563"/>
      <c r="N2238" s="564"/>
    </row>
    <row r="2239" spans="2:14" ht="13" customHeight="1" x14ac:dyDescent="0.25">
      <c r="B2239" s="74"/>
      <c r="C2239" s="75"/>
      <c r="D2239" s="75"/>
      <c r="E2239" s="76"/>
      <c r="F2239" s="88"/>
      <c r="G2239" s="77"/>
      <c r="H2239" s="75"/>
      <c r="I2239" s="78"/>
      <c r="J2239" s="562"/>
      <c r="K2239" s="563"/>
      <c r="L2239" s="563"/>
      <c r="M2239" s="563"/>
      <c r="N2239" s="564"/>
    </row>
    <row r="2240" spans="2:14" ht="13" customHeight="1" x14ac:dyDescent="0.25">
      <c r="B2240" s="74"/>
      <c r="C2240" s="75"/>
      <c r="D2240" s="75"/>
      <c r="E2240" s="76"/>
      <c r="F2240" s="88"/>
      <c r="G2240" s="77"/>
      <c r="H2240" s="75"/>
      <c r="I2240" s="78"/>
      <c r="J2240" s="562"/>
      <c r="K2240" s="563"/>
      <c r="L2240" s="563"/>
      <c r="M2240" s="563"/>
      <c r="N2240" s="564"/>
    </row>
    <row r="2241" spans="2:14" ht="13" customHeight="1" x14ac:dyDescent="0.25">
      <c r="B2241" s="74"/>
      <c r="C2241" s="75"/>
      <c r="D2241" s="75"/>
      <c r="E2241" s="76"/>
      <c r="F2241" s="88"/>
      <c r="G2241" s="77"/>
      <c r="H2241" s="75"/>
      <c r="I2241" s="78"/>
      <c r="J2241" s="562"/>
      <c r="K2241" s="563"/>
      <c r="L2241" s="563"/>
      <c r="M2241" s="563"/>
      <c r="N2241" s="564"/>
    </row>
    <row r="2242" spans="2:14" ht="13" customHeight="1" x14ac:dyDescent="0.25">
      <c r="B2242" s="74"/>
      <c r="C2242" s="75"/>
      <c r="D2242" s="75"/>
      <c r="E2242" s="76"/>
      <c r="F2242" s="88"/>
      <c r="G2242" s="77"/>
      <c r="H2242" s="75"/>
      <c r="I2242" s="78"/>
      <c r="J2242" s="562"/>
      <c r="K2242" s="563"/>
      <c r="L2242" s="563"/>
      <c r="M2242" s="563"/>
      <c r="N2242" s="564"/>
    </row>
    <row r="2243" spans="2:14" ht="13" customHeight="1" x14ac:dyDescent="0.25">
      <c r="B2243" s="74"/>
      <c r="C2243" s="75"/>
      <c r="D2243" s="75"/>
      <c r="E2243" s="76"/>
      <c r="F2243" s="88"/>
      <c r="G2243" s="77"/>
      <c r="H2243" s="75"/>
      <c r="I2243" s="78"/>
      <c r="J2243" s="562"/>
      <c r="K2243" s="563"/>
      <c r="L2243" s="563"/>
      <c r="M2243" s="563"/>
      <c r="N2243" s="564"/>
    </row>
    <row r="2244" spans="2:14" ht="13" customHeight="1" x14ac:dyDescent="0.25">
      <c r="B2244" s="74"/>
      <c r="C2244" s="75"/>
      <c r="D2244" s="75"/>
      <c r="E2244" s="76"/>
      <c r="F2244" s="88"/>
      <c r="G2244" s="77"/>
      <c r="H2244" s="75"/>
      <c r="I2244" s="78"/>
      <c r="J2244" s="562"/>
      <c r="K2244" s="563"/>
      <c r="L2244" s="563"/>
      <c r="M2244" s="563"/>
      <c r="N2244" s="564"/>
    </row>
    <row r="2245" spans="2:14" ht="13" customHeight="1" x14ac:dyDescent="0.25">
      <c r="B2245" s="74"/>
      <c r="C2245" s="75"/>
      <c r="D2245" s="75"/>
      <c r="E2245" s="76"/>
      <c r="F2245" s="88"/>
      <c r="G2245" s="77"/>
      <c r="H2245" s="75"/>
      <c r="I2245" s="78"/>
      <c r="J2245" s="562"/>
      <c r="K2245" s="563"/>
      <c r="L2245" s="563"/>
      <c r="M2245" s="563"/>
      <c r="N2245" s="564"/>
    </row>
    <row r="2246" spans="2:14" ht="13" customHeight="1" x14ac:dyDescent="0.25">
      <c r="B2246" s="74"/>
      <c r="C2246" s="75"/>
      <c r="D2246" s="75"/>
      <c r="E2246" s="76"/>
      <c r="F2246" s="88"/>
      <c r="G2246" s="77"/>
      <c r="H2246" s="75"/>
      <c r="I2246" s="78"/>
      <c r="J2246" s="562"/>
      <c r="K2246" s="563"/>
      <c r="L2246" s="563"/>
      <c r="M2246" s="563"/>
      <c r="N2246" s="564"/>
    </row>
    <row r="2247" spans="2:14" ht="13" customHeight="1" x14ac:dyDescent="0.25">
      <c r="B2247" s="74"/>
      <c r="C2247" s="75"/>
      <c r="D2247" s="75"/>
      <c r="E2247" s="76"/>
      <c r="F2247" s="88"/>
      <c r="G2247" s="77"/>
      <c r="H2247" s="75"/>
      <c r="I2247" s="78"/>
      <c r="J2247" s="562"/>
      <c r="K2247" s="563"/>
      <c r="L2247" s="563"/>
      <c r="M2247" s="563"/>
      <c r="N2247" s="564"/>
    </row>
    <row r="2248" spans="2:14" ht="13" customHeight="1" x14ac:dyDescent="0.25">
      <c r="B2248" s="74"/>
      <c r="C2248" s="75"/>
      <c r="D2248" s="75"/>
      <c r="E2248" s="76"/>
      <c r="F2248" s="88"/>
      <c r="G2248" s="77"/>
      <c r="H2248" s="75"/>
      <c r="I2248" s="78"/>
      <c r="J2248" s="562"/>
      <c r="K2248" s="563"/>
      <c r="L2248" s="563"/>
      <c r="M2248" s="563"/>
      <c r="N2248" s="564"/>
    </row>
    <row r="2249" spans="2:14" ht="13" customHeight="1" x14ac:dyDescent="0.25">
      <c r="B2249" s="74"/>
      <c r="C2249" s="75"/>
      <c r="D2249" s="75"/>
      <c r="E2249" s="76"/>
      <c r="F2249" s="88"/>
      <c r="G2249" s="77"/>
      <c r="H2249" s="75"/>
      <c r="I2249" s="78"/>
      <c r="J2249" s="562"/>
      <c r="K2249" s="563"/>
      <c r="L2249" s="563"/>
      <c r="M2249" s="563"/>
      <c r="N2249" s="564"/>
    </row>
    <row r="2250" spans="2:14" ht="13" customHeight="1" x14ac:dyDescent="0.25">
      <c r="B2250" s="74"/>
      <c r="C2250" s="75"/>
      <c r="D2250" s="75"/>
      <c r="E2250" s="76"/>
      <c r="F2250" s="88"/>
      <c r="G2250" s="77"/>
      <c r="H2250" s="75"/>
      <c r="I2250" s="78"/>
      <c r="J2250" s="562"/>
      <c r="K2250" s="563"/>
      <c r="L2250" s="563"/>
      <c r="M2250" s="563"/>
      <c r="N2250" s="564"/>
    </row>
    <row r="2251" spans="2:14" ht="13" customHeight="1" x14ac:dyDescent="0.25">
      <c r="B2251" s="74"/>
      <c r="C2251" s="75"/>
      <c r="D2251" s="75"/>
      <c r="E2251" s="76"/>
      <c r="F2251" s="88"/>
      <c r="G2251" s="77"/>
      <c r="H2251" s="75"/>
      <c r="I2251" s="78"/>
      <c r="J2251" s="562"/>
      <c r="K2251" s="563"/>
      <c r="L2251" s="563"/>
      <c r="M2251" s="563"/>
      <c r="N2251" s="564"/>
    </row>
    <row r="2252" spans="2:14" ht="13" customHeight="1" x14ac:dyDescent="0.25">
      <c r="B2252" s="74"/>
      <c r="C2252" s="75"/>
      <c r="D2252" s="75"/>
      <c r="E2252" s="76"/>
      <c r="F2252" s="88"/>
      <c r="G2252" s="77"/>
      <c r="H2252" s="75"/>
      <c r="I2252" s="78"/>
      <c r="J2252" s="562"/>
      <c r="K2252" s="563"/>
      <c r="L2252" s="563"/>
      <c r="M2252" s="563"/>
      <c r="N2252" s="564"/>
    </row>
    <row r="2253" spans="2:14" ht="13" customHeight="1" x14ac:dyDescent="0.25">
      <c r="B2253" s="74"/>
      <c r="C2253" s="75"/>
      <c r="D2253" s="75"/>
      <c r="E2253" s="76"/>
      <c r="F2253" s="88"/>
      <c r="G2253" s="77"/>
      <c r="H2253" s="75"/>
      <c r="I2253" s="78"/>
      <c r="J2253" s="562"/>
      <c r="K2253" s="563"/>
      <c r="L2253" s="563"/>
      <c r="M2253" s="563"/>
      <c r="N2253" s="564"/>
    </row>
    <row r="2254" spans="2:14" ht="13" customHeight="1" x14ac:dyDescent="0.25">
      <c r="B2254" s="74"/>
      <c r="C2254" s="75"/>
      <c r="D2254" s="75"/>
      <c r="E2254" s="76"/>
      <c r="F2254" s="88"/>
      <c r="G2254" s="77"/>
      <c r="H2254" s="75"/>
      <c r="I2254" s="78"/>
      <c r="J2254" s="562"/>
      <c r="K2254" s="563"/>
      <c r="L2254" s="563"/>
      <c r="M2254" s="563"/>
      <c r="N2254" s="564"/>
    </row>
    <row r="2255" spans="2:14" ht="13" customHeight="1" x14ac:dyDescent="0.25">
      <c r="B2255" s="74"/>
      <c r="C2255" s="75"/>
      <c r="D2255" s="75"/>
      <c r="E2255" s="76"/>
      <c r="F2255" s="88"/>
      <c r="G2255" s="77"/>
      <c r="H2255" s="75"/>
      <c r="I2255" s="78"/>
      <c r="J2255" s="562"/>
      <c r="K2255" s="563"/>
      <c r="L2255" s="563"/>
      <c r="M2255" s="563"/>
      <c r="N2255" s="564"/>
    </row>
    <row r="2256" spans="2:14" ht="13" customHeight="1" x14ac:dyDescent="0.25">
      <c r="B2256" s="74"/>
      <c r="C2256" s="75"/>
      <c r="D2256" s="75"/>
      <c r="E2256" s="76"/>
      <c r="F2256" s="88"/>
      <c r="G2256" s="77"/>
      <c r="H2256" s="75"/>
      <c r="I2256" s="78"/>
      <c r="J2256" s="562"/>
      <c r="K2256" s="563"/>
      <c r="L2256" s="563"/>
      <c r="M2256" s="563"/>
      <c r="N2256" s="564"/>
    </row>
    <row r="2257" spans="2:14" ht="13" customHeight="1" x14ac:dyDescent="0.25">
      <c r="B2257" s="74"/>
      <c r="C2257" s="75"/>
      <c r="D2257" s="75"/>
      <c r="E2257" s="76"/>
      <c r="F2257" s="88"/>
      <c r="G2257" s="77"/>
      <c r="H2257" s="75"/>
      <c r="I2257" s="78"/>
      <c r="J2257" s="562"/>
      <c r="K2257" s="563"/>
      <c r="L2257" s="563"/>
      <c r="M2257" s="563"/>
      <c r="N2257" s="564"/>
    </row>
    <row r="2258" spans="2:14" ht="13" customHeight="1" x14ac:dyDescent="0.25">
      <c r="B2258" s="74"/>
      <c r="C2258" s="75"/>
      <c r="D2258" s="75"/>
      <c r="E2258" s="76"/>
      <c r="F2258" s="88"/>
      <c r="G2258" s="77"/>
      <c r="H2258" s="75"/>
      <c r="I2258" s="78"/>
      <c r="J2258" s="562"/>
      <c r="K2258" s="563"/>
      <c r="L2258" s="563"/>
      <c r="M2258" s="563"/>
      <c r="N2258" s="564"/>
    </row>
    <row r="2259" spans="2:14" ht="13" customHeight="1" x14ac:dyDescent="0.25">
      <c r="B2259" s="74"/>
      <c r="C2259" s="75"/>
      <c r="D2259" s="75"/>
      <c r="E2259" s="76"/>
      <c r="F2259" s="88"/>
      <c r="G2259" s="77"/>
      <c r="H2259" s="75"/>
      <c r="I2259" s="78"/>
      <c r="J2259" s="562"/>
      <c r="K2259" s="563"/>
      <c r="L2259" s="563"/>
      <c r="M2259" s="563"/>
      <c r="N2259" s="564"/>
    </row>
    <row r="2260" spans="2:14" ht="13" customHeight="1" x14ac:dyDescent="0.25">
      <c r="B2260" s="74"/>
      <c r="C2260" s="75"/>
      <c r="D2260" s="75"/>
      <c r="E2260" s="76"/>
      <c r="F2260" s="88"/>
      <c r="G2260" s="77"/>
      <c r="H2260" s="75"/>
      <c r="I2260" s="78"/>
      <c r="J2260" s="562"/>
      <c r="K2260" s="563"/>
      <c r="L2260" s="563"/>
      <c r="M2260" s="563"/>
      <c r="N2260" s="564"/>
    </row>
    <row r="2261" spans="2:14" ht="13" customHeight="1" x14ac:dyDescent="0.25">
      <c r="B2261" s="74"/>
      <c r="C2261" s="75"/>
      <c r="D2261" s="75"/>
      <c r="E2261" s="76"/>
      <c r="F2261" s="88"/>
      <c r="G2261" s="77"/>
      <c r="H2261" s="75"/>
      <c r="I2261" s="78"/>
      <c r="J2261" s="562"/>
      <c r="K2261" s="563"/>
      <c r="L2261" s="563"/>
      <c r="M2261" s="563"/>
      <c r="N2261" s="564"/>
    </row>
    <row r="2262" spans="2:14" ht="13" customHeight="1" x14ac:dyDescent="0.25">
      <c r="B2262" s="74"/>
      <c r="C2262" s="75"/>
      <c r="D2262" s="75"/>
      <c r="E2262" s="76"/>
      <c r="F2262" s="88"/>
      <c r="G2262" s="77"/>
      <c r="H2262" s="75"/>
      <c r="I2262" s="78"/>
      <c r="J2262" s="562"/>
      <c r="K2262" s="563"/>
      <c r="L2262" s="563"/>
      <c r="M2262" s="563"/>
      <c r="N2262" s="564"/>
    </row>
    <row r="2263" spans="2:14" ht="13" customHeight="1" x14ac:dyDescent="0.25">
      <c r="B2263" s="74"/>
      <c r="C2263" s="75"/>
      <c r="D2263" s="75"/>
      <c r="E2263" s="76"/>
      <c r="F2263" s="88"/>
      <c r="G2263" s="77"/>
      <c r="H2263" s="75"/>
      <c r="I2263" s="78"/>
      <c r="J2263" s="562"/>
      <c r="K2263" s="563"/>
      <c r="L2263" s="563"/>
      <c r="M2263" s="563"/>
      <c r="N2263" s="564"/>
    </row>
    <row r="2264" spans="2:14" ht="13" customHeight="1" x14ac:dyDescent="0.25">
      <c r="B2264" s="74"/>
      <c r="C2264" s="75"/>
      <c r="D2264" s="75"/>
      <c r="E2264" s="76"/>
      <c r="F2264" s="88"/>
      <c r="G2264" s="77"/>
      <c r="H2264" s="75"/>
      <c r="I2264" s="78"/>
      <c r="J2264" s="562"/>
      <c r="K2264" s="563"/>
      <c r="L2264" s="563"/>
      <c r="M2264" s="563"/>
      <c r="N2264" s="564"/>
    </row>
    <row r="2265" spans="2:14" ht="13" customHeight="1" x14ac:dyDescent="0.25">
      <c r="B2265" s="74"/>
      <c r="C2265" s="75"/>
      <c r="D2265" s="75"/>
      <c r="E2265" s="76"/>
      <c r="F2265" s="88"/>
      <c r="G2265" s="77"/>
      <c r="H2265" s="75"/>
      <c r="I2265" s="78"/>
      <c r="J2265" s="562"/>
      <c r="K2265" s="563"/>
      <c r="L2265" s="563"/>
      <c r="M2265" s="563"/>
      <c r="N2265" s="564"/>
    </row>
    <row r="2266" spans="2:14" ht="13" customHeight="1" x14ac:dyDescent="0.25">
      <c r="B2266" s="74"/>
      <c r="C2266" s="75"/>
      <c r="D2266" s="75"/>
      <c r="E2266" s="76"/>
      <c r="F2266" s="88"/>
      <c r="G2266" s="77"/>
      <c r="H2266" s="75"/>
      <c r="I2266" s="78"/>
      <c r="J2266" s="562"/>
      <c r="K2266" s="563"/>
      <c r="L2266" s="563"/>
      <c r="M2266" s="563"/>
      <c r="N2266" s="564"/>
    </row>
    <row r="2267" spans="2:14" ht="13" customHeight="1" x14ac:dyDescent="0.25">
      <c r="B2267" s="74"/>
      <c r="C2267" s="75"/>
      <c r="D2267" s="75"/>
      <c r="E2267" s="76"/>
      <c r="F2267" s="88"/>
      <c r="G2267" s="77"/>
      <c r="H2267" s="75"/>
      <c r="I2267" s="78"/>
      <c r="J2267" s="562"/>
      <c r="K2267" s="563"/>
      <c r="L2267" s="563"/>
      <c r="M2267" s="563"/>
      <c r="N2267" s="564"/>
    </row>
    <row r="2268" spans="2:14" ht="13" customHeight="1" x14ac:dyDescent="0.25">
      <c r="B2268" s="74"/>
      <c r="C2268" s="75"/>
      <c r="D2268" s="75"/>
      <c r="E2268" s="76"/>
      <c r="F2268" s="88"/>
      <c r="G2268" s="77"/>
      <c r="H2268" s="75"/>
      <c r="I2268" s="78"/>
      <c r="J2268" s="562"/>
      <c r="K2268" s="563"/>
      <c r="L2268" s="563"/>
      <c r="M2268" s="563"/>
      <c r="N2268" s="564"/>
    </row>
    <row r="2269" spans="2:14" ht="13" customHeight="1" x14ac:dyDescent="0.25">
      <c r="B2269" s="74"/>
      <c r="C2269" s="75"/>
      <c r="D2269" s="75"/>
      <c r="E2269" s="76"/>
      <c r="F2269" s="88"/>
      <c r="G2269" s="77"/>
      <c r="H2269" s="75"/>
      <c r="I2269" s="78"/>
      <c r="J2269" s="562"/>
      <c r="K2269" s="563"/>
      <c r="L2269" s="563"/>
      <c r="M2269" s="563"/>
      <c r="N2269" s="564"/>
    </row>
    <row r="2270" spans="2:14" ht="13" customHeight="1" x14ac:dyDescent="0.25">
      <c r="B2270" s="74"/>
      <c r="C2270" s="75"/>
      <c r="D2270" s="75"/>
      <c r="E2270" s="76"/>
      <c r="F2270" s="88"/>
      <c r="G2270" s="77"/>
      <c r="H2270" s="75"/>
      <c r="I2270" s="78"/>
      <c r="J2270" s="562"/>
      <c r="K2270" s="563"/>
      <c r="L2270" s="563"/>
      <c r="M2270" s="563"/>
      <c r="N2270" s="564"/>
    </row>
    <row r="2271" spans="2:14" ht="13" customHeight="1" x14ac:dyDescent="0.25">
      <c r="B2271" s="74"/>
      <c r="C2271" s="75"/>
      <c r="D2271" s="75"/>
      <c r="E2271" s="76"/>
      <c r="F2271" s="88"/>
      <c r="G2271" s="77"/>
      <c r="H2271" s="75"/>
      <c r="I2271" s="78"/>
      <c r="J2271" s="562"/>
      <c r="K2271" s="563"/>
      <c r="L2271" s="563"/>
      <c r="M2271" s="563"/>
      <c r="N2271" s="564"/>
    </row>
    <row r="2272" spans="2:14" ht="13" customHeight="1" x14ac:dyDescent="0.25">
      <c r="B2272" s="74"/>
      <c r="C2272" s="75"/>
      <c r="D2272" s="75"/>
      <c r="E2272" s="76"/>
      <c r="F2272" s="88"/>
      <c r="G2272" s="77"/>
      <c r="H2272" s="75"/>
      <c r="I2272" s="78"/>
      <c r="J2272" s="562"/>
      <c r="K2272" s="563"/>
      <c r="L2272" s="563"/>
      <c r="M2272" s="563"/>
      <c r="N2272" s="564"/>
    </row>
    <row r="2273" spans="2:14" ht="13" customHeight="1" x14ac:dyDescent="0.25">
      <c r="B2273" s="74"/>
      <c r="C2273" s="75"/>
      <c r="D2273" s="75"/>
      <c r="E2273" s="76"/>
      <c r="F2273" s="88"/>
      <c r="G2273" s="77"/>
      <c r="H2273" s="75"/>
      <c r="I2273" s="78"/>
      <c r="J2273" s="562"/>
      <c r="K2273" s="563"/>
      <c r="L2273" s="563"/>
      <c r="M2273" s="563"/>
      <c r="N2273" s="564"/>
    </row>
    <row r="2274" spans="2:14" ht="13" customHeight="1" x14ac:dyDescent="0.25">
      <c r="B2274" s="74"/>
      <c r="C2274" s="75"/>
      <c r="D2274" s="75"/>
      <c r="E2274" s="76"/>
      <c r="F2274" s="88"/>
      <c r="G2274" s="77"/>
      <c r="H2274" s="75"/>
      <c r="I2274" s="78"/>
      <c r="J2274" s="562"/>
      <c r="K2274" s="563"/>
      <c r="L2274" s="563"/>
      <c r="M2274" s="563"/>
      <c r="N2274" s="564"/>
    </row>
    <row r="2275" spans="2:14" ht="13" customHeight="1" x14ac:dyDescent="0.25">
      <c r="B2275" s="74"/>
      <c r="C2275" s="75"/>
      <c r="D2275" s="75"/>
      <c r="E2275" s="76"/>
      <c r="F2275" s="88"/>
      <c r="G2275" s="77"/>
      <c r="H2275" s="75"/>
      <c r="I2275" s="78"/>
      <c r="J2275" s="562"/>
      <c r="K2275" s="563"/>
      <c r="L2275" s="563"/>
      <c r="M2275" s="563"/>
      <c r="N2275" s="564"/>
    </row>
    <row r="2276" spans="2:14" ht="13" customHeight="1" x14ac:dyDescent="0.25">
      <c r="B2276" s="74"/>
      <c r="C2276" s="75"/>
      <c r="D2276" s="75"/>
      <c r="E2276" s="76"/>
      <c r="F2276" s="88"/>
      <c r="G2276" s="77"/>
      <c r="H2276" s="75"/>
      <c r="I2276" s="78"/>
      <c r="J2276" s="562"/>
      <c r="K2276" s="563"/>
      <c r="L2276" s="563"/>
      <c r="M2276" s="563"/>
      <c r="N2276" s="564"/>
    </row>
    <row r="2277" spans="2:14" ht="13" customHeight="1" x14ac:dyDescent="0.25">
      <c r="B2277" s="74"/>
      <c r="C2277" s="75"/>
      <c r="D2277" s="75"/>
      <c r="E2277" s="76"/>
      <c r="F2277" s="88"/>
      <c r="G2277" s="77"/>
      <c r="H2277" s="75"/>
      <c r="I2277" s="78"/>
      <c r="J2277" s="562"/>
      <c r="K2277" s="563"/>
      <c r="L2277" s="563"/>
      <c r="M2277" s="563"/>
      <c r="N2277" s="564"/>
    </row>
    <row r="2278" spans="2:14" ht="13" customHeight="1" x14ac:dyDescent="0.25">
      <c r="B2278" s="74"/>
      <c r="C2278" s="75"/>
      <c r="D2278" s="75"/>
      <c r="E2278" s="76"/>
      <c r="F2278" s="88"/>
      <c r="G2278" s="77"/>
      <c r="H2278" s="75"/>
      <c r="I2278" s="78"/>
      <c r="J2278" s="562"/>
      <c r="K2278" s="563"/>
      <c r="L2278" s="563"/>
      <c r="M2278" s="563"/>
      <c r="N2278" s="564"/>
    </row>
    <row r="2279" spans="2:14" ht="13" customHeight="1" x14ac:dyDescent="0.25">
      <c r="B2279" s="74"/>
      <c r="C2279" s="75"/>
      <c r="D2279" s="75"/>
      <c r="E2279" s="76"/>
      <c r="F2279" s="88"/>
      <c r="G2279" s="77"/>
      <c r="H2279" s="75"/>
      <c r="I2279" s="78"/>
      <c r="J2279" s="562"/>
      <c r="K2279" s="563"/>
      <c r="L2279" s="563"/>
      <c r="M2279" s="563"/>
      <c r="N2279" s="564"/>
    </row>
    <row r="2280" spans="2:14" ht="13" customHeight="1" x14ac:dyDescent="0.25">
      <c r="B2280" s="74"/>
      <c r="C2280" s="75"/>
      <c r="D2280" s="75"/>
      <c r="E2280" s="76"/>
      <c r="F2280" s="88"/>
      <c r="G2280" s="77"/>
      <c r="H2280" s="75"/>
      <c r="I2280" s="78"/>
      <c r="J2280" s="562"/>
      <c r="K2280" s="563"/>
      <c r="L2280" s="563"/>
      <c r="M2280" s="563"/>
      <c r="N2280" s="564"/>
    </row>
    <row r="2281" spans="2:14" ht="13" customHeight="1" x14ac:dyDescent="0.25">
      <c r="B2281" s="74"/>
      <c r="C2281" s="75"/>
      <c r="D2281" s="75"/>
      <c r="E2281" s="76"/>
      <c r="F2281" s="88"/>
      <c r="G2281" s="77"/>
      <c r="H2281" s="75"/>
      <c r="I2281" s="78"/>
      <c r="J2281" s="562"/>
      <c r="K2281" s="563"/>
      <c r="L2281" s="563"/>
      <c r="M2281" s="563"/>
      <c r="N2281" s="564"/>
    </row>
    <row r="2282" spans="2:14" ht="13" customHeight="1" x14ac:dyDescent="0.25">
      <c r="B2282" s="74"/>
      <c r="C2282" s="75"/>
      <c r="D2282" s="75"/>
      <c r="E2282" s="76"/>
      <c r="F2282" s="88"/>
      <c r="G2282" s="77"/>
      <c r="H2282" s="75"/>
      <c r="I2282" s="78"/>
      <c r="J2282" s="562"/>
      <c r="K2282" s="563"/>
      <c r="L2282" s="563"/>
      <c r="M2282" s="563"/>
      <c r="N2282" s="564"/>
    </row>
    <row r="2283" spans="2:14" ht="13" customHeight="1" x14ac:dyDescent="0.25">
      <c r="B2283" s="74"/>
      <c r="C2283" s="75"/>
      <c r="D2283" s="75"/>
      <c r="E2283" s="76"/>
      <c r="F2283" s="88"/>
      <c r="G2283" s="77"/>
      <c r="H2283" s="75"/>
      <c r="I2283" s="78"/>
      <c r="J2283" s="562"/>
      <c r="K2283" s="563"/>
      <c r="L2283" s="563"/>
      <c r="M2283" s="563"/>
      <c r="N2283" s="564"/>
    </row>
    <row r="2284" spans="2:14" ht="13" customHeight="1" x14ac:dyDescent="0.25">
      <c r="B2284" s="74"/>
      <c r="C2284" s="75"/>
      <c r="D2284" s="75"/>
      <c r="E2284" s="76"/>
      <c r="F2284" s="88"/>
      <c r="G2284" s="77"/>
      <c r="H2284" s="75"/>
      <c r="I2284" s="78"/>
      <c r="J2284" s="562"/>
      <c r="K2284" s="563"/>
      <c r="L2284" s="563"/>
      <c r="M2284" s="563"/>
      <c r="N2284" s="564"/>
    </row>
    <row r="2285" spans="2:14" ht="13" customHeight="1" x14ac:dyDescent="0.25">
      <c r="B2285" s="74"/>
      <c r="C2285" s="75"/>
      <c r="D2285" s="75"/>
      <c r="E2285" s="76"/>
      <c r="F2285" s="88"/>
      <c r="G2285" s="77"/>
      <c r="H2285" s="75"/>
      <c r="I2285" s="78"/>
      <c r="J2285" s="562"/>
      <c r="K2285" s="563"/>
      <c r="L2285" s="563"/>
      <c r="M2285" s="563"/>
      <c r="N2285" s="564"/>
    </row>
    <row r="2286" spans="2:14" ht="13" customHeight="1" x14ac:dyDescent="0.25">
      <c r="B2286" s="74"/>
      <c r="C2286" s="75"/>
      <c r="D2286" s="75"/>
      <c r="E2286" s="76"/>
      <c r="F2286" s="88"/>
      <c r="G2286" s="77"/>
      <c r="H2286" s="75"/>
      <c r="I2286" s="78"/>
      <c r="J2286" s="562"/>
      <c r="K2286" s="563"/>
      <c r="L2286" s="563"/>
      <c r="M2286" s="563"/>
      <c r="N2286" s="564"/>
    </row>
    <row r="2287" spans="2:14" ht="13" customHeight="1" x14ac:dyDescent="0.25">
      <c r="B2287" s="74"/>
      <c r="C2287" s="75"/>
      <c r="D2287" s="75"/>
      <c r="E2287" s="76"/>
      <c r="F2287" s="88"/>
      <c r="G2287" s="77"/>
      <c r="H2287" s="75"/>
      <c r="I2287" s="78"/>
      <c r="J2287" s="562"/>
      <c r="K2287" s="563"/>
      <c r="L2287" s="563"/>
      <c r="M2287" s="563"/>
      <c r="N2287" s="564"/>
    </row>
    <row r="2288" spans="2:14" ht="13" customHeight="1" x14ac:dyDescent="0.25">
      <c r="B2288" s="74"/>
      <c r="C2288" s="75"/>
      <c r="D2288" s="75"/>
      <c r="E2288" s="76"/>
      <c r="F2288" s="88"/>
      <c r="G2288" s="77"/>
      <c r="H2288" s="75"/>
      <c r="I2288" s="78"/>
      <c r="J2288" s="562"/>
      <c r="K2288" s="563"/>
      <c r="L2288" s="563"/>
      <c r="M2288" s="563"/>
      <c r="N2288" s="564"/>
    </row>
    <row r="2289" spans="2:14" ht="13" customHeight="1" x14ac:dyDescent="0.25">
      <c r="B2289" s="74"/>
      <c r="C2289" s="75"/>
      <c r="D2289" s="75"/>
      <c r="E2289" s="76"/>
      <c r="F2289" s="88"/>
      <c r="G2289" s="77"/>
      <c r="H2289" s="75"/>
      <c r="I2289" s="78"/>
      <c r="J2289" s="562"/>
      <c r="K2289" s="563"/>
      <c r="L2289" s="563"/>
      <c r="M2289" s="563"/>
      <c r="N2289" s="564"/>
    </row>
    <row r="2290" spans="2:14" ht="13" customHeight="1" x14ac:dyDescent="0.25">
      <c r="B2290" s="74"/>
      <c r="C2290" s="75"/>
      <c r="D2290" s="75"/>
      <c r="E2290" s="76"/>
      <c r="F2290" s="88"/>
      <c r="G2290" s="77"/>
      <c r="H2290" s="75"/>
      <c r="I2290" s="78"/>
      <c r="J2290" s="562"/>
      <c r="K2290" s="563"/>
      <c r="L2290" s="563"/>
      <c r="M2290" s="563"/>
      <c r="N2290" s="564"/>
    </row>
    <row r="2291" spans="2:14" ht="13" customHeight="1" x14ac:dyDescent="0.25">
      <c r="B2291" s="74"/>
      <c r="C2291" s="75"/>
      <c r="D2291" s="75"/>
      <c r="E2291" s="76"/>
      <c r="F2291" s="88"/>
      <c r="G2291" s="77"/>
      <c r="H2291" s="75"/>
      <c r="I2291" s="78"/>
      <c r="J2291" s="562"/>
      <c r="K2291" s="563"/>
      <c r="L2291" s="563"/>
      <c r="M2291" s="563"/>
      <c r="N2291" s="564"/>
    </row>
    <row r="2292" spans="2:14" ht="13" customHeight="1" x14ac:dyDescent="0.25">
      <c r="B2292" s="74"/>
      <c r="C2292" s="75"/>
      <c r="D2292" s="75"/>
      <c r="E2292" s="76"/>
      <c r="F2292" s="88"/>
      <c r="G2292" s="77"/>
      <c r="H2292" s="75"/>
      <c r="I2292" s="78"/>
      <c r="J2292" s="562"/>
      <c r="K2292" s="563"/>
      <c r="L2292" s="563"/>
      <c r="M2292" s="563"/>
      <c r="N2292" s="564"/>
    </row>
    <row r="2293" spans="2:14" ht="13" customHeight="1" x14ac:dyDescent="0.25">
      <c r="B2293" s="74"/>
      <c r="C2293" s="75"/>
      <c r="D2293" s="75"/>
      <c r="E2293" s="76"/>
      <c r="F2293" s="88"/>
      <c r="G2293" s="77"/>
      <c r="H2293" s="75"/>
      <c r="I2293" s="78"/>
      <c r="J2293" s="562"/>
      <c r="K2293" s="563"/>
      <c r="L2293" s="563"/>
      <c r="M2293" s="563"/>
      <c r="N2293" s="564"/>
    </row>
    <row r="2294" spans="2:14" ht="13" customHeight="1" x14ac:dyDescent="0.25">
      <c r="B2294" s="74"/>
      <c r="C2294" s="75"/>
      <c r="D2294" s="75"/>
      <c r="E2294" s="76"/>
      <c r="F2294" s="88"/>
      <c r="G2294" s="77"/>
      <c r="H2294" s="75"/>
      <c r="I2294" s="78"/>
      <c r="J2294" s="562"/>
      <c r="K2294" s="563"/>
      <c r="L2294" s="563"/>
      <c r="M2294" s="563"/>
      <c r="N2294" s="564"/>
    </row>
    <row r="2295" spans="2:14" ht="13" customHeight="1" x14ac:dyDescent="0.25">
      <c r="B2295" s="74"/>
      <c r="C2295" s="75"/>
      <c r="D2295" s="75"/>
      <c r="E2295" s="76"/>
      <c r="F2295" s="88"/>
      <c r="G2295" s="77"/>
      <c r="H2295" s="75"/>
      <c r="I2295" s="78"/>
      <c r="J2295" s="562"/>
      <c r="K2295" s="563"/>
      <c r="L2295" s="563"/>
      <c r="M2295" s="563"/>
      <c r="N2295" s="564"/>
    </row>
    <row r="2296" spans="2:14" ht="13" customHeight="1" x14ac:dyDescent="0.25">
      <c r="B2296" s="74"/>
      <c r="C2296" s="75"/>
      <c r="D2296" s="75"/>
      <c r="E2296" s="76"/>
      <c r="F2296" s="88"/>
      <c r="G2296" s="77"/>
      <c r="H2296" s="75"/>
      <c r="I2296" s="78"/>
      <c r="J2296" s="562"/>
      <c r="K2296" s="563"/>
      <c r="L2296" s="563"/>
      <c r="M2296" s="563"/>
      <c r="N2296" s="564"/>
    </row>
    <row r="2297" spans="2:14" ht="13" customHeight="1" x14ac:dyDescent="0.25">
      <c r="B2297" s="74"/>
      <c r="C2297" s="75"/>
      <c r="D2297" s="75"/>
      <c r="E2297" s="76"/>
      <c r="F2297" s="88"/>
      <c r="G2297" s="77"/>
      <c r="H2297" s="75"/>
      <c r="I2297" s="78"/>
      <c r="J2297" s="562"/>
      <c r="K2297" s="563"/>
      <c r="L2297" s="563"/>
      <c r="M2297" s="563"/>
      <c r="N2297" s="564"/>
    </row>
    <row r="2298" spans="2:14" ht="13" customHeight="1" x14ac:dyDescent="0.25">
      <c r="B2298" s="74"/>
      <c r="C2298" s="75"/>
      <c r="D2298" s="75"/>
      <c r="E2298" s="76"/>
      <c r="F2298" s="88"/>
      <c r="G2298" s="77"/>
      <c r="H2298" s="75"/>
      <c r="I2298" s="78"/>
      <c r="J2298" s="562"/>
      <c r="K2298" s="563"/>
      <c r="L2298" s="563"/>
      <c r="M2298" s="563"/>
      <c r="N2298" s="564"/>
    </row>
    <row r="2299" spans="2:14" ht="13" customHeight="1" x14ac:dyDescent="0.25">
      <c r="B2299" s="74"/>
      <c r="C2299" s="75"/>
      <c r="D2299" s="75"/>
      <c r="E2299" s="76"/>
      <c r="F2299" s="88"/>
      <c r="G2299" s="77"/>
      <c r="H2299" s="75"/>
      <c r="I2299" s="78"/>
      <c r="J2299" s="562"/>
      <c r="K2299" s="563"/>
      <c r="L2299" s="563"/>
      <c r="M2299" s="563"/>
      <c r="N2299" s="564"/>
    </row>
    <row r="2300" spans="2:14" ht="13" customHeight="1" x14ac:dyDescent="0.25">
      <c r="B2300" s="74"/>
      <c r="C2300" s="75"/>
      <c r="D2300" s="75"/>
      <c r="E2300" s="76"/>
      <c r="F2300" s="88"/>
      <c r="G2300" s="77"/>
      <c r="H2300" s="75"/>
      <c r="I2300" s="78"/>
      <c r="J2300" s="562"/>
      <c r="K2300" s="563"/>
      <c r="L2300" s="563"/>
      <c r="M2300" s="563"/>
      <c r="N2300" s="564"/>
    </row>
    <row r="2301" spans="2:14" ht="13" customHeight="1" x14ac:dyDescent="0.25">
      <c r="B2301" s="74"/>
      <c r="C2301" s="75"/>
      <c r="D2301" s="75"/>
      <c r="E2301" s="76"/>
      <c r="F2301" s="88"/>
      <c r="G2301" s="77"/>
      <c r="H2301" s="75"/>
      <c r="I2301" s="78"/>
      <c r="J2301" s="562"/>
      <c r="K2301" s="563"/>
      <c r="L2301" s="563"/>
      <c r="M2301" s="563"/>
      <c r="N2301" s="564"/>
    </row>
    <row r="2302" spans="2:14" ht="13" customHeight="1" x14ac:dyDescent="0.25">
      <c r="B2302" s="74"/>
      <c r="C2302" s="75"/>
      <c r="D2302" s="75"/>
      <c r="E2302" s="76"/>
      <c r="F2302" s="88"/>
      <c r="G2302" s="77"/>
      <c r="H2302" s="75"/>
      <c r="I2302" s="78"/>
      <c r="J2302" s="562"/>
      <c r="K2302" s="563"/>
      <c r="L2302" s="563"/>
      <c r="M2302" s="563"/>
      <c r="N2302" s="564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6"/>
  <sheetViews>
    <sheetView topLeftCell="A2" zoomScale="103" zoomScaleNormal="70" workbookViewId="0">
      <selection activeCell="J10" sqref="B3:J10"/>
    </sheetView>
  </sheetViews>
  <sheetFormatPr baseColWidth="10" defaultColWidth="11.453125" defaultRowHeight="14.5" x14ac:dyDescent="0.35"/>
  <cols>
    <col min="3" max="3" width="16.453125" customWidth="1"/>
    <col min="4" max="4" width="27.54296875" bestFit="1" customWidth="1"/>
    <col min="5" max="5" width="10.54296875" bestFit="1" customWidth="1"/>
    <col min="6" max="6" width="4.54296875" customWidth="1"/>
    <col min="7" max="7" width="15.81640625" customWidth="1"/>
    <col min="8" max="8" width="16.1796875" customWidth="1"/>
    <col min="9" max="9" width="24.453125" customWidth="1"/>
    <col min="10" max="10" width="44" style="186" customWidth="1"/>
    <col min="11" max="11" width="45" hidden="1" customWidth="1"/>
    <col min="12" max="12" width="14.81640625" bestFit="1" customWidth="1"/>
    <col min="13" max="13" width="26.453125" bestFit="1" customWidth="1"/>
    <col min="15" max="15" width="9.7265625" bestFit="1" customWidth="1"/>
    <col min="16" max="16" width="10.81640625" bestFit="1" customWidth="1"/>
    <col min="17" max="17" width="19.81640625" bestFit="1" customWidth="1"/>
    <col min="18" max="18" width="69.54296875" customWidth="1"/>
  </cols>
  <sheetData>
    <row r="2" spans="2:13" ht="15" thickBot="1" x14ac:dyDescent="0.4"/>
    <row r="3" spans="2:13" ht="29.5" thickBot="1" x14ac:dyDescent="0.4">
      <c r="B3" s="433" t="s">
        <v>5159</v>
      </c>
      <c r="C3" s="434" t="s">
        <v>5160</v>
      </c>
      <c r="D3" s="434" t="s">
        <v>28</v>
      </c>
      <c r="E3" s="434" t="s">
        <v>2981</v>
      </c>
      <c r="F3" s="434" t="s">
        <v>5161</v>
      </c>
      <c r="G3" s="434" t="s">
        <v>5162</v>
      </c>
      <c r="H3" s="434" t="s">
        <v>5163</v>
      </c>
      <c r="I3" s="434" t="s">
        <v>5164</v>
      </c>
      <c r="J3" s="434" t="s">
        <v>2470</v>
      </c>
      <c r="K3" s="435" t="s">
        <v>5233</v>
      </c>
    </row>
    <row r="4" spans="2:13" ht="42.75" customHeight="1" x14ac:dyDescent="0.35">
      <c r="B4" s="454">
        <v>4591</v>
      </c>
      <c r="C4" s="454">
        <v>4508882882</v>
      </c>
      <c r="D4" s="454" t="s">
        <v>5165</v>
      </c>
      <c r="E4" s="478">
        <v>35364</v>
      </c>
      <c r="F4" s="454" t="s">
        <v>2910</v>
      </c>
      <c r="G4" s="455">
        <v>662090.44999999995</v>
      </c>
      <c r="H4" s="456">
        <v>46129</v>
      </c>
      <c r="I4" s="457" t="s">
        <v>5234</v>
      </c>
      <c r="J4" s="457" t="s">
        <v>5292</v>
      </c>
      <c r="K4" s="509"/>
      <c r="L4" t="s">
        <v>5174</v>
      </c>
      <c r="M4" t="s">
        <v>5190</v>
      </c>
    </row>
    <row r="5" spans="2:13" ht="42.75" customHeight="1" x14ac:dyDescent="0.35">
      <c r="B5" s="212">
        <v>4590</v>
      </c>
      <c r="C5" s="212">
        <v>4508889420</v>
      </c>
      <c r="D5" s="212" t="s">
        <v>5165</v>
      </c>
      <c r="E5" s="436">
        <v>5357</v>
      </c>
      <c r="F5" s="212" t="s">
        <v>2920</v>
      </c>
      <c r="G5" s="458">
        <v>141909.26</v>
      </c>
      <c r="H5" s="459">
        <v>46132</v>
      </c>
      <c r="I5" s="457" t="s">
        <v>5234</v>
      </c>
      <c r="J5" s="457" t="s">
        <v>5293</v>
      </c>
      <c r="K5" s="453"/>
      <c r="L5" t="s">
        <v>5174</v>
      </c>
      <c r="M5" t="s">
        <v>5190</v>
      </c>
    </row>
    <row r="6" spans="2:13" ht="60.75" customHeight="1" x14ac:dyDescent="0.35">
      <c r="B6" s="212">
        <v>4589</v>
      </c>
      <c r="C6" s="212">
        <v>4508890700</v>
      </c>
      <c r="D6" s="212" t="s">
        <v>5166</v>
      </c>
      <c r="E6" s="436">
        <v>276</v>
      </c>
      <c r="F6" s="212" t="s">
        <v>2920</v>
      </c>
      <c r="G6" s="458">
        <v>26539.03</v>
      </c>
      <c r="H6" s="459">
        <v>46110</v>
      </c>
      <c r="I6" s="457" t="s">
        <v>5283</v>
      </c>
      <c r="J6" s="457" t="s">
        <v>5282</v>
      </c>
      <c r="K6" s="460"/>
      <c r="L6" t="s">
        <v>5175</v>
      </c>
      <c r="M6" t="s">
        <v>5190</v>
      </c>
    </row>
    <row r="7" spans="2:13" ht="26" x14ac:dyDescent="0.35">
      <c r="B7" s="212">
        <v>4593</v>
      </c>
      <c r="C7" s="212">
        <v>4508890749</v>
      </c>
      <c r="D7" s="212" t="s">
        <v>5165</v>
      </c>
      <c r="E7" s="436">
        <v>7674</v>
      </c>
      <c r="F7" s="212" t="s">
        <v>2920</v>
      </c>
      <c r="G7" s="458">
        <v>42419.15</v>
      </c>
      <c r="H7" s="459">
        <v>46135</v>
      </c>
      <c r="I7" s="457" t="s">
        <v>5234</v>
      </c>
      <c r="J7" s="457" t="s">
        <v>5294</v>
      </c>
      <c r="K7" s="453"/>
      <c r="L7" t="s">
        <v>5174</v>
      </c>
      <c r="M7" t="s">
        <v>5189</v>
      </c>
    </row>
    <row r="8" spans="2:13" ht="26" x14ac:dyDescent="0.35">
      <c r="B8" s="212">
        <v>4594</v>
      </c>
      <c r="C8" s="212">
        <v>4508892757</v>
      </c>
      <c r="D8" s="212" t="s">
        <v>5165</v>
      </c>
      <c r="E8" s="436">
        <v>2713</v>
      </c>
      <c r="F8" s="212" t="s">
        <v>2920</v>
      </c>
      <c r="G8" s="458">
        <v>28140.62</v>
      </c>
      <c r="H8" s="459">
        <v>46136</v>
      </c>
      <c r="I8" s="457" t="s">
        <v>5234</v>
      </c>
      <c r="J8" s="457" t="s">
        <v>5295</v>
      </c>
      <c r="K8" s="453"/>
      <c r="L8" t="s">
        <v>5174</v>
      </c>
      <c r="M8" t="s">
        <v>5189</v>
      </c>
    </row>
    <row r="9" spans="2:13" ht="37.5" customHeight="1" x14ac:dyDescent="0.35">
      <c r="B9" s="447">
        <v>4601</v>
      </c>
      <c r="C9" s="447">
        <v>4508891322</v>
      </c>
      <c r="D9" s="212" t="s">
        <v>5167</v>
      </c>
      <c r="E9" s="437">
        <v>925</v>
      </c>
      <c r="F9" s="447" t="s">
        <v>2920</v>
      </c>
      <c r="G9" s="458">
        <v>15434.63</v>
      </c>
      <c r="H9" s="439">
        <v>46140</v>
      </c>
      <c r="I9" s="457" t="s">
        <v>5284</v>
      </c>
      <c r="J9" s="457" t="s">
        <v>5296</v>
      </c>
      <c r="K9" s="460"/>
      <c r="L9" t="s">
        <v>5175</v>
      </c>
      <c r="M9" t="s">
        <v>5191</v>
      </c>
    </row>
    <row r="10" spans="2:13" ht="37.5" customHeight="1" x14ac:dyDescent="0.35">
      <c r="B10" s="447">
        <v>4601</v>
      </c>
      <c r="C10" s="461">
        <v>4508893258</v>
      </c>
      <c r="D10" s="212" t="s">
        <v>5167</v>
      </c>
      <c r="E10" s="437">
        <v>2918</v>
      </c>
      <c r="F10" s="447" t="s">
        <v>2920</v>
      </c>
      <c r="G10" s="458">
        <v>33828.18</v>
      </c>
      <c r="H10" s="439">
        <v>46140</v>
      </c>
      <c r="I10" s="457" t="s">
        <v>5284</v>
      </c>
      <c r="J10" s="457" t="s">
        <v>5297</v>
      </c>
      <c r="K10" s="460"/>
      <c r="L10" t="s">
        <v>5175</v>
      </c>
      <c r="M10" t="s">
        <v>5191</v>
      </c>
    </row>
    <row r="11" spans="2:13" x14ac:dyDescent="0.35">
      <c r="B11" s="447"/>
      <c r="C11" s="461"/>
      <c r="D11" s="212"/>
      <c r="E11" s="440"/>
      <c r="F11" s="447"/>
      <c r="G11" s="441"/>
      <c r="H11" s="442"/>
      <c r="I11" s="457"/>
      <c r="J11" s="457"/>
      <c r="K11" s="460"/>
    </row>
    <row r="12" spans="2:13" ht="17.149999999999999" customHeight="1" x14ac:dyDescent="0.35">
      <c r="B12" s="447"/>
      <c r="C12" s="461"/>
      <c r="D12" s="212"/>
      <c r="E12" s="437"/>
      <c r="F12" s="447"/>
      <c r="G12" s="438"/>
      <c r="H12" s="439"/>
      <c r="I12" s="457"/>
      <c r="J12" s="457"/>
      <c r="K12" s="460"/>
    </row>
    <row r="13" spans="2:13" ht="22" customHeight="1" x14ac:dyDescent="0.35">
      <c r="B13" s="447"/>
      <c r="C13" s="461"/>
      <c r="D13" s="212"/>
      <c r="E13" s="443"/>
      <c r="F13" s="447"/>
      <c r="G13" s="438"/>
      <c r="H13" s="439"/>
      <c r="I13" s="457"/>
      <c r="J13" s="457"/>
      <c r="K13" s="460"/>
    </row>
    <row r="14" spans="2:13" ht="25" customHeight="1" x14ac:dyDescent="0.35">
      <c r="B14" s="447"/>
      <c r="C14" s="461"/>
      <c r="D14" s="212"/>
      <c r="E14" s="443"/>
      <c r="F14" s="447"/>
      <c r="G14" s="444"/>
      <c r="H14" s="439"/>
      <c r="I14" s="457"/>
      <c r="J14" s="457"/>
      <c r="K14" s="460"/>
    </row>
    <row r="15" spans="2:13" x14ac:dyDescent="0.35">
      <c r="B15" s="447"/>
      <c r="C15" s="461"/>
      <c r="D15" s="212"/>
      <c r="E15" s="443"/>
      <c r="F15" s="447"/>
      <c r="G15" s="444"/>
      <c r="H15" s="439"/>
      <c r="I15" s="457"/>
      <c r="J15" s="457"/>
      <c r="K15" s="460"/>
    </row>
    <row r="16" spans="2:13" x14ac:dyDescent="0.35">
      <c r="B16" s="447"/>
      <c r="C16" s="461"/>
      <c r="D16" s="212"/>
      <c r="E16" s="443"/>
      <c r="F16" s="447"/>
      <c r="G16" s="444"/>
      <c r="H16" s="439"/>
      <c r="I16" s="457"/>
      <c r="J16" s="449"/>
      <c r="K16" s="460"/>
    </row>
    <row r="17" spans="1:13" x14ac:dyDescent="0.35">
      <c r="B17" s="447"/>
      <c r="C17" s="447"/>
      <c r="D17" s="212"/>
      <c r="E17" s="443"/>
      <c r="F17" s="447"/>
      <c r="G17" s="444"/>
      <c r="H17" s="439"/>
      <c r="I17" s="457"/>
      <c r="J17" s="449"/>
      <c r="K17" s="460"/>
    </row>
    <row r="18" spans="1:13" ht="111.65" customHeight="1" x14ac:dyDescent="0.35">
      <c r="B18" s="450"/>
      <c r="C18" s="450"/>
      <c r="D18" s="447"/>
      <c r="E18" s="447"/>
      <c r="F18" s="447"/>
      <c r="G18" s="438"/>
      <c r="H18" s="439"/>
      <c r="I18" s="450"/>
      <c r="J18" s="449"/>
      <c r="K18" s="460"/>
    </row>
    <row r="19" spans="1:13" x14ac:dyDescent="0.35">
      <c r="B19" s="447"/>
      <c r="C19" s="447"/>
      <c r="D19" s="212"/>
      <c r="E19" s="443"/>
      <c r="F19" s="447"/>
      <c r="G19" s="438"/>
      <c r="H19" s="439"/>
      <c r="I19" s="449"/>
      <c r="J19" s="457"/>
      <c r="K19" s="460"/>
      <c r="L19" s="462"/>
      <c r="M19" s="462"/>
    </row>
    <row r="20" spans="1:13" x14ac:dyDescent="0.35">
      <c r="B20" s="447"/>
      <c r="C20" s="7"/>
      <c r="D20" s="7"/>
      <c r="E20" s="443"/>
      <c r="F20" s="447"/>
      <c r="G20" s="438"/>
      <c r="H20" s="439"/>
      <c r="I20" s="449"/>
      <c r="J20" s="457"/>
      <c r="K20" s="460"/>
    </row>
    <row r="21" spans="1:13" x14ac:dyDescent="0.35">
      <c r="B21" s="447"/>
      <c r="C21" s="447"/>
      <c r="D21" s="212"/>
      <c r="E21" s="443"/>
      <c r="F21" s="447"/>
      <c r="G21" s="438"/>
      <c r="H21" s="15"/>
      <c r="I21" s="457"/>
      <c r="J21" s="449"/>
      <c r="K21" s="460"/>
    </row>
    <row r="22" spans="1:13" x14ac:dyDescent="0.35">
      <c r="A22" s="186"/>
      <c r="B22" s="447"/>
      <c r="C22" s="447"/>
      <c r="D22" s="212"/>
      <c r="E22" s="443"/>
      <c r="F22" s="447"/>
      <c r="G22" s="438"/>
      <c r="H22" s="451"/>
      <c r="I22" s="449"/>
      <c r="J22" s="457"/>
      <c r="K22" s="460"/>
      <c r="L22" s="462"/>
    </row>
    <row r="23" spans="1:13" x14ac:dyDescent="0.35">
      <c r="B23" s="447"/>
      <c r="C23" s="447"/>
      <c r="D23" s="447"/>
      <c r="E23" s="447"/>
      <c r="F23" s="447"/>
      <c r="G23" s="438"/>
      <c r="H23" s="451"/>
      <c r="I23" s="449"/>
      <c r="J23" s="457"/>
      <c r="K23" s="460"/>
    </row>
    <row r="24" spans="1:13" x14ac:dyDescent="0.35">
      <c r="B24" s="463"/>
      <c r="C24" s="186"/>
      <c r="D24" s="463"/>
      <c r="E24" s="463"/>
      <c r="F24" s="463"/>
      <c r="G24" s="445"/>
      <c r="H24" s="464"/>
      <c r="I24" s="449"/>
      <c r="J24" s="457"/>
      <c r="K24" s="465"/>
    </row>
    <row r="25" spans="1:13" x14ac:dyDescent="0.35">
      <c r="B25" s="447"/>
      <c r="C25" s="447"/>
      <c r="D25" s="447"/>
      <c r="E25" s="447"/>
      <c r="F25" s="447"/>
      <c r="G25" s="445"/>
      <c r="H25" s="451"/>
      <c r="I25" s="449"/>
      <c r="J25" s="457"/>
      <c r="K25" s="447"/>
    </row>
    <row r="26" spans="1:13" x14ac:dyDescent="0.35">
      <c r="B26" s="447"/>
      <c r="C26" s="447"/>
      <c r="D26" s="447"/>
      <c r="E26" s="447"/>
      <c r="F26" s="447"/>
      <c r="G26" s="438"/>
      <c r="H26" s="451"/>
      <c r="I26" s="449"/>
      <c r="J26" s="450"/>
      <c r="K26" s="447"/>
    </row>
    <row r="27" spans="1:13" x14ac:dyDescent="0.35">
      <c r="B27" s="447"/>
      <c r="C27" s="447"/>
      <c r="D27" s="447"/>
      <c r="E27" s="447"/>
      <c r="F27" s="447"/>
      <c r="G27" s="438"/>
      <c r="H27" s="451"/>
      <c r="I27" s="449"/>
      <c r="J27" s="450"/>
      <c r="K27" s="447"/>
    </row>
    <row r="28" spans="1:13" x14ac:dyDescent="0.35">
      <c r="B28" s="463"/>
      <c r="C28" s="447"/>
      <c r="D28" s="447"/>
      <c r="E28" s="466"/>
      <c r="F28" s="447"/>
      <c r="G28" s="438"/>
      <c r="H28" s="467"/>
      <c r="I28" s="449"/>
      <c r="J28" s="468"/>
      <c r="K28" s="469"/>
    </row>
    <row r="29" spans="1:13" x14ac:dyDescent="0.35">
      <c r="B29" s="447"/>
      <c r="C29" s="447"/>
      <c r="D29" s="447"/>
      <c r="E29" s="466"/>
      <c r="F29" s="447"/>
      <c r="G29" s="438"/>
      <c r="H29" s="467"/>
      <c r="I29" s="449"/>
      <c r="J29" s="457"/>
      <c r="K29" s="470"/>
    </row>
    <row r="30" spans="1:13" x14ac:dyDescent="0.35">
      <c r="B30" s="447"/>
      <c r="C30" s="447"/>
      <c r="D30" s="447"/>
      <c r="E30" s="447"/>
      <c r="F30" s="447"/>
      <c r="G30" s="438"/>
      <c r="H30" s="448"/>
      <c r="I30" s="449"/>
      <c r="J30" s="450"/>
      <c r="K30" s="470"/>
    </row>
    <row r="31" spans="1:13" x14ac:dyDescent="0.35">
      <c r="B31" s="471"/>
      <c r="C31" s="472"/>
      <c r="D31" s="472"/>
      <c r="E31" s="472"/>
      <c r="F31" s="472"/>
      <c r="G31" s="446"/>
      <c r="H31" s="473"/>
      <c r="I31" s="474"/>
      <c r="J31" s="472"/>
      <c r="K31" s="475"/>
    </row>
    <row r="32" spans="1:13" x14ac:dyDescent="0.35">
      <c r="B32" s="447"/>
      <c r="C32" s="450"/>
      <c r="D32" s="447"/>
      <c r="E32" s="447"/>
      <c r="F32" s="450"/>
      <c r="G32" s="438"/>
      <c r="H32" s="448"/>
      <c r="I32" s="449"/>
      <c r="J32" s="468"/>
      <c r="K32" s="460"/>
    </row>
    <row r="33" spans="2:11" x14ac:dyDescent="0.35">
      <c r="B33" s="447"/>
      <c r="C33" s="447"/>
      <c r="D33" s="447"/>
      <c r="E33" s="447"/>
      <c r="F33" s="447"/>
      <c r="G33" s="438"/>
      <c r="H33" s="448"/>
      <c r="I33" s="449"/>
      <c r="J33" s="468"/>
      <c r="K33" s="460"/>
    </row>
    <row r="34" spans="2:11" x14ac:dyDescent="0.35">
      <c r="B34" s="447"/>
      <c r="C34" s="447"/>
      <c r="D34" s="447"/>
      <c r="E34" s="447"/>
      <c r="F34" s="447"/>
      <c r="G34" s="438"/>
      <c r="H34" s="448"/>
      <c r="I34" s="449"/>
      <c r="J34" s="457"/>
      <c r="K34" s="460"/>
    </row>
    <row r="35" spans="2:11" x14ac:dyDescent="0.35">
      <c r="B35" s="447"/>
      <c r="C35" s="447"/>
      <c r="D35" s="447"/>
      <c r="E35" s="447"/>
      <c r="F35" s="447"/>
      <c r="G35" s="438"/>
      <c r="H35" s="448"/>
      <c r="I35" s="449"/>
      <c r="J35" s="457"/>
      <c r="K35" s="460"/>
    </row>
    <row r="36" spans="2:11" x14ac:dyDescent="0.35">
      <c r="B36" s="447"/>
      <c r="C36" s="447"/>
      <c r="D36" s="447"/>
      <c r="E36" s="447"/>
      <c r="F36" s="447"/>
      <c r="G36" s="438"/>
      <c r="H36" s="448"/>
      <c r="I36" s="449"/>
      <c r="J36" s="450"/>
      <c r="K36" s="460"/>
    </row>
    <row r="37" spans="2:11" x14ac:dyDescent="0.35">
      <c r="B37" s="471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35">
      <c r="B38" s="471"/>
      <c r="C38" s="447"/>
      <c r="D38" s="447"/>
      <c r="E38" s="447"/>
      <c r="F38" s="447"/>
      <c r="G38" s="438"/>
      <c r="H38" s="448"/>
      <c r="I38" s="449"/>
      <c r="J38" s="468"/>
      <c r="K38" s="460"/>
    </row>
    <row r="39" spans="2:11" x14ac:dyDescent="0.3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35">
      <c r="B40" s="447"/>
      <c r="C40" s="447"/>
      <c r="D40" s="447"/>
      <c r="E40" s="447"/>
      <c r="F40" s="447"/>
      <c r="G40" s="438"/>
      <c r="H40" s="448"/>
      <c r="I40" s="449"/>
      <c r="J40" s="450"/>
      <c r="K40" s="460"/>
    </row>
    <row r="41" spans="2:11" x14ac:dyDescent="0.35">
      <c r="B41" s="447"/>
      <c r="C41" s="447"/>
      <c r="D41" s="447"/>
      <c r="E41" s="447"/>
      <c r="F41" s="447"/>
      <c r="G41" s="438"/>
      <c r="H41" s="448"/>
      <c r="I41" s="449"/>
      <c r="J41" s="468"/>
      <c r="K41" s="460"/>
    </row>
    <row r="42" spans="2:11" x14ac:dyDescent="0.35">
      <c r="B42" s="447"/>
      <c r="C42" s="447"/>
      <c r="D42" s="447"/>
      <c r="E42" s="447"/>
      <c r="F42" s="447"/>
      <c r="G42" s="438"/>
      <c r="H42" s="448"/>
      <c r="I42" s="449"/>
      <c r="J42" s="457"/>
      <c r="K42" s="460"/>
    </row>
    <row r="43" spans="2:11" x14ac:dyDescent="0.35">
      <c r="B43" s="447"/>
      <c r="C43" s="447"/>
      <c r="D43" s="447"/>
      <c r="E43" s="447"/>
      <c r="F43" s="447"/>
      <c r="G43" s="438"/>
      <c r="H43" s="448"/>
      <c r="I43" s="449"/>
      <c r="J43" s="450"/>
      <c r="K43" s="460"/>
    </row>
    <row r="44" spans="2:11" x14ac:dyDescent="0.35">
      <c r="B44" s="447"/>
      <c r="C44" s="447"/>
      <c r="D44" s="447"/>
      <c r="E44" s="447"/>
      <c r="F44" s="447"/>
      <c r="G44" s="438"/>
      <c r="H44" s="448"/>
      <c r="I44" s="449"/>
      <c r="J44" s="450"/>
      <c r="K44" s="460"/>
    </row>
    <row r="45" spans="2:11" x14ac:dyDescent="0.35">
      <c r="B45" s="7"/>
      <c r="C45" s="447"/>
      <c r="D45" s="447"/>
      <c r="E45" s="7"/>
      <c r="F45" s="7"/>
      <c r="G45" s="438"/>
      <c r="H45" s="448"/>
      <c r="I45" s="449"/>
      <c r="J45" s="457"/>
      <c r="K45" s="476"/>
    </row>
    <row r="46" spans="2:11" x14ac:dyDescent="0.35">
      <c r="B46" s="447"/>
      <c r="C46" s="447"/>
      <c r="D46" s="447"/>
      <c r="E46" s="447"/>
      <c r="F46" s="7"/>
      <c r="G46" s="438"/>
      <c r="H46" s="451"/>
      <c r="I46" s="449"/>
      <c r="J46" s="450"/>
      <c r="K46" s="476"/>
    </row>
    <row r="47" spans="2:11" x14ac:dyDescent="0.35">
      <c r="B47" s="447"/>
      <c r="C47" s="447"/>
      <c r="D47" s="447"/>
      <c r="E47" s="35"/>
      <c r="F47" s="35"/>
      <c r="G47" s="438"/>
      <c r="H47" s="448"/>
      <c r="I47" s="449"/>
      <c r="J47" s="468"/>
      <c r="K47" s="477"/>
    </row>
    <row r="48" spans="2:11" x14ac:dyDescent="0.35">
      <c r="B48" s="447"/>
      <c r="C48" s="447"/>
      <c r="D48" s="450"/>
      <c r="E48" s="35"/>
      <c r="F48" s="35"/>
      <c r="G48" s="438"/>
      <c r="H48" s="448"/>
      <c r="I48" s="449"/>
      <c r="J48" s="468"/>
      <c r="K48" s="477"/>
    </row>
    <row r="49" spans="2:11" x14ac:dyDescent="0.35">
      <c r="B49" s="447"/>
      <c r="C49" s="447"/>
      <c r="D49" s="450"/>
      <c r="E49" s="447"/>
      <c r="F49" s="438"/>
      <c r="G49" s="438"/>
      <c r="H49" s="452"/>
      <c r="I49" s="447"/>
      <c r="J49" s="468"/>
      <c r="K49" s="447"/>
    </row>
    <row r="50" spans="2:11" x14ac:dyDescent="0.35">
      <c r="B50" s="447"/>
      <c r="C50" s="447"/>
      <c r="D50" s="450"/>
      <c r="E50" s="447"/>
      <c r="F50" s="438"/>
      <c r="G50" s="438"/>
      <c r="H50" s="452"/>
      <c r="I50" s="447"/>
      <c r="J50" s="453"/>
      <c r="K50" s="447"/>
    </row>
    <row r="51" spans="2:11" x14ac:dyDescent="0.35">
      <c r="B51" s="447"/>
      <c r="C51" s="447"/>
      <c r="D51" s="450"/>
      <c r="E51" s="447"/>
      <c r="F51" s="438"/>
      <c r="G51" s="438"/>
      <c r="H51" s="452"/>
      <c r="I51" s="447"/>
      <c r="J51" s="453"/>
      <c r="K51" s="447"/>
    </row>
    <row r="52" spans="2:11" x14ac:dyDescent="0.3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35">
      <c r="B53" s="447"/>
      <c r="C53" s="447"/>
      <c r="D53" s="450"/>
      <c r="E53" s="447"/>
      <c r="F53" s="438"/>
      <c r="G53" s="438"/>
      <c r="H53" s="452"/>
      <c r="I53" s="450"/>
      <c r="J53" s="453"/>
      <c r="K53" s="447"/>
    </row>
    <row r="54" spans="2:11" x14ac:dyDescent="0.35">
      <c r="B54" s="447"/>
      <c r="C54" s="447"/>
      <c r="D54" s="450"/>
      <c r="E54" s="447"/>
      <c r="F54" s="438"/>
      <c r="G54" s="438"/>
      <c r="H54" s="452"/>
      <c r="I54" s="450"/>
      <c r="J54" s="453"/>
      <c r="K54" s="447"/>
    </row>
    <row r="55" spans="2:11" x14ac:dyDescent="0.35">
      <c r="B55" s="447"/>
      <c r="C55" s="447"/>
      <c r="D55" s="450"/>
      <c r="E55" s="447"/>
      <c r="F55" s="438"/>
      <c r="G55" s="438"/>
      <c r="H55" s="452"/>
      <c r="I55" s="450"/>
      <c r="J55" s="453"/>
      <c r="K55" s="35"/>
    </row>
    <row r="56" spans="2:11" x14ac:dyDescent="0.35">
      <c r="B56" s="447"/>
      <c r="C56" s="447"/>
      <c r="D56" s="450"/>
      <c r="E56" s="447"/>
      <c r="F56" s="438"/>
      <c r="G56" s="438"/>
      <c r="H56" s="452"/>
      <c r="I56" s="450"/>
      <c r="J56" s="453"/>
      <c r="K56" s="35"/>
    </row>
  </sheetData>
  <autoFilter ref="A3:L56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53125" defaultRowHeight="12.5" x14ac:dyDescent="0.25"/>
  <cols>
    <col min="1" max="1" width="18.54296875" style="400" bestFit="1" customWidth="1"/>
    <col min="2" max="6" width="7" style="400" customWidth="1"/>
    <col min="7" max="7" width="7.81640625" style="400" customWidth="1"/>
    <col min="8" max="18" width="7" style="400" customWidth="1"/>
    <col min="19" max="19" width="7.26953125" style="400" customWidth="1"/>
    <col min="20" max="27" width="7" style="400" customWidth="1"/>
    <col min="28" max="16384" width="11.453125" style="400"/>
  </cols>
  <sheetData>
    <row r="1" spans="1:28" ht="13" x14ac:dyDescent="0.3">
      <c r="A1" s="399" t="s">
        <v>2430</v>
      </c>
    </row>
    <row r="2" spans="1:28" ht="13" x14ac:dyDescent="0.3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5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5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5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ht="13" x14ac:dyDescent="0.3">
      <c r="A8" s="399" t="s">
        <v>2434</v>
      </c>
    </row>
    <row r="9" spans="1:28" ht="13" x14ac:dyDescent="0.3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5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5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5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ht="13" x14ac:dyDescent="0.3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ht="13" x14ac:dyDescent="0.3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5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5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5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5">
      <c r="A19" s="400" t="s">
        <v>2438</v>
      </c>
    </row>
    <row r="20" spans="1:28" x14ac:dyDescent="0.25">
      <c r="A20" s="400" t="s">
        <v>2439</v>
      </c>
    </row>
    <row r="21" spans="1:28" x14ac:dyDescent="0.25">
      <c r="A21" s="400" t="s">
        <v>2440</v>
      </c>
    </row>
    <row r="23" spans="1:28" x14ac:dyDescent="0.25">
      <c r="A23" s="400" t="s">
        <v>2441</v>
      </c>
    </row>
    <row r="24" spans="1:28" x14ac:dyDescent="0.25">
      <c r="A24" s="400" t="s">
        <v>2442</v>
      </c>
      <c r="B24" s="400">
        <v>3</v>
      </c>
    </row>
    <row r="25" spans="1:28" x14ac:dyDescent="0.25">
      <c r="A25" s="400" t="s">
        <v>2443</v>
      </c>
      <c r="B25" s="400">
        <v>2</v>
      </c>
    </row>
    <row r="26" spans="1:28" x14ac:dyDescent="0.25">
      <c r="A26" s="400" t="s">
        <v>2444</v>
      </c>
      <c r="B26" s="400">
        <v>42</v>
      </c>
      <c r="C26" s="400" t="s">
        <v>2445</v>
      </c>
    </row>
    <row r="28" spans="1:28" x14ac:dyDescent="0.25">
      <c r="A28" s="400" t="s">
        <v>2446</v>
      </c>
    </row>
    <row r="29" spans="1:28" x14ac:dyDescent="0.25">
      <c r="A29" s="400" t="s">
        <v>2447</v>
      </c>
      <c r="B29" s="400" t="s">
        <v>2448</v>
      </c>
    </row>
    <row r="30" spans="1:28" x14ac:dyDescent="0.25">
      <c r="A30" s="400" t="s">
        <v>2442</v>
      </c>
      <c r="B30" s="400" t="s">
        <v>2449</v>
      </c>
    </row>
    <row r="31" spans="1:28" x14ac:dyDescent="0.25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6" zoomScale="146" workbookViewId="0">
      <selection activeCell="D11" sqref="D11"/>
    </sheetView>
  </sheetViews>
  <sheetFormatPr baseColWidth="10" defaultColWidth="11.453125" defaultRowHeight="14.5" x14ac:dyDescent="0.35"/>
  <cols>
    <col min="2" max="2" width="13" customWidth="1"/>
    <col min="11" max="11" width="20.54296875" customWidth="1"/>
    <col min="15" max="15" width="48.81640625" customWidth="1"/>
  </cols>
  <sheetData>
    <row r="5" spans="2:15" ht="15" thickBot="1" x14ac:dyDescent="0.4">
      <c r="K5" s="418"/>
      <c r="L5" s="418" t="s">
        <v>2766</v>
      </c>
      <c r="M5" s="418" t="s">
        <v>20</v>
      </c>
      <c r="N5" s="418" t="s">
        <v>21</v>
      </c>
      <c r="O5" s="418" t="s">
        <v>5115</v>
      </c>
    </row>
    <row r="6" spans="2:15" x14ac:dyDescent="0.35">
      <c r="B6" s="587" t="s">
        <v>2452</v>
      </c>
      <c r="C6" s="589" t="s">
        <v>2453</v>
      </c>
      <c r="D6" s="591" t="s">
        <v>2454</v>
      </c>
      <c r="E6" s="593" t="s">
        <v>2455</v>
      </c>
      <c r="F6" s="593"/>
      <c r="G6" s="593"/>
      <c r="H6" s="594"/>
      <c r="K6" s="35" t="s">
        <v>5114</v>
      </c>
      <c r="L6" s="7">
        <v>67</v>
      </c>
      <c r="M6" s="7">
        <v>69</v>
      </c>
      <c r="N6" s="7">
        <f>+M6-L6</f>
        <v>2</v>
      </c>
      <c r="O6" s="35" t="s">
        <v>5245</v>
      </c>
    </row>
    <row r="7" spans="2:15" ht="29.5" thickBot="1" x14ac:dyDescent="0.4">
      <c r="B7" s="588"/>
      <c r="C7" s="590"/>
      <c r="D7" s="592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41</v>
      </c>
      <c r="M7" s="7">
        <v>46</v>
      </c>
      <c r="N7" s="7">
        <f t="shared" ref="N7:N8" si="0">+M7-L7</f>
        <v>5</v>
      </c>
      <c r="O7" s="432"/>
    </row>
    <row r="8" spans="2:15" x14ac:dyDescent="0.35">
      <c r="B8" s="213" t="s">
        <v>2460</v>
      </c>
      <c r="C8" s="214">
        <v>13</v>
      </c>
      <c r="D8" s="214">
        <v>10</v>
      </c>
      <c r="E8" s="214">
        <v>2</v>
      </c>
      <c r="F8" s="214">
        <v>2</v>
      </c>
      <c r="G8" s="214">
        <v>3</v>
      </c>
      <c r="H8" s="215">
        <v>3</v>
      </c>
      <c r="K8" s="35" t="s">
        <v>2763</v>
      </c>
      <c r="L8" s="7">
        <v>10</v>
      </c>
      <c r="M8" s="7">
        <v>11</v>
      </c>
      <c r="N8" s="7">
        <f t="shared" si="0"/>
        <v>1</v>
      </c>
      <c r="O8" s="432"/>
    </row>
    <row r="9" spans="2:15" x14ac:dyDescent="0.35">
      <c r="B9" s="216" t="s">
        <v>2461</v>
      </c>
      <c r="C9" s="212">
        <v>1</v>
      </c>
      <c r="D9" s="212">
        <v>1</v>
      </c>
      <c r="E9" s="212">
        <v>0</v>
      </c>
      <c r="F9" s="212">
        <v>1</v>
      </c>
      <c r="G9" s="212">
        <v>0</v>
      </c>
      <c r="H9" s="217">
        <v>0</v>
      </c>
    </row>
    <row r="10" spans="2:15" x14ac:dyDescent="0.35">
      <c r="B10" s="216" t="s">
        <v>2442</v>
      </c>
      <c r="C10" s="212">
        <v>20</v>
      </c>
      <c r="D10" s="212">
        <v>11</v>
      </c>
      <c r="E10" s="212">
        <v>2</v>
      </c>
      <c r="F10" s="212">
        <v>1</v>
      </c>
      <c r="G10" s="212">
        <v>2</v>
      </c>
      <c r="H10" s="217">
        <v>6</v>
      </c>
    </row>
    <row r="11" spans="2:15" x14ac:dyDescent="0.35">
      <c r="B11" s="216" t="s">
        <v>2447</v>
      </c>
      <c r="C11" s="212">
        <v>48</v>
      </c>
      <c r="D11" s="212">
        <v>28</v>
      </c>
      <c r="E11" s="212">
        <v>4</v>
      </c>
      <c r="F11" s="212">
        <v>13</v>
      </c>
      <c r="G11" s="212">
        <v>11</v>
      </c>
      <c r="H11" s="217">
        <v>0</v>
      </c>
    </row>
    <row r="12" spans="2:15" x14ac:dyDescent="0.35">
      <c r="B12" s="216" t="s">
        <v>2450</v>
      </c>
      <c r="C12" s="212">
        <v>18</v>
      </c>
      <c r="D12" s="212">
        <v>15</v>
      </c>
      <c r="E12" s="212">
        <v>1</v>
      </c>
      <c r="F12" s="212">
        <v>5</v>
      </c>
      <c r="G12" s="212">
        <v>7</v>
      </c>
      <c r="H12" s="217">
        <v>2</v>
      </c>
    </row>
    <row r="13" spans="2:15" ht="29" x14ac:dyDescent="0.35">
      <c r="B13" s="216" t="s">
        <v>2462</v>
      </c>
      <c r="C13" s="212">
        <v>1</v>
      </c>
      <c r="D13" s="212">
        <v>0</v>
      </c>
      <c r="E13" s="212">
        <v>0</v>
      </c>
      <c r="F13" s="212">
        <v>0</v>
      </c>
      <c r="G13" s="212">
        <v>0</v>
      </c>
      <c r="H13" s="217">
        <v>0</v>
      </c>
    </row>
    <row r="14" spans="2:15" ht="29.5" thickBot="1" x14ac:dyDescent="0.4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1</v>
      </c>
      <c r="H14" s="220">
        <v>3</v>
      </c>
    </row>
    <row r="15" spans="2:15" ht="15" thickBot="1" x14ac:dyDescent="0.4">
      <c r="B15" s="208" t="s">
        <v>2431</v>
      </c>
      <c r="C15" s="209">
        <f>+SUM(C8:C14)</f>
        <v>105</v>
      </c>
      <c r="D15" s="210">
        <f t="shared" ref="D15:H15" si="1">+SUM(D8:D14)</f>
        <v>69</v>
      </c>
      <c r="E15" s="211">
        <f t="shared" si="1"/>
        <v>9</v>
      </c>
      <c r="F15" s="209">
        <f t="shared" si="1"/>
        <v>22</v>
      </c>
      <c r="G15" s="209">
        <f t="shared" si="1"/>
        <v>24</v>
      </c>
      <c r="H15" s="210">
        <f t="shared" si="1"/>
        <v>14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53125" defaultRowHeight="14.5" outlineLevelCol="1" x14ac:dyDescent="0.35"/>
  <cols>
    <col min="1" max="1" width="15" style="17" customWidth="1"/>
    <col min="2" max="2" width="24.1796875" customWidth="1"/>
    <col min="3" max="3" width="54.7265625" customWidth="1"/>
    <col min="4" max="4" width="17.81640625" style="4" customWidth="1"/>
    <col min="5" max="5" width="18.81640625" style="2" customWidth="1" outlineLevel="1"/>
    <col min="6" max="6" width="14.453125" style="2" customWidth="1" outlineLevel="1"/>
    <col min="7" max="7" width="13.453125" style="2" customWidth="1" outlineLevel="1"/>
    <col min="8" max="8" width="15.81640625" customWidth="1" outlineLevel="1"/>
    <col min="9" max="9" width="11.453125" style="4" customWidth="1"/>
    <col min="10" max="11" width="12.7265625" style="2" customWidth="1" outlineLevel="1"/>
    <col min="12" max="12" width="10.7265625" style="2" customWidth="1" outlineLevel="1"/>
    <col min="13" max="13" width="14.453125" customWidth="1" outlineLevel="1"/>
    <col min="14" max="14" width="14" customWidth="1" outlineLevel="1"/>
    <col min="15" max="15" width="13" customWidth="1" outlineLevel="1"/>
    <col min="16" max="16" width="48.7265625" customWidth="1" outlineLevel="1"/>
    <col min="17" max="17" width="11.453125" style="4" customWidth="1"/>
    <col min="18" max="19" width="12.7265625" customWidth="1" outlineLevel="1"/>
    <col min="20" max="20" width="10.7265625" customWidth="1" outlineLevel="1"/>
    <col min="21" max="21" width="14.453125" style="2" customWidth="1" outlineLevel="1"/>
    <col min="22" max="22" width="15.1796875" style="2" customWidth="1" outlineLevel="1"/>
    <col min="23" max="23" width="18.1796875" customWidth="1" outlineLevel="1"/>
    <col min="24" max="24" width="11.453125" style="4" customWidth="1"/>
    <col min="25" max="25" width="12.7265625" customWidth="1" outlineLevel="1"/>
    <col min="26" max="26" width="12.54296875" customWidth="1" outlineLevel="1"/>
    <col min="27" max="27" width="15.7265625" customWidth="1" outlineLevel="1"/>
    <col min="28" max="28" width="10.453125" style="4" customWidth="1"/>
    <col min="29" max="29" width="23" style="4" customWidth="1"/>
    <col min="30" max="31" width="18.453125" style="4" customWidth="1" outlineLevel="1"/>
    <col min="32" max="32" width="12" style="4" customWidth="1" outlineLevel="1"/>
    <col min="33" max="33" width="12.453125" style="4" customWidth="1" outlineLevel="1"/>
    <col min="34" max="34" width="19.54296875" style="4" customWidth="1" outlineLevel="1"/>
    <col min="35" max="35" width="11.453125" style="4" customWidth="1"/>
    <col min="36" max="36" width="12.7265625" style="18" customWidth="1" outlineLevel="1"/>
    <col min="37" max="37" width="17.54296875" style="18" customWidth="1" outlineLevel="1"/>
    <col min="38" max="38" width="10.7265625" style="18" customWidth="1" outlineLevel="1"/>
    <col min="39" max="39" width="14.453125" customWidth="1" outlineLevel="1"/>
    <col min="40" max="40" width="13.453125" customWidth="1" outlineLevel="1"/>
    <col min="41" max="41" width="10.453125" customWidth="1" outlineLevel="1"/>
    <col min="42" max="42" width="18.7265625" style="2" customWidth="1" outlineLevel="1"/>
    <col min="43" max="43" width="10" style="2" customWidth="1" outlineLevel="1"/>
    <col min="44" max="44" width="27" customWidth="1" outlineLevel="1"/>
    <col min="45" max="45" width="14.7265625" customWidth="1" outlineLevel="1"/>
    <col min="46" max="46" width="22.1796875" customWidth="1" outlineLevel="1"/>
    <col min="47" max="47" width="11.453125" style="4" customWidth="1"/>
    <col min="48" max="48" width="12.7265625" style="2" customWidth="1" outlineLevel="1"/>
    <col min="49" max="49" width="12.7265625" customWidth="1" outlineLevel="1"/>
    <col min="50" max="50" width="10.7265625" customWidth="1" outlineLevel="1"/>
    <col min="51" max="52" width="12" customWidth="1" outlineLevel="1"/>
    <col min="53" max="53" width="22" customWidth="1" outlineLevel="1"/>
    <col min="54" max="54" width="11.453125" style="4" customWidth="1"/>
    <col min="55" max="56" width="12.7265625" customWidth="1" outlineLevel="1"/>
    <col min="57" max="57" width="10.7265625" customWidth="1" outlineLevel="1"/>
    <col min="58" max="58" width="14.453125" customWidth="1" outlineLevel="1"/>
    <col min="59" max="59" width="10" customWidth="1" outlineLevel="1"/>
    <col min="60" max="60" width="15.7265625" customWidth="1" outlineLevel="1"/>
    <col min="61" max="61" width="11.453125" style="4" customWidth="1"/>
    <col min="62" max="62" width="12.7265625" style="2" customWidth="1" outlineLevel="1"/>
    <col min="63" max="63" width="12.7265625" customWidth="1" outlineLevel="1"/>
    <col min="64" max="64" width="10.7265625" customWidth="1" outlineLevel="1"/>
    <col min="65" max="66" width="11.54296875" customWidth="1" outlineLevel="1"/>
    <col min="67" max="67" width="22" customWidth="1" outlineLevel="1"/>
    <col min="68" max="68" width="12.7265625" style="4" customWidth="1"/>
    <col min="69" max="69" width="12.7265625" style="2" customWidth="1" outlineLevel="1"/>
    <col min="70" max="70" width="12.7265625" customWidth="1" outlineLevel="1"/>
    <col min="71" max="71" width="10.7265625" customWidth="1" outlineLevel="1"/>
    <col min="72" max="72" width="12.1796875" customWidth="1" outlineLevel="1"/>
    <col min="73" max="73" width="11.54296875" customWidth="1" outlineLevel="1"/>
    <col min="74" max="74" width="22" customWidth="1" outlineLevel="1"/>
    <col min="75" max="75" width="15.7265625" customWidth="1" outlineLevel="1"/>
    <col min="76" max="76" width="33.7265625" customWidth="1" outlineLevel="1"/>
    <col min="77" max="77" width="18.453125" customWidth="1" outlineLevel="1"/>
    <col min="78" max="78" width="3.7265625" customWidth="1"/>
    <col min="79" max="79" width="54.81640625" customWidth="1"/>
  </cols>
  <sheetData>
    <row r="1" spans="1:81" ht="48" customHeight="1" x14ac:dyDescent="0.35">
      <c r="A1" s="552" t="s">
        <v>2464</v>
      </c>
      <c r="B1" s="553"/>
      <c r="C1" s="553"/>
      <c r="D1" s="8" t="s">
        <v>1</v>
      </c>
      <c r="E1" s="544" t="s">
        <v>2</v>
      </c>
      <c r="F1" s="544"/>
      <c r="G1" s="544"/>
      <c r="H1" s="544"/>
      <c r="I1" s="5"/>
      <c r="J1" s="544" t="s">
        <v>3</v>
      </c>
      <c r="K1" s="544"/>
      <c r="L1" s="544"/>
      <c r="M1" s="544"/>
      <c r="N1" s="544"/>
      <c r="O1" s="544"/>
      <c r="P1" s="544"/>
      <c r="Q1" s="5"/>
      <c r="R1" s="544" t="s">
        <v>4</v>
      </c>
      <c r="S1" s="544"/>
      <c r="T1" s="544"/>
      <c r="U1" s="544"/>
      <c r="V1" s="544"/>
      <c r="W1" s="544"/>
      <c r="X1" s="5"/>
      <c r="Y1" s="548" t="s">
        <v>5</v>
      </c>
      <c r="Z1" s="548"/>
      <c r="AA1" s="554"/>
      <c r="AB1" s="5"/>
      <c r="AC1" s="548" t="s">
        <v>6</v>
      </c>
      <c r="AD1" s="548"/>
      <c r="AE1" s="548"/>
      <c r="AF1" s="548"/>
      <c r="AG1" s="548"/>
      <c r="AH1" s="548"/>
      <c r="AI1" s="5"/>
      <c r="AJ1" s="545" t="s">
        <v>7</v>
      </c>
      <c r="AK1" s="546"/>
      <c r="AL1" s="546"/>
      <c r="AM1" s="546"/>
      <c r="AN1" s="546"/>
      <c r="AO1" s="546"/>
      <c r="AP1" s="546"/>
      <c r="AQ1" s="546"/>
      <c r="AR1" s="546"/>
      <c r="AS1" s="546"/>
      <c r="AT1" s="547"/>
      <c r="AU1" s="5"/>
      <c r="AV1" s="544" t="s">
        <v>8</v>
      </c>
      <c r="AW1" s="544"/>
      <c r="AX1" s="544"/>
      <c r="AY1" s="544"/>
      <c r="AZ1" s="544"/>
      <c r="BA1" s="544"/>
      <c r="BB1" s="5"/>
      <c r="BC1" s="544" t="s">
        <v>9</v>
      </c>
      <c r="BD1" s="544"/>
      <c r="BE1" s="544"/>
      <c r="BF1" s="544"/>
      <c r="BG1" s="544"/>
      <c r="BH1" s="544"/>
      <c r="BJ1" s="544" t="s">
        <v>10</v>
      </c>
      <c r="BK1" s="544"/>
      <c r="BL1" s="544"/>
      <c r="BM1" s="544"/>
      <c r="BN1" s="544"/>
      <c r="BO1" s="544"/>
      <c r="BP1" s="3"/>
      <c r="BQ1" s="544" t="s">
        <v>11</v>
      </c>
      <c r="BR1" s="544"/>
      <c r="BS1" s="544"/>
      <c r="BT1" s="544"/>
      <c r="BU1" s="544"/>
      <c r="BV1" s="544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35">
      <c r="CB2">
        <v>1</v>
      </c>
      <c r="CC2">
        <v>90</v>
      </c>
    </row>
    <row r="3" spans="1:81" x14ac:dyDescent="0.3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3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3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3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3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3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3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3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3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3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3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3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3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3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3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3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3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3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0" x14ac:dyDescent="0.3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3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3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3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0" x14ac:dyDescent="0.3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0" x14ac:dyDescent="0.3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0" x14ac:dyDescent="0.3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3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3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3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0" x14ac:dyDescent="0.3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0" x14ac:dyDescent="0.3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0" x14ac:dyDescent="0.3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0" x14ac:dyDescent="0.3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3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0" x14ac:dyDescent="0.3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3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3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3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3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3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3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3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3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3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0" x14ac:dyDescent="0.3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3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3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3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3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3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3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0" x14ac:dyDescent="0.3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3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3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3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3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3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3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3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3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3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3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3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3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3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3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3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3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3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3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3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0" x14ac:dyDescent="0.3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3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3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3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3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3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3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3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3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3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3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3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3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3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3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3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3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3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3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3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3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3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3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3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3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3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x14ac:dyDescent="0.3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3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3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3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3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3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3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3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3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3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3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3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3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3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3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1.5" x14ac:dyDescent="0.3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1.5" x14ac:dyDescent="0.3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1.5" x14ac:dyDescent="0.3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1.5" x14ac:dyDescent="0.3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3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3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3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1.5" x14ac:dyDescent="0.3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1.5" x14ac:dyDescent="0.3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1.5" x14ac:dyDescent="0.3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35"/>
  <sheetViews>
    <sheetView showGridLines="0" tabSelected="1" view="pageBreakPreview" zoomScale="86" zoomScaleNormal="70" zoomScaleSheetLayoutView="70" workbookViewId="0">
      <pane xSplit="4" ySplit="1" topLeftCell="E2" activePane="bottomRight" state="frozen"/>
      <selection pane="topRight" activeCell="E83" sqref="E83"/>
      <selection pane="bottomLeft" activeCell="E83" sqref="E83"/>
      <selection pane="bottomRight" activeCell="A31" sqref="A31:XFD31"/>
    </sheetView>
  </sheetViews>
  <sheetFormatPr baseColWidth="10" defaultColWidth="11.453125" defaultRowHeight="14.5" outlineLevelCol="1" x14ac:dyDescent="0.35"/>
  <cols>
    <col min="1" max="1" width="22.1796875" style="17" customWidth="1"/>
    <col min="2" max="2" width="22.26953125" customWidth="1"/>
    <col min="3" max="3" width="65.7265625" customWidth="1"/>
    <col min="4" max="4" width="29.54296875" style="4" customWidth="1"/>
    <col min="5" max="5" width="22" style="281" customWidth="1"/>
    <col min="6" max="6" width="18.81640625" style="2" customWidth="1" outlineLevel="1"/>
    <col min="7" max="7" width="14.453125" style="2" customWidth="1" outlineLevel="1"/>
    <col min="8" max="8" width="13.453125" style="2" customWidth="1" outlineLevel="1"/>
    <col min="9" max="10" width="15.81640625" customWidth="1" outlineLevel="1"/>
    <col min="11" max="11" width="11.453125" style="4" customWidth="1"/>
    <col min="12" max="13" width="12.7265625" style="2" customWidth="1" outlineLevel="1"/>
    <col min="14" max="14" width="10.7265625" style="2" customWidth="1" outlineLevel="1"/>
    <col min="15" max="15" width="14.453125" customWidth="1" outlineLevel="1"/>
    <col min="16" max="16" width="14" customWidth="1" outlineLevel="1"/>
    <col min="17" max="17" width="13" customWidth="1" outlineLevel="1"/>
    <col min="18" max="18" width="48.7265625" customWidth="1" outlineLevel="1"/>
    <col min="19" max="19" width="11.453125" style="4" customWidth="1"/>
    <col min="20" max="21" width="12.7265625" customWidth="1" outlineLevel="1"/>
    <col min="22" max="22" width="10.7265625" customWidth="1" outlineLevel="1"/>
    <col min="23" max="23" width="14.453125" style="2" customWidth="1" outlineLevel="1"/>
    <col min="24" max="24" width="15.1796875" style="2" customWidth="1" outlineLevel="1"/>
    <col min="25" max="25" width="18.1796875" customWidth="1" outlineLevel="1"/>
    <col min="26" max="26" width="11.453125" style="4" customWidth="1"/>
    <col min="27" max="27" width="12.7265625" customWidth="1" outlineLevel="1"/>
    <col min="28" max="28" width="12.54296875" customWidth="1" outlineLevel="1"/>
    <col min="29" max="29" width="15.7265625" customWidth="1" outlineLevel="1"/>
    <col min="30" max="30" width="10.453125" style="4" customWidth="1"/>
    <col min="31" max="31" width="23" style="4" customWidth="1"/>
    <col min="32" max="33" width="18.453125" style="4" customWidth="1" outlineLevel="1"/>
    <col min="34" max="34" width="12" style="4" customWidth="1" outlineLevel="1"/>
    <col min="35" max="35" width="12.453125" style="4" customWidth="1" outlineLevel="1"/>
    <col min="36" max="36" width="19.54296875" style="4" customWidth="1" outlineLevel="1"/>
    <col min="37" max="37" width="90" style="396" customWidth="1" outlineLevel="1"/>
    <col min="38" max="38" width="57" style="4" customWidth="1"/>
    <col min="39" max="39" width="28.54296875" style="18" customWidth="1" outlineLevel="1"/>
    <col min="40" max="40" width="17.54296875" style="18" customWidth="1" outlineLevel="1"/>
    <col min="41" max="41" width="10.7265625" style="18" customWidth="1" outlineLevel="1"/>
    <col min="42" max="42" width="14.453125" customWidth="1" outlineLevel="1"/>
    <col min="43" max="43" width="13.453125" customWidth="1" outlineLevel="1"/>
    <col min="44" max="44" width="10.453125" customWidth="1" outlineLevel="1"/>
    <col min="45" max="45" width="18.7265625" style="2" customWidth="1" outlineLevel="1"/>
    <col min="46" max="46" width="10" style="2" customWidth="1" outlineLevel="1"/>
    <col min="47" max="47" width="27" customWidth="1" outlineLevel="1"/>
    <col min="48" max="48" width="14.7265625" customWidth="1" outlineLevel="1"/>
    <col min="49" max="49" width="22.1796875" customWidth="1" outlineLevel="1"/>
    <col min="50" max="50" width="11.453125" style="4" customWidth="1"/>
    <col min="51" max="51" width="12.7265625" style="2" customWidth="1" outlineLevel="1"/>
    <col min="52" max="52" width="12.7265625" customWidth="1" outlineLevel="1"/>
    <col min="53" max="53" width="10.7265625" customWidth="1" outlineLevel="1"/>
    <col min="54" max="55" width="12" customWidth="1" outlineLevel="1"/>
    <col min="56" max="56" width="22" customWidth="1" outlineLevel="1"/>
    <col min="57" max="57" width="11.453125" style="4" customWidth="1"/>
    <col min="58" max="59" width="12.7265625" customWidth="1" outlineLevel="1"/>
    <col min="60" max="60" width="10.7265625" customWidth="1" outlineLevel="1"/>
    <col min="61" max="61" width="14.453125" customWidth="1" outlineLevel="1"/>
    <col min="62" max="62" width="10" customWidth="1" outlineLevel="1"/>
    <col min="63" max="63" width="15.7265625" customWidth="1" outlineLevel="1"/>
    <col min="64" max="64" width="11.453125" style="4" customWidth="1"/>
    <col min="65" max="65" width="12.7265625" style="2" customWidth="1" outlineLevel="1"/>
    <col min="66" max="66" width="12.7265625" customWidth="1" outlineLevel="1"/>
    <col min="67" max="67" width="10.7265625" customWidth="1" outlineLevel="1"/>
    <col min="68" max="69" width="11.54296875" customWidth="1" outlineLevel="1"/>
    <col min="70" max="70" width="22" customWidth="1" outlineLevel="1"/>
    <col min="71" max="71" width="12.7265625" style="4" customWidth="1"/>
    <col min="72" max="72" width="12.7265625" style="2" customWidth="1" outlineLevel="1"/>
    <col min="73" max="73" width="12.7265625" customWidth="1" outlineLevel="1"/>
    <col min="74" max="74" width="10.7265625" customWidth="1" outlineLevel="1"/>
    <col min="75" max="75" width="12.1796875" customWidth="1" outlineLevel="1"/>
    <col min="76" max="76" width="11.54296875" customWidth="1" outlineLevel="1"/>
    <col min="77" max="77" width="22" customWidth="1" outlineLevel="1"/>
    <col min="78" max="78" width="15.7265625" customWidth="1" outlineLevel="1"/>
    <col min="79" max="79" width="33.7265625" customWidth="1" outlineLevel="1"/>
    <col min="80" max="80" width="18.453125" customWidth="1" outlineLevel="1"/>
    <col min="81" max="81" width="3.7265625" customWidth="1"/>
    <col min="82" max="82" width="28.54296875" customWidth="1"/>
    <col min="83" max="83" width="54.81640625" customWidth="1"/>
    <col min="84" max="84" width="18.1796875" customWidth="1"/>
    <col min="87" max="87" width="31.453125" bestFit="1" customWidth="1"/>
  </cols>
  <sheetData>
    <row r="1" spans="1:88" ht="48" customHeight="1" x14ac:dyDescent="0.35">
      <c r="A1" s="552" t="s">
        <v>2464</v>
      </c>
      <c r="B1" s="553"/>
      <c r="C1" s="553"/>
      <c r="D1" s="8" t="s">
        <v>1</v>
      </c>
      <c r="E1" s="280" t="s">
        <v>2577</v>
      </c>
      <c r="F1" s="544" t="s">
        <v>2</v>
      </c>
      <c r="G1" s="544"/>
      <c r="H1" s="544"/>
      <c r="I1" s="544"/>
      <c r="J1" s="427"/>
      <c r="K1" s="5"/>
      <c r="L1" s="544" t="s">
        <v>3</v>
      </c>
      <c r="M1" s="544"/>
      <c r="N1" s="544"/>
      <c r="O1" s="544"/>
      <c r="P1" s="544"/>
      <c r="Q1" s="544"/>
      <c r="R1" s="544"/>
      <c r="S1" s="5"/>
      <c r="T1" s="544" t="s">
        <v>4</v>
      </c>
      <c r="U1" s="544"/>
      <c r="V1" s="544"/>
      <c r="W1" s="544"/>
      <c r="X1" s="544"/>
      <c r="Y1" s="544"/>
      <c r="Z1" s="5"/>
      <c r="AA1" s="548" t="s">
        <v>5</v>
      </c>
      <c r="AB1" s="548"/>
      <c r="AC1" s="554"/>
      <c r="AD1" s="5"/>
      <c r="AE1" s="548" t="s">
        <v>6</v>
      </c>
      <c r="AF1" s="548"/>
      <c r="AG1" s="548"/>
      <c r="AH1" s="548"/>
      <c r="AI1" s="548"/>
      <c r="AJ1" s="548"/>
      <c r="AK1" s="395"/>
      <c r="AL1" s="5"/>
      <c r="AM1" s="545" t="s">
        <v>7</v>
      </c>
      <c r="AN1" s="546"/>
      <c r="AO1" s="546"/>
      <c r="AP1" s="546"/>
      <c r="AQ1" s="546"/>
      <c r="AR1" s="546"/>
      <c r="AS1" s="546"/>
      <c r="AT1" s="546"/>
      <c r="AU1" s="546"/>
      <c r="AV1" s="546"/>
      <c r="AW1" s="547"/>
      <c r="AX1" s="5"/>
      <c r="AY1" s="544" t="s">
        <v>8</v>
      </c>
      <c r="AZ1" s="544"/>
      <c r="BA1" s="544"/>
      <c r="BB1" s="544"/>
      <c r="BC1" s="544"/>
      <c r="BD1" s="544"/>
      <c r="BE1" s="5"/>
      <c r="BF1" s="544" t="s">
        <v>9</v>
      </c>
      <c r="BG1" s="544"/>
      <c r="BH1" s="544"/>
      <c r="BI1" s="544"/>
      <c r="BJ1" s="544"/>
      <c r="BK1" s="544"/>
      <c r="BM1" s="544" t="s">
        <v>10</v>
      </c>
      <c r="BN1" s="544"/>
      <c r="BO1" s="544"/>
      <c r="BP1" s="544"/>
      <c r="BQ1" s="544"/>
      <c r="BR1" s="544"/>
      <c r="BS1" s="3"/>
      <c r="BT1" s="544" t="s">
        <v>11</v>
      </c>
      <c r="BU1" s="544"/>
      <c r="BV1" s="544"/>
      <c r="BW1" s="544"/>
      <c r="BX1" s="544"/>
      <c r="BY1" s="544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35">
      <c r="CF2">
        <v>1</v>
      </c>
      <c r="CG2">
        <v>90</v>
      </c>
    </row>
    <row r="3" spans="1:88" x14ac:dyDescent="0.3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5135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5158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5187</v>
      </c>
      <c r="CJ3" t="s">
        <v>5188</v>
      </c>
    </row>
    <row r="4" spans="1:88" ht="87" hidden="1" x14ac:dyDescent="0.3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5136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5201</v>
      </c>
      <c r="AL4" s="423" t="s">
        <v>5127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3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5121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hidden="1" x14ac:dyDescent="0.3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5121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3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5121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58" hidden="1" x14ac:dyDescent="0.3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5136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5140</v>
      </c>
      <c r="AL8" s="423" t="s">
        <v>5128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3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26-Jan-28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3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 t="shared" si="0"/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26-Jan-28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3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26-Jan-28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3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No se encuentra</v>
      </c>
      <c r="CG12" s="193" t="e">
        <f t="shared" si="31"/>
        <v>#VALUE!</v>
      </c>
      <c r="CI12" s="18"/>
      <c r="CJ12" s="18">
        <f t="shared" si="32"/>
        <v>0</v>
      </c>
    </row>
    <row r="13" spans="1:88" hidden="1" x14ac:dyDescent="0.3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46183</v>
      </c>
      <c r="H13" s="6"/>
      <c r="I13" s="34">
        <f t="shared" si="1"/>
        <v>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46190</v>
      </c>
      <c r="P13" s="6"/>
      <c r="Q13" s="29">
        <f t="shared" si="4"/>
        <v>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46220</v>
      </c>
      <c r="X13" s="6"/>
      <c r="Y13" s="29">
        <f t="shared" si="7"/>
        <v>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46265</v>
      </c>
      <c r="AI13" s="15"/>
      <c r="AJ13" s="34">
        <f t="shared" si="10"/>
        <v>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46285</v>
      </c>
      <c r="AQ13" s="15"/>
      <c r="AR13" s="34">
        <f t="shared" si="13"/>
        <v>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46585</v>
      </c>
      <c r="BC13" s="15"/>
      <c r="BD13" s="7">
        <f t="shared" si="16"/>
        <v>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46585</v>
      </c>
      <c r="BJ13" s="15"/>
      <c r="BK13" s="34">
        <f t="shared" si="20"/>
        <v>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46585</v>
      </c>
      <c r="BQ13" s="15"/>
      <c r="BR13" s="34">
        <f t="shared" si="24"/>
        <v>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46592</v>
      </c>
      <c r="BX13" s="15"/>
      <c r="BY13" s="7">
        <f t="shared" si="28"/>
        <v>1</v>
      </c>
      <c r="BZ13" s="2" t="s">
        <v>2489</v>
      </c>
      <c r="CA13" s="315">
        <v>46591</v>
      </c>
      <c r="CB13" s="7">
        <f t="shared" si="29"/>
        <v>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00.5" hidden="1" customHeight="1" x14ac:dyDescent="0.3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5298</v>
      </c>
      <c r="AL14" s="3" t="s">
        <v>5126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97.5" hidden="1" customHeight="1" x14ac:dyDescent="0.3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5299</v>
      </c>
      <c r="AL15" s="3" t="s">
        <v>5126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hidden="1" x14ac:dyDescent="0.3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/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f t="shared" si="37"/>
        <v>46192</v>
      </c>
      <c r="P16" s="6"/>
      <c r="Q16" s="29">
        <f t="shared" si="4"/>
        <v>-24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46222</v>
      </c>
      <c r="X16" s="6"/>
      <c r="Y16" s="29">
        <f t="shared" si="7"/>
        <v>-25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46267</v>
      </c>
      <c r="AI16" s="15"/>
      <c r="AJ16" s="34">
        <f t="shared" si="10"/>
        <v>-26</v>
      </c>
      <c r="AK16" s="393"/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46287</v>
      </c>
      <c r="AQ16" s="15"/>
      <c r="AR16" s="34">
        <f t="shared" si="13"/>
        <v>-27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46407</v>
      </c>
      <c r="BC16" s="15"/>
      <c r="BD16" s="7">
        <f t="shared" si="16"/>
        <v>-28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46407</v>
      </c>
      <c r="BJ16" s="15"/>
      <c r="BK16" s="34">
        <f t="shared" si="20"/>
        <v>-29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46407</v>
      </c>
      <c r="BQ16" s="15"/>
      <c r="BR16" s="34">
        <f t="shared" si="24"/>
        <v>-29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46414</v>
      </c>
      <c r="BX16" s="15"/>
      <c r="BY16" s="7">
        <f t="shared" si="28"/>
        <v>-29</v>
      </c>
      <c r="BZ16" s="2" t="s">
        <v>2491</v>
      </c>
      <c r="CA16" s="315">
        <v>46443</v>
      </c>
      <c r="CB16" s="7">
        <f t="shared" si="29"/>
        <v>-29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118.5" hidden="1" customHeight="1" x14ac:dyDescent="0.3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5193</v>
      </c>
      <c r="AL17" s="423" t="s">
        <v>5186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29" hidden="1" x14ac:dyDescent="0.3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/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f t="shared" si="67"/>
        <v>46179</v>
      </c>
      <c r="X18" s="6"/>
      <c r="Y18" s="29">
        <f t="shared" si="7"/>
        <v>-89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46224</v>
      </c>
      <c r="AI18" s="15"/>
      <c r="AJ18" s="34">
        <f t="shared" si="10"/>
        <v>-90</v>
      </c>
      <c r="AK18" s="525" t="s">
        <v>5285</v>
      </c>
      <c r="AL18" s="3"/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46244</v>
      </c>
      <c r="AQ18" s="15"/>
      <c r="AR18" s="34">
        <f t="shared" si="13"/>
        <v>-91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46424</v>
      </c>
      <c r="BC18" s="15"/>
      <c r="BD18" s="7">
        <f t="shared" si="16"/>
        <v>-92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46424</v>
      </c>
      <c r="BJ18" s="15"/>
      <c r="BK18" s="34">
        <f t="shared" si="20"/>
        <v>-93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46424</v>
      </c>
      <c r="BQ18" s="15"/>
      <c r="BR18" s="34">
        <f t="shared" si="24"/>
        <v>-93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46431</v>
      </c>
      <c r="BX18" s="15"/>
      <c r="BY18" s="7">
        <f t="shared" si="28"/>
        <v>-93</v>
      </c>
      <c r="BZ18" s="2" t="s">
        <v>2493</v>
      </c>
      <c r="CA18" s="15">
        <v>46524</v>
      </c>
      <c r="CB18" s="7">
        <f t="shared" si="29"/>
        <v>-93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hidden="1" customHeight="1" x14ac:dyDescent="0.3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5202</v>
      </c>
      <c r="AL19" s="423" t="s">
        <v>5196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hidden="1" customHeight="1" x14ac:dyDescent="0.3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5200</v>
      </c>
      <c r="AL20" s="423" t="s">
        <v>5128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46.5" hidden="1" customHeight="1" x14ac:dyDescent="0.35">
      <c r="A21" s="40" t="s">
        <v>246</v>
      </c>
      <c r="B21" s="41" t="s">
        <v>5218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/>
      <c r="Q21" s="29">
        <f t="shared" ref="Q21" si="108">+O21-M21</f>
        <v>12</v>
      </c>
      <c r="R21" s="7" t="s">
        <v>5223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f t="shared" si="67"/>
        <v>46169</v>
      </c>
      <c r="X21" s="6"/>
      <c r="Y21" s="29">
        <f t="shared" ref="Y21" si="111">+W21-U21</f>
        <v>11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46214</v>
      </c>
      <c r="AI21" s="15"/>
      <c r="AJ21" s="34">
        <f t="shared" ref="AJ21" si="115">+AH21-AF21</f>
        <v>10</v>
      </c>
      <c r="AK21" s="426" t="s">
        <v>5239</v>
      </c>
      <c r="AL21" s="423" t="s">
        <v>5128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46234</v>
      </c>
      <c r="AQ21" s="15"/>
      <c r="AR21" s="34">
        <f t="shared" ref="AR21" si="119">+AP21-AN21</f>
        <v>9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46384</v>
      </c>
      <c r="BC21" s="15"/>
      <c r="BD21" s="7">
        <f t="shared" ref="BD21" si="123">+BB21-AZ21</f>
        <v>8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46384</v>
      </c>
      <c r="BJ21" s="15"/>
      <c r="BK21" s="34">
        <f t="shared" ref="BK21" si="127">+BI21-BG21</f>
        <v>7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46384</v>
      </c>
      <c r="BQ21" s="15"/>
      <c r="BR21" s="34">
        <f t="shared" ref="BR21" si="131">+BP21-BN21</f>
        <v>7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46391</v>
      </c>
      <c r="BX21" s="15"/>
      <c r="BY21" s="7">
        <f t="shared" ref="BY21" si="135">+BW21-BU21</f>
        <v>7</v>
      </c>
      <c r="BZ21" s="2" t="s">
        <v>2500</v>
      </c>
      <c r="CA21" s="315">
        <v>46384</v>
      </c>
      <c r="CB21" s="7">
        <f t="shared" ref="CB21" si="136">+BW21-CA21</f>
        <v>7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hidden="1" x14ac:dyDescent="0.3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393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58" hidden="1" x14ac:dyDescent="0.3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46136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f t="shared" si="37"/>
        <v>46143</v>
      </c>
      <c r="P23" s="6"/>
      <c r="Q23" s="29">
        <f t="shared" si="4"/>
        <v>-73</v>
      </c>
      <c r="R23" s="7"/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46173</v>
      </c>
      <c r="X23" s="6"/>
      <c r="Y23" s="29">
        <f t="shared" si="7"/>
        <v>-74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46218</v>
      </c>
      <c r="AI23" s="15"/>
      <c r="AJ23" s="34">
        <f t="shared" si="10"/>
        <v>-75</v>
      </c>
      <c r="AK23" s="525" t="s">
        <v>5300</v>
      </c>
      <c r="AL23" s="3"/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46238</v>
      </c>
      <c r="AQ23" s="15"/>
      <c r="AR23" s="34">
        <f t="shared" si="13"/>
        <v>-76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46358</v>
      </c>
      <c r="BC23" s="15"/>
      <c r="BD23" s="7">
        <f t="shared" si="16"/>
        <v>-77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46358</v>
      </c>
      <c r="BJ23" s="15"/>
      <c r="BK23" s="34">
        <f t="shared" si="20"/>
        <v>-78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46358</v>
      </c>
      <c r="BQ23" s="15"/>
      <c r="BR23" s="34">
        <f t="shared" si="24"/>
        <v>-78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46365</v>
      </c>
      <c r="BX23" s="15"/>
      <c r="BY23" s="7">
        <f t="shared" si="28"/>
        <v>-78</v>
      </c>
      <c r="BZ23" s="2" t="s">
        <v>2597</v>
      </c>
      <c r="CA23" s="315">
        <v>46443</v>
      </c>
      <c r="CB23" s="7">
        <f t="shared" si="29"/>
        <v>-78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hidden="1" x14ac:dyDescent="0.3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/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f t="shared" si="37"/>
        <v>46191</v>
      </c>
      <c r="P24" s="6"/>
      <c r="Q24" s="29">
        <f t="shared" si="4"/>
        <v>-55</v>
      </c>
      <c r="R24" s="7"/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46221</v>
      </c>
      <c r="X24" s="6"/>
      <c r="Y24" s="29">
        <f t="shared" si="7"/>
        <v>-56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46266</v>
      </c>
      <c r="AI24" s="15"/>
      <c r="AJ24" s="34">
        <f t="shared" si="10"/>
        <v>-57</v>
      </c>
      <c r="AK24" s="393"/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46286</v>
      </c>
      <c r="AQ24" s="15"/>
      <c r="AR24" s="34">
        <f t="shared" si="13"/>
        <v>-58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46436</v>
      </c>
      <c r="BC24" s="15"/>
      <c r="BD24" s="7">
        <f t="shared" si="16"/>
        <v>-59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46436</v>
      </c>
      <c r="BJ24" s="15"/>
      <c r="BK24" s="34">
        <f t="shared" si="20"/>
        <v>-60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46436</v>
      </c>
      <c r="BQ24" s="15"/>
      <c r="BR24" s="34">
        <f t="shared" si="24"/>
        <v>-60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46443</v>
      </c>
      <c r="BX24" s="15"/>
      <c r="BY24" s="7">
        <f t="shared" si="28"/>
        <v>-60</v>
      </c>
      <c r="BZ24" s="2" t="s">
        <v>2599</v>
      </c>
      <c r="CA24" s="315">
        <v>46503</v>
      </c>
      <c r="CB24" s="7">
        <f t="shared" si="29"/>
        <v>-60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hidden="1" x14ac:dyDescent="0.35">
      <c r="A25" s="136" t="s">
        <v>246</v>
      </c>
      <c r="B25" s="41" t="s">
        <v>5171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hidden="1" x14ac:dyDescent="0.3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/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f t="shared" si="37"/>
        <v>46192</v>
      </c>
      <c r="P26" s="6"/>
      <c r="Q26" s="29">
        <f t="shared" si="4"/>
        <v>-24</v>
      </c>
      <c r="R26" s="7"/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46222</v>
      </c>
      <c r="X26" s="6"/>
      <c r="Y26" s="29">
        <f t="shared" si="7"/>
        <v>-25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46267</v>
      </c>
      <c r="AI26" s="15"/>
      <c r="AJ26" s="34">
        <f t="shared" si="10"/>
        <v>-26</v>
      </c>
      <c r="AK26" s="393"/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46287</v>
      </c>
      <c r="AQ26" s="15"/>
      <c r="AR26" s="34">
        <f t="shared" si="13"/>
        <v>-27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46407</v>
      </c>
      <c r="BC26" s="15"/>
      <c r="BD26" s="7">
        <f t="shared" si="16"/>
        <v>-28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46407</v>
      </c>
      <c r="BJ26" s="15"/>
      <c r="BK26" s="34">
        <f t="shared" si="20"/>
        <v>-29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46407</v>
      </c>
      <c r="BQ26" s="15"/>
      <c r="BR26" s="34">
        <f t="shared" si="24"/>
        <v>-29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46414</v>
      </c>
      <c r="BX26" s="15"/>
      <c r="BY26" s="7">
        <f t="shared" si="28"/>
        <v>-29</v>
      </c>
      <c r="BZ26" s="2" t="s">
        <v>2491</v>
      </c>
      <c r="CA26" s="315">
        <v>46443</v>
      </c>
      <c r="CB26" s="7">
        <f t="shared" si="29"/>
        <v>-29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hidden="1" x14ac:dyDescent="0.3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hidden="1" x14ac:dyDescent="0.3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idden="1" x14ac:dyDescent="0.3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/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f t="shared" si="37"/>
        <v>46164</v>
      </c>
      <c r="P29" s="6"/>
      <c r="Q29" s="29">
        <f t="shared" si="4"/>
        <v>5</v>
      </c>
      <c r="R29" s="7"/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46194</v>
      </c>
      <c r="X29" s="6"/>
      <c r="Y29" s="29">
        <f t="shared" si="7"/>
        <v>4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46239</v>
      </c>
      <c r="AI29" s="15"/>
      <c r="AJ29" s="34">
        <f t="shared" si="10"/>
        <v>3</v>
      </c>
      <c r="AK29" s="393"/>
      <c r="AL29" s="3"/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46259</v>
      </c>
      <c r="AQ29" s="15"/>
      <c r="AR29" s="34">
        <f t="shared" si="13"/>
        <v>2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46499</v>
      </c>
      <c r="BC29" s="15"/>
      <c r="BD29" s="7">
        <f t="shared" si="16"/>
        <v>1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46499</v>
      </c>
      <c r="BJ29" s="15"/>
      <c r="BK29" s="34">
        <f t="shared" si="20"/>
        <v>0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46499</v>
      </c>
      <c r="BQ29" s="15"/>
      <c r="BR29" s="34">
        <f t="shared" si="24"/>
        <v>0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46506</v>
      </c>
      <c r="BX29" s="15"/>
      <c r="BY29" s="7">
        <f t="shared" si="28"/>
        <v>0</v>
      </c>
      <c r="BZ29" s="2" t="s">
        <v>2514</v>
      </c>
      <c r="CA29" s="315">
        <v>46506</v>
      </c>
      <c r="CB29" s="7">
        <f t="shared" si="29"/>
        <v>0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hidden="1" customHeight="1" x14ac:dyDescent="0.3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5222</v>
      </c>
      <c r="AL30" s="423" t="s">
        <v>5127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idden="1" x14ac:dyDescent="0.3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5197</v>
      </c>
      <c r="AL31" s="423" t="s">
        <v>5127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hidden="1" x14ac:dyDescent="0.3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5197</v>
      </c>
      <c r="AL32" s="482" t="s">
        <v>5127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78" customHeight="1" x14ac:dyDescent="0.3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/>
      <c r="Q33" s="29">
        <f t="shared" si="4"/>
        <v>11</v>
      </c>
      <c r="R33" s="7" t="s">
        <v>5226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/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46217</v>
      </c>
      <c r="AI33" s="15"/>
      <c r="AJ33" s="34">
        <f t="shared" si="10"/>
        <v>9</v>
      </c>
      <c r="AK33" s="481" t="s">
        <v>5240</v>
      </c>
      <c r="AL33" s="3" t="s">
        <v>5137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46237</v>
      </c>
      <c r="AQ33" s="15"/>
      <c r="AR33" s="34">
        <f t="shared" si="13"/>
        <v>8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46537</v>
      </c>
      <c r="BC33" s="15"/>
      <c r="BD33" s="7">
        <f t="shared" si="16"/>
        <v>7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46537</v>
      </c>
      <c r="BJ33" s="15"/>
      <c r="BK33" s="34">
        <f t="shared" si="20"/>
        <v>6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46537</v>
      </c>
      <c r="BQ33" s="15"/>
      <c r="BR33" s="34">
        <f t="shared" si="24"/>
        <v>6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46544</v>
      </c>
      <c r="BX33" s="15"/>
      <c r="BY33" s="7">
        <f t="shared" si="28"/>
        <v>6</v>
      </c>
      <c r="BZ33" s="2" t="s">
        <v>2515</v>
      </c>
      <c r="CA33" s="315">
        <v>46538</v>
      </c>
      <c r="CB33" s="7">
        <f t="shared" si="29"/>
        <v>6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82.5" customHeight="1" x14ac:dyDescent="0.3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5301</v>
      </c>
      <c r="AL34" s="3" t="s">
        <v>5137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58" x14ac:dyDescent="0.3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5302</v>
      </c>
      <c r="AL35" s="3" t="s">
        <v>5126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87" x14ac:dyDescent="0.3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5303</v>
      </c>
      <c r="AL36" s="3" t="s">
        <v>5137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x14ac:dyDescent="0.3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/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f t="shared" si="37"/>
        <v>46164</v>
      </c>
      <c r="P37" s="6"/>
      <c r="Q37" s="29">
        <f t="shared" si="4"/>
        <v>-66</v>
      </c>
      <c r="R37" s="7"/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46194</v>
      </c>
      <c r="X37" s="6"/>
      <c r="Y37" s="29">
        <f t="shared" si="7"/>
        <v>-67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46239</v>
      </c>
      <c r="AI37" s="15"/>
      <c r="AJ37" s="34">
        <f t="shared" si="10"/>
        <v>-68</v>
      </c>
      <c r="AK37" s="393"/>
      <c r="AL37" s="3"/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46259</v>
      </c>
      <c r="AQ37" s="15"/>
      <c r="AR37" s="34">
        <f t="shared" si="13"/>
        <v>-69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46349</v>
      </c>
      <c r="BC37" s="15"/>
      <c r="BD37" s="7">
        <f t="shared" si="16"/>
        <v>-70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46349</v>
      </c>
      <c r="BJ37" s="15"/>
      <c r="BK37" s="34">
        <f t="shared" si="20"/>
        <v>-71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46349</v>
      </c>
      <c r="BQ37" s="15"/>
      <c r="BR37" s="34">
        <f t="shared" si="24"/>
        <v>-71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46356</v>
      </c>
      <c r="BX37" s="15"/>
      <c r="BY37" s="7">
        <f t="shared" si="28"/>
        <v>-71</v>
      </c>
      <c r="BZ37" s="2" t="s">
        <v>2516</v>
      </c>
      <c r="CA37" s="315">
        <v>46427</v>
      </c>
      <c r="CB37" s="7">
        <f t="shared" si="29"/>
        <v>-71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58" x14ac:dyDescent="0.3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/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46204</v>
      </c>
      <c r="AI38" s="15"/>
      <c r="AJ38" s="34">
        <f t="shared" si="10"/>
        <v>-43</v>
      </c>
      <c r="AK38" s="481" t="s">
        <v>5304</v>
      </c>
      <c r="AL38" s="3" t="s">
        <v>5126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46224</v>
      </c>
      <c r="AQ38" s="15"/>
      <c r="AR38" s="34">
        <f t="shared" si="13"/>
        <v>-44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46374</v>
      </c>
      <c r="BC38" s="15"/>
      <c r="BD38" s="7">
        <f t="shared" si="16"/>
        <v>-45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46374</v>
      </c>
      <c r="BJ38" s="15"/>
      <c r="BK38" s="34">
        <f t="shared" si="20"/>
        <v>-46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46374</v>
      </c>
      <c r="BQ38" s="15"/>
      <c r="BR38" s="34">
        <f t="shared" si="24"/>
        <v>-46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46381</v>
      </c>
      <c r="BX38" s="15"/>
      <c r="BY38" s="7">
        <f t="shared" si="28"/>
        <v>-46</v>
      </c>
      <c r="BZ38" s="2" t="s">
        <v>2516</v>
      </c>
      <c r="CA38" s="315">
        <v>46427</v>
      </c>
      <c r="CB38" s="7">
        <f t="shared" si="29"/>
        <v>-46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58" x14ac:dyDescent="0.3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/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46204</v>
      </c>
      <c r="AI39" s="15"/>
      <c r="AJ39" s="34">
        <f t="shared" si="10"/>
        <v>-43</v>
      </c>
      <c r="AK39" s="481" t="s">
        <v>5305</v>
      </c>
      <c r="AL39" s="3" t="s">
        <v>5137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46224</v>
      </c>
      <c r="AQ39" s="15"/>
      <c r="AR39" s="34">
        <f t="shared" si="13"/>
        <v>-44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46374</v>
      </c>
      <c r="BC39" s="15"/>
      <c r="BD39" s="7">
        <f t="shared" si="16"/>
        <v>-45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46374</v>
      </c>
      <c r="BJ39" s="15"/>
      <c r="BK39" s="34">
        <f t="shared" si="20"/>
        <v>-46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46374</v>
      </c>
      <c r="BQ39" s="15"/>
      <c r="BR39" s="34">
        <f t="shared" si="24"/>
        <v>-46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46381</v>
      </c>
      <c r="BX39" s="15"/>
      <c r="BY39" s="7">
        <f t="shared" si="28"/>
        <v>-46</v>
      </c>
      <c r="BZ39" s="2" t="s">
        <v>2516</v>
      </c>
      <c r="CA39" s="315">
        <v>46427</v>
      </c>
      <c r="CB39" s="7">
        <f t="shared" si="29"/>
        <v>-46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x14ac:dyDescent="0.3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/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f t="shared" si="37"/>
        <v>46170</v>
      </c>
      <c r="P40" s="6"/>
      <c r="Q40" s="29">
        <f t="shared" si="4"/>
        <v>-85</v>
      </c>
      <c r="R40" s="7"/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46200</v>
      </c>
      <c r="X40" s="6"/>
      <c r="Y40" s="29">
        <f t="shared" si="7"/>
        <v>-86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46245</v>
      </c>
      <c r="AI40" s="15"/>
      <c r="AJ40" s="34">
        <f t="shared" si="10"/>
        <v>-87</v>
      </c>
      <c r="AK40" s="393"/>
      <c r="AL40" s="3"/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46265</v>
      </c>
      <c r="AQ40" s="15"/>
      <c r="AR40" s="34">
        <f t="shared" si="13"/>
        <v>-88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46385</v>
      </c>
      <c r="BC40" s="15"/>
      <c r="BD40" s="7">
        <f t="shared" si="16"/>
        <v>-89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46385</v>
      </c>
      <c r="BJ40" s="15"/>
      <c r="BK40" s="34">
        <f t="shared" si="20"/>
        <v>-90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46385</v>
      </c>
      <c r="BQ40" s="15"/>
      <c r="BR40" s="34">
        <f t="shared" si="24"/>
        <v>-90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46392</v>
      </c>
      <c r="BX40" s="15"/>
      <c r="BY40" s="7">
        <f t="shared" si="28"/>
        <v>-90</v>
      </c>
      <c r="BZ40" s="2" t="s">
        <v>2516</v>
      </c>
      <c r="CA40" s="315">
        <v>46482</v>
      </c>
      <c r="CB40" s="7">
        <f t="shared" si="29"/>
        <v>-90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58" x14ac:dyDescent="0.3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/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46204</v>
      </c>
      <c r="AI41" s="15"/>
      <c r="AJ41" s="34">
        <f t="shared" si="10"/>
        <v>-68</v>
      </c>
      <c r="AK41" s="496" t="s">
        <v>5306</v>
      </c>
      <c r="AL41" s="3" t="s">
        <v>5137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46224</v>
      </c>
      <c r="AQ41" s="15"/>
      <c r="AR41" s="34">
        <f t="shared" si="13"/>
        <v>-69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46404</v>
      </c>
      <c r="BC41" s="15"/>
      <c r="BD41" s="7">
        <f t="shared" si="16"/>
        <v>-70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46404</v>
      </c>
      <c r="BJ41" s="15"/>
      <c r="BK41" s="34">
        <f t="shared" si="20"/>
        <v>-71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46404</v>
      </c>
      <c r="BQ41" s="15"/>
      <c r="BR41" s="34">
        <f t="shared" si="24"/>
        <v>-71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46411</v>
      </c>
      <c r="BX41" s="15"/>
      <c r="BY41" s="7">
        <f t="shared" si="28"/>
        <v>-71</v>
      </c>
      <c r="BZ41" s="2" t="s">
        <v>2516</v>
      </c>
      <c r="CA41" s="315">
        <v>46482</v>
      </c>
      <c r="CB41" s="7">
        <f t="shared" si="29"/>
        <v>-71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x14ac:dyDescent="0.3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46157</v>
      </c>
      <c r="H42" s="6"/>
      <c r="I42" s="34">
        <f t="shared" si="1"/>
        <v>-60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46164</v>
      </c>
      <c r="P42" s="6"/>
      <c r="Q42" s="29">
        <f t="shared" si="4"/>
        <v>-61</v>
      </c>
      <c r="R42" s="7"/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46194</v>
      </c>
      <c r="X42" s="6"/>
      <c r="Y42" s="29">
        <f t="shared" si="7"/>
        <v>-62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46239</v>
      </c>
      <c r="AI42" s="15"/>
      <c r="AJ42" s="34">
        <f t="shared" si="10"/>
        <v>-63</v>
      </c>
      <c r="AK42" s="393"/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46259</v>
      </c>
      <c r="AQ42" s="15"/>
      <c r="AR42" s="34">
        <f t="shared" si="13"/>
        <v>-64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46409</v>
      </c>
      <c r="BC42" s="15"/>
      <c r="BD42" s="7">
        <f t="shared" si="16"/>
        <v>-65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46409</v>
      </c>
      <c r="BJ42" s="15"/>
      <c r="BK42" s="34">
        <f t="shared" si="20"/>
        <v>-66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46409</v>
      </c>
      <c r="BQ42" s="15"/>
      <c r="BR42" s="34">
        <f t="shared" si="24"/>
        <v>-66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46416</v>
      </c>
      <c r="BX42" s="15"/>
      <c r="BY42" s="7">
        <f t="shared" si="28"/>
        <v>-66</v>
      </c>
      <c r="BZ42" s="2" t="s">
        <v>2516</v>
      </c>
      <c r="CA42" s="315">
        <v>46482</v>
      </c>
      <c r="CB42" s="7">
        <f t="shared" si="29"/>
        <v>-66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58" x14ac:dyDescent="0.3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/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46211</v>
      </c>
      <c r="AI43" s="15"/>
      <c r="AJ43" s="34">
        <f t="shared" si="10"/>
        <v>-91</v>
      </c>
      <c r="AK43" s="481" t="s">
        <v>5307</v>
      </c>
      <c r="AL43" s="3" t="s">
        <v>5137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46231</v>
      </c>
      <c r="AQ43" s="15"/>
      <c r="AR43" s="34">
        <f t="shared" si="13"/>
        <v>-92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46381</v>
      </c>
      <c r="BC43" s="15"/>
      <c r="BD43" s="7">
        <f t="shared" si="16"/>
        <v>-93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46381</v>
      </c>
      <c r="BJ43" s="15"/>
      <c r="BK43" s="34">
        <f t="shared" si="20"/>
        <v>-94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46381</v>
      </c>
      <c r="BQ43" s="15"/>
      <c r="BR43" s="34">
        <f t="shared" si="24"/>
        <v>-94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46388</v>
      </c>
      <c r="BX43" s="15"/>
      <c r="BY43" s="7">
        <f t="shared" si="28"/>
        <v>-94</v>
      </c>
      <c r="BZ43" s="2" t="s">
        <v>2516</v>
      </c>
      <c r="CA43" s="315">
        <v>46482</v>
      </c>
      <c r="CB43" s="7">
        <f t="shared" si="29"/>
        <v>-94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x14ac:dyDescent="0.3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46163</v>
      </c>
      <c r="H44" s="6"/>
      <c r="I44" s="34">
        <f t="shared" si="1"/>
        <v>-84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46170</v>
      </c>
      <c r="P44" s="6"/>
      <c r="Q44" s="29">
        <f t="shared" si="4"/>
        <v>-85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46200</v>
      </c>
      <c r="X44" s="6"/>
      <c r="Y44" s="29">
        <f t="shared" si="7"/>
        <v>-86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46245</v>
      </c>
      <c r="AI44" s="15"/>
      <c r="AJ44" s="34">
        <f t="shared" si="10"/>
        <v>-87</v>
      </c>
      <c r="AK44" s="393"/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46265</v>
      </c>
      <c r="AQ44" s="15"/>
      <c r="AR44" s="34">
        <f t="shared" si="13"/>
        <v>-88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46385</v>
      </c>
      <c r="BC44" s="15"/>
      <c r="BD44" s="7">
        <f t="shared" si="16"/>
        <v>-89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46385</v>
      </c>
      <c r="BJ44" s="15"/>
      <c r="BK44" s="34">
        <f t="shared" si="20"/>
        <v>-90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46385</v>
      </c>
      <c r="BQ44" s="15"/>
      <c r="BR44" s="34">
        <f t="shared" si="24"/>
        <v>-90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46392</v>
      </c>
      <c r="BX44" s="15"/>
      <c r="BY44" s="7">
        <f t="shared" si="28"/>
        <v>-90</v>
      </c>
      <c r="BZ44" s="2" t="s">
        <v>2516</v>
      </c>
      <c r="CA44" s="315">
        <v>46482</v>
      </c>
      <c r="CB44" s="7">
        <f t="shared" si="29"/>
        <v>-90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x14ac:dyDescent="0.3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/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f t="shared" si="37"/>
        <v>46170</v>
      </c>
      <c r="P45" s="6"/>
      <c r="Q45" s="29">
        <f t="shared" si="4"/>
        <v>-25</v>
      </c>
      <c r="R45" s="7"/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46200</v>
      </c>
      <c r="X45" s="6"/>
      <c r="Y45" s="29">
        <f t="shared" si="7"/>
        <v>-26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46245</v>
      </c>
      <c r="AI45" s="15"/>
      <c r="AJ45" s="34">
        <f t="shared" si="10"/>
        <v>-27</v>
      </c>
      <c r="AK45" s="393"/>
      <c r="AL45" s="3"/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46265</v>
      </c>
      <c r="AQ45" s="15"/>
      <c r="AR45" s="34">
        <f t="shared" si="13"/>
        <v>-28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46445</v>
      </c>
      <c r="BC45" s="15"/>
      <c r="BD45" s="7">
        <f t="shared" si="16"/>
        <v>-29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46445</v>
      </c>
      <c r="BJ45" s="15"/>
      <c r="BK45" s="34">
        <f t="shared" si="20"/>
        <v>-30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46445</v>
      </c>
      <c r="BQ45" s="15"/>
      <c r="BR45" s="34">
        <f t="shared" si="24"/>
        <v>-30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46452</v>
      </c>
      <c r="BX45" s="15"/>
      <c r="BY45" s="7">
        <f t="shared" si="28"/>
        <v>-30</v>
      </c>
      <c r="BZ45" s="2" t="s">
        <v>2516</v>
      </c>
      <c r="CA45" s="315">
        <v>46482</v>
      </c>
      <c r="CB45" s="7">
        <f t="shared" si="29"/>
        <v>-30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87" x14ac:dyDescent="0.3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5308</v>
      </c>
      <c r="AL46" s="3" t="s">
        <v>5137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43.5" x14ac:dyDescent="0.35">
      <c r="A47" s="40" t="s">
        <v>640</v>
      </c>
      <c r="B47" s="41" t="s">
        <v>2626</v>
      </c>
      <c r="C47" s="42" t="s">
        <v>5217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/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/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46218</v>
      </c>
      <c r="AI47" s="15"/>
      <c r="AJ47" s="34">
        <f t="shared" si="10"/>
        <v>-84</v>
      </c>
      <c r="AK47" s="481" t="s">
        <v>5247</v>
      </c>
      <c r="AL47" s="3" t="s">
        <v>5126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46238</v>
      </c>
      <c r="AQ47" s="15"/>
      <c r="AR47" s="34">
        <f t="shared" si="13"/>
        <v>-85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46388</v>
      </c>
      <c r="BC47" s="15"/>
      <c r="BD47" s="7">
        <f t="shared" si="16"/>
        <v>-86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46388</v>
      </c>
      <c r="BJ47" s="15"/>
      <c r="BK47" s="34">
        <f t="shared" si="20"/>
        <v>-87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46388</v>
      </c>
      <c r="BQ47" s="15"/>
      <c r="BR47" s="34">
        <f t="shared" si="24"/>
        <v>-87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46395</v>
      </c>
      <c r="BX47" s="15"/>
      <c r="BY47" s="7">
        <f t="shared" si="28"/>
        <v>-87</v>
      </c>
      <c r="BZ47" s="2" t="s">
        <v>2516</v>
      </c>
      <c r="CA47" s="315">
        <v>46482</v>
      </c>
      <c r="CB47" s="7">
        <f t="shared" si="29"/>
        <v>-87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51.75" customHeight="1" x14ac:dyDescent="0.3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f t="shared" si="67"/>
        <v>46148</v>
      </c>
      <c r="X48" s="6"/>
      <c r="Y48" s="29">
        <f t="shared" si="7"/>
        <v>-83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46193</v>
      </c>
      <c r="AI48" s="15"/>
      <c r="AJ48" s="34">
        <f t="shared" si="10"/>
        <v>-84</v>
      </c>
      <c r="AK48" s="481" t="s">
        <v>5309</v>
      </c>
      <c r="AL48" s="2" t="s">
        <v>5137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46213</v>
      </c>
      <c r="AQ48" s="15"/>
      <c r="AR48" s="34">
        <f t="shared" si="13"/>
        <v>-85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46333</v>
      </c>
      <c r="BC48" s="15"/>
      <c r="BD48" s="7">
        <f t="shared" si="16"/>
        <v>-86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46333</v>
      </c>
      <c r="BJ48" s="15"/>
      <c r="BK48" s="34">
        <f t="shared" si="20"/>
        <v>-87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46333</v>
      </c>
      <c r="BQ48" s="15"/>
      <c r="BR48" s="34">
        <f t="shared" si="24"/>
        <v>-87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46340</v>
      </c>
      <c r="BX48" s="15"/>
      <c r="BY48" s="7">
        <f t="shared" si="28"/>
        <v>-87</v>
      </c>
      <c r="BZ48" s="2" t="s">
        <v>2516</v>
      </c>
      <c r="CA48" s="15">
        <v>46427</v>
      </c>
      <c r="CB48" s="7">
        <f t="shared" si="29"/>
        <v>-87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145" x14ac:dyDescent="0.3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5310</v>
      </c>
      <c r="AL49" s="3" t="s">
        <v>5186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/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46374</v>
      </c>
      <c r="BC49" s="15"/>
      <c r="BD49" s="7">
        <f t="shared" si="16"/>
        <v>-45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46374</v>
      </c>
      <c r="BJ49" s="15"/>
      <c r="BK49" s="34">
        <f t="shared" si="20"/>
        <v>-46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46374</v>
      </c>
      <c r="BQ49" s="15"/>
      <c r="BR49" s="34">
        <f t="shared" si="24"/>
        <v>-46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46381</v>
      </c>
      <c r="BX49" s="15"/>
      <c r="BY49" s="7">
        <f t="shared" si="28"/>
        <v>-46</v>
      </c>
      <c r="BZ49" s="2" t="s">
        <v>2516</v>
      </c>
      <c r="CA49" s="315">
        <v>46427</v>
      </c>
      <c r="CB49" s="7">
        <f t="shared" si="29"/>
        <v>-46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x14ac:dyDescent="0.3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/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46155</v>
      </c>
      <c r="P50" s="6"/>
      <c r="Q50" s="29">
        <f t="shared" si="4"/>
        <v>-70</v>
      </c>
      <c r="R50" s="7"/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46185</v>
      </c>
      <c r="X50" s="6"/>
      <c r="Y50" s="29">
        <f t="shared" si="7"/>
        <v>-71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46230</v>
      </c>
      <c r="AI50" s="15"/>
      <c r="AJ50" s="34">
        <f t="shared" si="10"/>
        <v>-72</v>
      </c>
      <c r="AK50" s="393"/>
      <c r="AL50" s="3"/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46250</v>
      </c>
      <c r="AQ50" s="15"/>
      <c r="AR50" s="34">
        <f t="shared" si="13"/>
        <v>-73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46400</v>
      </c>
      <c r="BC50" s="15"/>
      <c r="BD50" s="7">
        <f t="shared" si="16"/>
        <v>-74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46400</v>
      </c>
      <c r="BJ50" s="15"/>
      <c r="BK50" s="34">
        <f t="shared" si="20"/>
        <v>-75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46400</v>
      </c>
      <c r="BQ50" s="15"/>
      <c r="BR50" s="34">
        <f t="shared" si="24"/>
        <v>-75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46407</v>
      </c>
      <c r="BX50" s="15"/>
      <c r="BY50" s="7">
        <f t="shared" si="28"/>
        <v>-75</v>
      </c>
      <c r="BZ50" s="2" t="s">
        <v>2516</v>
      </c>
      <c r="CA50" s="315">
        <v>46482</v>
      </c>
      <c r="CB50" s="7">
        <f t="shared" si="29"/>
        <v>-75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130.5" x14ac:dyDescent="0.3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5241</v>
      </c>
      <c r="AL51" s="3" t="s">
        <v>5186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/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46344</v>
      </c>
      <c r="BC51" s="15"/>
      <c r="BD51" s="7">
        <f t="shared" si="16"/>
        <v>-91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46344</v>
      </c>
      <c r="BJ51" s="15"/>
      <c r="BK51" s="34">
        <f t="shared" si="20"/>
        <v>-92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46344</v>
      </c>
      <c r="BQ51" s="15"/>
      <c r="BR51" s="34">
        <f t="shared" si="24"/>
        <v>-92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46351</v>
      </c>
      <c r="BX51" s="15"/>
      <c r="BY51" s="7">
        <f t="shared" si="28"/>
        <v>-92</v>
      </c>
      <c r="BZ51" s="2" t="s">
        <v>2515</v>
      </c>
      <c r="CA51" s="315">
        <v>46443</v>
      </c>
      <c r="CB51" s="7">
        <f t="shared" si="29"/>
        <v>-92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x14ac:dyDescent="0.3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/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f t="shared" si="37"/>
        <v>46171</v>
      </c>
      <c r="P52" s="6"/>
      <c r="Q52" s="29">
        <f t="shared" si="4"/>
        <v>-54</v>
      </c>
      <c r="R52" s="7"/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46201</v>
      </c>
      <c r="X52" s="6"/>
      <c r="Y52" s="29">
        <f t="shared" si="7"/>
        <v>-55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46246</v>
      </c>
      <c r="AI52" s="15"/>
      <c r="AJ52" s="34">
        <f t="shared" si="10"/>
        <v>-56</v>
      </c>
      <c r="AK52" s="393"/>
      <c r="AL52" s="3"/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46266</v>
      </c>
      <c r="AQ52" s="15"/>
      <c r="AR52" s="34">
        <f t="shared" si="13"/>
        <v>-57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46416</v>
      </c>
      <c r="BC52" s="15"/>
      <c r="BD52" s="7">
        <f t="shared" si="16"/>
        <v>-58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46416</v>
      </c>
      <c r="BJ52" s="15"/>
      <c r="BK52" s="34">
        <f t="shared" si="20"/>
        <v>-59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46416</v>
      </c>
      <c r="BQ52" s="15"/>
      <c r="BR52" s="34">
        <f t="shared" si="24"/>
        <v>-59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46423</v>
      </c>
      <c r="BX52" s="15"/>
      <c r="BY52" s="7">
        <f t="shared" si="28"/>
        <v>-59</v>
      </c>
      <c r="BZ52" s="2" t="s">
        <v>2516</v>
      </c>
      <c r="CA52" s="315">
        <v>46482</v>
      </c>
      <c r="CB52" s="7">
        <f t="shared" si="29"/>
        <v>-59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x14ac:dyDescent="0.3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x14ac:dyDescent="0.3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46285</v>
      </c>
      <c r="H54" s="6"/>
      <c r="I54" s="34">
        <f t="shared" si="1"/>
        <v>1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46292</v>
      </c>
      <c r="P54" s="6"/>
      <c r="Q54" s="29">
        <f t="shared" si="4"/>
        <v>0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46312</v>
      </c>
      <c r="X54" s="6"/>
      <c r="Y54" s="29">
        <f t="shared" si="7"/>
        <v>-1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46342</v>
      </c>
      <c r="AI54" s="15"/>
      <c r="AJ54" s="34">
        <f t="shared" si="10"/>
        <v>-2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46352</v>
      </c>
      <c r="AQ54" s="15"/>
      <c r="AR54" s="34">
        <f t="shared" si="13"/>
        <v>-3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46397</v>
      </c>
      <c r="BC54" s="15"/>
      <c r="BD54" s="7">
        <f t="shared" si="16"/>
        <v>-4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46397</v>
      </c>
      <c r="BJ54" s="15"/>
      <c r="BK54" s="34">
        <f t="shared" si="20"/>
        <v>-5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46397</v>
      </c>
      <c r="BQ54" s="15"/>
      <c r="BR54" s="34">
        <f t="shared" si="24"/>
        <v>-5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46404</v>
      </c>
      <c r="BX54" s="15"/>
      <c r="BY54" s="7">
        <f t="shared" si="28"/>
        <v>-5</v>
      </c>
      <c r="BZ54" s="2" t="s">
        <v>2516</v>
      </c>
      <c r="CA54" s="315">
        <v>46409</v>
      </c>
      <c r="CB54" s="7">
        <f t="shared" si="29"/>
        <v>-5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x14ac:dyDescent="0.3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/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f t="shared" si="37"/>
        <v>46163</v>
      </c>
      <c r="P55" s="6"/>
      <c r="Q55" s="29">
        <f t="shared" si="4"/>
        <v>-55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46193</v>
      </c>
      <c r="X55" s="6"/>
      <c r="Y55" s="29">
        <f t="shared" si="7"/>
        <v>-56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46238</v>
      </c>
      <c r="AI55" s="15"/>
      <c r="AJ55" s="34">
        <f t="shared" si="10"/>
        <v>-57</v>
      </c>
      <c r="AK55" s="393"/>
      <c r="AL55" s="3"/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46258</v>
      </c>
      <c r="AQ55" s="15"/>
      <c r="AR55" s="34">
        <f t="shared" si="13"/>
        <v>-58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46408</v>
      </c>
      <c r="BC55" s="15"/>
      <c r="BD55" s="7">
        <f t="shared" si="16"/>
        <v>-59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46408</v>
      </c>
      <c r="BJ55" s="15"/>
      <c r="BK55" s="34">
        <f t="shared" si="20"/>
        <v>-60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46408</v>
      </c>
      <c r="BQ55" s="15"/>
      <c r="BR55" s="34">
        <f t="shared" si="24"/>
        <v>-60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46415</v>
      </c>
      <c r="BX55" s="15"/>
      <c r="BY55" s="7">
        <f t="shared" si="28"/>
        <v>-60</v>
      </c>
      <c r="BZ55" s="2" t="s">
        <v>2636</v>
      </c>
      <c r="CA55" s="315">
        <v>46475</v>
      </c>
      <c r="CB55" s="7">
        <f t="shared" si="29"/>
        <v>-60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x14ac:dyDescent="0.35">
      <c r="A56" s="136" t="s">
        <v>640</v>
      </c>
      <c r="B56" s="41" t="s">
        <v>5168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/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x14ac:dyDescent="0.3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/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f t="shared" si="37"/>
        <v>46154</v>
      </c>
      <c r="P57" s="6"/>
      <c r="Q57" s="29">
        <f t="shared" si="4"/>
        <v>-47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46184</v>
      </c>
      <c r="X57" s="6"/>
      <c r="Y57" s="29">
        <f t="shared" si="7"/>
        <v>-48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46229</v>
      </c>
      <c r="AI57" s="15"/>
      <c r="AJ57" s="34">
        <f t="shared" si="10"/>
        <v>-49</v>
      </c>
      <c r="AK57" s="393"/>
      <c r="AL57" s="3"/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46249</v>
      </c>
      <c r="AQ57" s="15"/>
      <c r="AR57" s="34">
        <f t="shared" si="13"/>
        <v>-50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46349</v>
      </c>
      <c r="BC57" s="15"/>
      <c r="BD57" s="7">
        <f t="shared" si="16"/>
        <v>-51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46349</v>
      </c>
      <c r="BJ57" s="15"/>
      <c r="BK57" s="34">
        <f t="shared" si="20"/>
        <v>-52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46349</v>
      </c>
      <c r="BQ57" s="15"/>
      <c r="BR57" s="34">
        <f t="shared" si="24"/>
        <v>-52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46356</v>
      </c>
      <c r="BX57" s="15"/>
      <c r="BY57" s="7">
        <f t="shared" si="28"/>
        <v>-52</v>
      </c>
      <c r="BZ57" s="2" t="s">
        <v>2516</v>
      </c>
      <c r="CA57" s="315">
        <v>46408</v>
      </c>
      <c r="CB57" s="7">
        <f t="shared" si="29"/>
        <v>-52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x14ac:dyDescent="0.3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46153</v>
      </c>
      <c r="H58" s="6"/>
      <c r="I58" s="34">
        <f t="shared" si="1"/>
        <v>-29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f t="shared" si="37"/>
        <v>46160</v>
      </c>
      <c r="P58" s="6"/>
      <c r="Q58" s="29">
        <f t="shared" si="4"/>
        <v>-30</v>
      </c>
      <c r="R58" s="7"/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46190</v>
      </c>
      <c r="X58" s="6"/>
      <c r="Y58" s="29">
        <f t="shared" si="7"/>
        <v>-31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46235</v>
      </c>
      <c r="AI58" s="15"/>
      <c r="AJ58" s="34">
        <f t="shared" si="10"/>
        <v>-32</v>
      </c>
      <c r="AK58" s="393"/>
      <c r="AL58" s="3"/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46255</v>
      </c>
      <c r="AQ58" s="15"/>
      <c r="AR58" s="34">
        <f t="shared" si="13"/>
        <v>-33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46465</v>
      </c>
      <c r="BC58" s="15"/>
      <c r="BD58" s="7">
        <f t="shared" si="16"/>
        <v>-34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46465</v>
      </c>
      <c r="BJ58" s="15"/>
      <c r="BK58" s="34">
        <f t="shared" si="20"/>
        <v>-35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46465</v>
      </c>
      <c r="BQ58" s="15"/>
      <c r="BR58" s="34">
        <f t="shared" si="24"/>
        <v>-35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46472</v>
      </c>
      <c r="BX58" s="15"/>
      <c r="BY58" s="7">
        <f t="shared" si="28"/>
        <v>-35</v>
      </c>
      <c r="BZ58" s="2" t="s">
        <v>2515</v>
      </c>
      <c r="CA58" s="315">
        <v>46507</v>
      </c>
      <c r="CB58" s="7">
        <f t="shared" si="29"/>
        <v>-35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72.5" x14ac:dyDescent="0.3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f t="shared" si="67"/>
        <v>46152</v>
      </c>
      <c r="X59" s="6"/>
      <c r="Y59" s="29">
        <f t="shared" si="7"/>
        <v>-49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46197</v>
      </c>
      <c r="AI59" s="15"/>
      <c r="AJ59" s="34">
        <f t="shared" si="10"/>
        <v>-50</v>
      </c>
      <c r="AK59" s="481" t="s">
        <v>5311</v>
      </c>
      <c r="AL59" s="2" t="s">
        <v>5137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46217</v>
      </c>
      <c r="AQ59" s="15"/>
      <c r="AR59" s="34">
        <f t="shared" si="13"/>
        <v>-51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46367</v>
      </c>
      <c r="BC59" s="15"/>
      <c r="BD59" s="7">
        <f t="shared" si="16"/>
        <v>-52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46367</v>
      </c>
      <c r="BJ59" s="15"/>
      <c r="BK59" s="34">
        <f t="shared" si="20"/>
        <v>-53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46367</v>
      </c>
      <c r="BQ59" s="15"/>
      <c r="BR59" s="34">
        <f t="shared" si="24"/>
        <v>-53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46374</v>
      </c>
      <c r="BX59" s="15"/>
      <c r="BY59" s="7">
        <f t="shared" si="28"/>
        <v>-53</v>
      </c>
      <c r="BZ59" s="2" t="s">
        <v>2516</v>
      </c>
      <c r="CA59" s="15">
        <v>46427</v>
      </c>
      <c r="CB59" s="7">
        <f t="shared" si="29"/>
        <v>-53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01.5" x14ac:dyDescent="0.3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5198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5312</v>
      </c>
      <c r="AL60" s="2" t="s">
        <v>5207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/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46318</v>
      </c>
      <c r="BC60" s="15"/>
      <c r="BD60" s="7">
        <f t="shared" si="16"/>
        <v>-101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46318</v>
      </c>
      <c r="BJ60" s="15"/>
      <c r="BK60" s="34">
        <f t="shared" si="20"/>
        <v>-102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46318</v>
      </c>
      <c r="BQ60" s="15"/>
      <c r="BR60" s="34">
        <f t="shared" si="24"/>
        <v>-102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46325</v>
      </c>
      <c r="BX60" s="15"/>
      <c r="BY60" s="7">
        <f t="shared" si="28"/>
        <v>-102</v>
      </c>
      <c r="BZ60" s="2" t="s">
        <v>2516</v>
      </c>
      <c r="CA60" s="15">
        <v>46427</v>
      </c>
      <c r="CB60" s="7">
        <f t="shared" si="29"/>
        <v>-102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01.5" x14ac:dyDescent="0.3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5313</v>
      </c>
      <c r="AL61" s="2" t="s">
        <v>5207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01.5" x14ac:dyDescent="0.3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5314</v>
      </c>
      <c r="AL62" s="2" t="s">
        <v>5207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x14ac:dyDescent="0.3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28" si="243">+L63-1</f>
        <v>46207</v>
      </c>
      <c r="G63" s="6">
        <v>46153</v>
      </c>
      <c r="H63" s="6"/>
      <c r="I63" s="34">
        <f t="shared" ref="I63:I128" si="244">+G63-F63</f>
        <v>-54</v>
      </c>
      <c r="J63" s="309">
        <v>46153</v>
      </c>
      <c r="K63" s="3"/>
      <c r="L63" s="30">
        <f t="shared" ref="L63:L128" si="245">+M63-N63</f>
        <v>46208</v>
      </c>
      <c r="M63" s="30">
        <f t="shared" ref="M63:M128" si="246">+T63-1</f>
        <v>46215</v>
      </c>
      <c r="N63" s="37">
        <v>7</v>
      </c>
      <c r="O63" s="6">
        <f t="shared" si="37"/>
        <v>46160</v>
      </c>
      <c r="P63" s="6"/>
      <c r="Q63" s="29">
        <f t="shared" ref="Q63:Q128" si="247">+O63-M63</f>
        <v>-55</v>
      </c>
      <c r="R63" s="7"/>
      <c r="S63" s="3"/>
      <c r="T63" s="30">
        <f t="shared" ref="T63:T128" si="248">+U63-V63</f>
        <v>46216</v>
      </c>
      <c r="U63" s="30">
        <f t="shared" ref="U63:U128" si="249">+AE63-1</f>
        <v>46246</v>
      </c>
      <c r="V63" s="37">
        <v>30</v>
      </c>
      <c r="W63" s="6">
        <f t="shared" ref="W63:W128" si="250">+O63+V63</f>
        <v>46190</v>
      </c>
      <c r="X63" s="6"/>
      <c r="Y63" s="29">
        <f t="shared" ref="Y63:Y128" si="251">+W63-U63</f>
        <v>-56</v>
      </c>
      <c r="Z63" s="3"/>
      <c r="AA63" s="31"/>
      <c r="AB63" s="7"/>
      <c r="AC63" s="6"/>
      <c r="AD63" s="25"/>
      <c r="AE63" s="31">
        <f t="shared" ref="AE63:AE128" si="252">+AF63-AG63</f>
        <v>46247</v>
      </c>
      <c r="AF63" s="31">
        <f t="shared" ref="AF63:AF128" si="253">+AM63-1</f>
        <v>46292</v>
      </c>
      <c r="AG63" s="37">
        <v>45</v>
      </c>
      <c r="AH63" s="15">
        <f t="shared" ref="AH63:AH128" si="254">+IF(X63=0,W63,X63)+AG63</f>
        <v>46235</v>
      </c>
      <c r="AI63" s="15"/>
      <c r="AJ63" s="34">
        <f t="shared" ref="AJ63:AJ128" si="255">+AH63-AF63</f>
        <v>-57</v>
      </c>
      <c r="AK63" s="393"/>
      <c r="AL63" s="3"/>
      <c r="AM63" s="31">
        <f t="shared" ref="AM63:AM128" si="256">+AN63-AO63</f>
        <v>46293</v>
      </c>
      <c r="AN63" s="31">
        <f t="shared" ref="AN63:AN128" si="257">+AY63-1</f>
        <v>46313</v>
      </c>
      <c r="AO63" s="37">
        <v>20</v>
      </c>
      <c r="AP63" s="15">
        <f t="shared" ref="AP63:AP128" si="258">+IF(AI63=0,AH63,AI63)+AO63</f>
        <v>46255</v>
      </c>
      <c r="AQ63" s="15"/>
      <c r="AR63" s="34">
        <f t="shared" ref="AR63:AR128" si="259">+AP63-AN63</f>
        <v>-58</v>
      </c>
      <c r="AS63" s="7"/>
      <c r="AT63" s="7"/>
      <c r="AU63" s="7"/>
      <c r="AV63" s="7"/>
      <c r="AW63" s="7"/>
      <c r="AX63" s="3"/>
      <c r="AY63" s="31">
        <f t="shared" ref="AY63:AY128" si="260">+AZ63-BA63</f>
        <v>46314</v>
      </c>
      <c r="AZ63" s="31">
        <f t="shared" si="69"/>
        <v>46474</v>
      </c>
      <c r="BA63" s="124">
        <v>160</v>
      </c>
      <c r="BB63" s="15">
        <f t="shared" ref="BB63:BB128" si="261">+IF(AQ63=0,AP63,AQ63)+BA63</f>
        <v>46415</v>
      </c>
      <c r="BC63" s="15"/>
      <c r="BD63" s="7">
        <f t="shared" ref="BD63:BD128" si="262">+BB63-AZ63</f>
        <v>-59</v>
      </c>
      <c r="BE63" s="3"/>
      <c r="BF63" s="31">
        <f t="shared" ref="BF63:BF128" si="263">+BG63-BH63</f>
        <v>46475</v>
      </c>
      <c r="BG63" s="31">
        <f t="shared" ref="BG63:BG128" si="264">+BM63</f>
        <v>46475</v>
      </c>
      <c r="BH63" s="32">
        <v>0</v>
      </c>
      <c r="BI63" s="15">
        <f t="shared" ref="BI63:BI128" si="265">+IF(BC63=0,BB63,BC63)+BH63</f>
        <v>46415</v>
      </c>
      <c r="BJ63" s="15"/>
      <c r="BK63" s="34">
        <f t="shared" ref="BK63:BK128" si="266">+BI63-BG63</f>
        <v>-60</v>
      </c>
      <c r="BL63" s="3"/>
      <c r="BM63" s="31">
        <f t="shared" ref="BM63:BM128" si="267">+BN63-BO63</f>
        <v>46475</v>
      </c>
      <c r="BN63" s="31">
        <f t="shared" ref="BN63:BN128" si="268">+BT63</f>
        <v>46475</v>
      </c>
      <c r="BO63" s="32">
        <v>0</v>
      </c>
      <c r="BP63" s="15">
        <f t="shared" ref="BP63:BP128" si="269">+IF(BJ63=0,BI63,BJ63)+BO63</f>
        <v>46415</v>
      </c>
      <c r="BQ63" s="15"/>
      <c r="BR63" s="34">
        <f t="shared" ref="BR63:BR128" si="270">+BP63-BN63</f>
        <v>-60</v>
      </c>
      <c r="BS63" s="3"/>
      <c r="BT63" s="31">
        <f t="shared" ref="BT63:BT128" si="271">+BU63-BV63</f>
        <v>46475</v>
      </c>
      <c r="BU63" s="31">
        <f t="shared" ref="BU63:BU128" si="272">+CA63</f>
        <v>46482</v>
      </c>
      <c r="BV63" s="37">
        <v>7</v>
      </c>
      <c r="BW63" s="15">
        <f t="shared" ref="BW63:BW128" si="273">+IF(BQ63=0,BP63,BQ63)+BV63</f>
        <v>46422</v>
      </c>
      <c r="BX63" s="15"/>
      <c r="BY63" s="7">
        <f t="shared" ref="BY63:BY128" si="274">+BW63-BU63</f>
        <v>-60</v>
      </c>
      <c r="BZ63" s="2" t="s">
        <v>2516</v>
      </c>
      <c r="CA63" s="315">
        <v>46482</v>
      </c>
      <c r="CB63" s="7">
        <f t="shared" ref="CB63:CB128" si="275">+BW63-CA63</f>
        <v>-60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159.5" x14ac:dyDescent="0.3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5315</v>
      </c>
      <c r="AL64" s="3" t="s">
        <v>5186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145" x14ac:dyDescent="0.3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5316</v>
      </c>
      <c r="AL65" s="3" t="s">
        <v>5186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145" x14ac:dyDescent="0.3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5203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5317</v>
      </c>
      <c r="AL66" s="3" t="s">
        <v>5186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/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46434</v>
      </c>
      <c r="BC66" s="15"/>
      <c r="BD66" s="7">
        <f t="shared" si="295"/>
        <v>-40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46434</v>
      </c>
      <c r="BJ66" s="15"/>
      <c r="BK66" s="34">
        <f t="shared" si="299"/>
        <v>-41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46434</v>
      </c>
      <c r="BQ66" s="15"/>
      <c r="BR66" s="34">
        <f t="shared" si="303"/>
        <v>-41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46441</v>
      </c>
      <c r="BX66" s="15"/>
      <c r="BY66" s="7">
        <f t="shared" si="307"/>
        <v>-41</v>
      </c>
      <c r="BZ66" s="2" t="s">
        <v>2516</v>
      </c>
      <c r="CA66" s="315">
        <v>46482</v>
      </c>
      <c r="CB66" s="7">
        <f t="shared" si="308"/>
        <v>-41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145" x14ac:dyDescent="0.3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5204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5318</v>
      </c>
      <c r="AL67" s="3" t="s">
        <v>5186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26" si="309">+IF(CI67="",CA67,CI67)</f>
        <v>46482</v>
      </c>
    </row>
    <row r="68" spans="1:88" x14ac:dyDescent="0.3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28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02.5" customHeight="1" x14ac:dyDescent="0.3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422" t="s">
        <v>5319</v>
      </c>
      <c r="AL69" s="423" t="s">
        <v>5127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15.25" customHeight="1" x14ac:dyDescent="0.3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422" t="s">
        <v>5320</v>
      </c>
      <c r="AL70" s="423" t="s">
        <v>5127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x14ac:dyDescent="0.3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28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26-Jan-28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x14ac:dyDescent="0.3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28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 t="str">
        <f>+_xlfn.XLOOKUP(BZ72,'Crono LB 30.09'!B:B,'Crono LB 30.09'!F:F,"No se encuentra",0,1)</f>
        <v>26-Jan-28</v>
      </c>
      <c r="CG72" s="193" t="e">
        <f t="shared" si="310"/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x14ac:dyDescent="0.3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26-Jan-28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43.5" x14ac:dyDescent="0.35">
      <c r="A74" s="40" t="s">
        <v>640</v>
      </c>
      <c r="B74" s="41" t="s">
        <v>5224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/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/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5242</v>
      </c>
      <c r="AL74" s="3" t="s">
        <v>5137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/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46491</v>
      </c>
      <c r="BC74" s="15"/>
      <c r="BD74" s="7">
        <f t="shared" ref="BD74" si="369">+BB74-AZ74</f>
        <v>-39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46491</v>
      </c>
      <c r="BJ74" s="15"/>
      <c r="BK74" s="34">
        <f t="shared" ref="BK74" si="373">+BI74-BG74</f>
        <v>-40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46491</v>
      </c>
      <c r="BQ74" s="15"/>
      <c r="BR74" s="34">
        <f t="shared" ref="BR74" si="377">+BP74-BN74</f>
        <v>-40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46498</v>
      </c>
      <c r="BX74" s="15"/>
      <c r="BY74" s="7">
        <f t="shared" ref="BY74" si="381">+BW74-BU74</f>
        <v>-40</v>
      </c>
      <c r="BZ74" s="2" t="s">
        <v>5181</v>
      </c>
      <c r="CA74" s="31">
        <v>46538</v>
      </c>
      <c r="CB74" s="7">
        <f t="shared" ref="CB74" si="382">+BW74-CA74</f>
        <v>-40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x14ac:dyDescent="0.3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46163</v>
      </c>
      <c r="H75" s="6"/>
      <c r="I75" s="34">
        <f t="shared" si="244"/>
        <v>-84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f t="shared" si="311"/>
        <v>46170</v>
      </c>
      <c r="P75" s="6"/>
      <c r="Q75" s="29">
        <f t="shared" si="247"/>
        <v>-85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46200</v>
      </c>
      <c r="X75" s="6"/>
      <c r="Y75" s="29">
        <f t="shared" si="251"/>
        <v>-86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46245</v>
      </c>
      <c r="AI75" s="15"/>
      <c r="AJ75" s="34">
        <f t="shared" si="255"/>
        <v>-87</v>
      </c>
      <c r="AK75" s="393"/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46265</v>
      </c>
      <c r="AQ75" s="15"/>
      <c r="AR75" s="34">
        <f t="shared" si="259"/>
        <v>-88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46385</v>
      </c>
      <c r="BC75" s="15"/>
      <c r="BD75" s="7">
        <f t="shared" si="262"/>
        <v>-89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46385</v>
      </c>
      <c r="BJ75" s="15"/>
      <c r="BK75" s="34">
        <f t="shared" si="266"/>
        <v>-90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46385</v>
      </c>
      <c r="BQ75" s="15"/>
      <c r="BR75" s="34">
        <f t="shared" si="270"/>
        <v>-90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46392</v>
      </c>
      <c r="BX75" s="15"/>
      <c r="BY75" s="7">
        <f t="shared" si="274"/>
        <v>-90</v>
      </c>
      <c r="BZ75" s="2" t="s">
        <v>2516</v>
      </c>
      <c r="CA75" s="315">
        <v>46482</v>
      </c>
      <c r="CB75" s="7">
        <f t="shared" si="275"/>
        <v>-90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01.5" x14ac:dyDescent="0.3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f t="shared" si="250"/>
        <v>46152</v>
      </c>
      <c r="X76" s="6"/>
      <c r="Y76" s="29">
        <f t="shared" si="251"/>
        <v>-79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46197</v>
      </c>
      <c r="AI76" s="15"/>
      <c r="AJ76" s="34">
        <f t="shared" si="255"/>
        <v>-80</v>
      </c>
      <c r="AK76" s="481" t="s">
        <v>5321</v>
      </c>
      <c r="AL76" s="3" t="s">
        <v>5137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46217</v>
      </c>
      <c r="AQ76" s="15"/>
      <c r="AR76" s="34">
        <f t="shared" si="259"/>
        <v>-81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46337</v>
      </c>
      <c r="BC76" s="15"/>
      <c r="BD76" s="7">
        <f t="shared" si="262"/>
        <v>-82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46337</v>
      </c>
      <c r="BJ76" s="15"/>
      <c r="BK76" s="34">
        <f t="shared" si="266"/>
        <v>-83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46337</v>
      </c>
      <c r="BQ76" s="15"/>
      <c r="BR76" s="34">
        <f t="shared" si="270"/>
        <v>-83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46344</v>
      </c>
      <c r="BX76" s="15"/>
      <c r="BY76" s="7">
        <f t="shared" si="274"/>
        <v>-83</v>
      </c>
      <c r="BZ76" s="2" t="s">
        <v>2516</v>
      </c>
      <c r="CA76" s="315">
        <v>46427</v>
      </c>
      <c r="CB76" s="7">
        <f t="shared" si="275"/>
        <v>-83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58" x14ac:dyDescent="0.35">
      <c r="A77" s="40" t="s">
        <v>640</v>
      </c>
      <c r="B77" s="41" t="s">
        <v>2675</v>
      </c>
      <c r="C77" s="221" t="s">
        <v>5216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/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46207</v>
      </c>
      <c r="AI77" s="15"/>
      <c r="AJ77" s="34">
        <f t="shared" si="255"/>
        <v>-40</v>
      </c>
      <c r="AK77" s="481" t="s">
        <v>5322</v>
      </c>
      <c r="AL77" s="3" t="s">
        <v>5137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46227</v>
      </c>
      <c r="AQ77" s="15"/>
      <c r="AR77" s="34">
        <f t="shared" si="259"/>
        <v>-41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46377</v>
      </c>
      <c r="BC77" s="15"/>
      <c r="BD77" s="7">
        <f t="shared" si="262"/>
        <v>-42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46377</v>
      </c>
      <c r="BJ77" s="15"/>
      <c r="BK77" s="34">
        <f t="shared" si="266"/>
        <v>-43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46377</v>
      </c>
      <c r="BQ77" s="15"/>
      <c r="BR77" s="34">
        <f t="shared" si="270"/>
        <v>-43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46384</v>
      </c>
      <c r="BX77" s="15"/>
      <c r="BY77" s="7">
        <f t="shared" si="274"/>
        <v>-43</v>
      </c>
      <c r="BZ77" s="2" t="s">
        <v>2516</v>
      </c>
      <c r="CA77" s="315">
        <v>46427</v>
      </c>
      <c r="CB77" s="7">
        <f t="shared" si="275"/>
        <v>-43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16" x14ac:dyDescent="0.3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">
        <v>5323</v>
      </c>
      <c r="AL78" s="3" t="s">
        <v>5137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x14ac:dyDescent="0.3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/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f t="shared" si="311"/>
        <v>46164</v>
      </c>
      <c r="P79" s="6"/>
      <c r="Q79" s="29">
        <f t="shared" si="247"/>
        <v>-66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46194</v>
      </c>
      <c r="X79" s="6"/>
      <c r="Y79" s="29">
        <f t="shared" si="251"/>
        <v>-67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46239</v>
      </c>
      <c r="AI79" s="15"/>
      <c r="AJ79" s="34">
        <f t="shared" si="255"/>
        <v>-68</v>
      </c>
      <c r="AK79" s="393"/>
      <c r="AL79" s="3"/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46259</v>
      </c>
      <c r="AQ79" s="15"/>
      <c r="AR79" s="34">
        <f t="shared" si="259"/>
        <v>-69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46349</v>
      </c>
      <c r="BC79" s="15"/>
      <c r="BD79" s="7">
        <f t="shared" si="262"/>
        <v>-70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46349</v>
      </c>
      <c r="BJ79" s="15"/>
      <c r="BK79" s="34">
        <f t="shared" si="266"/>
        <v>-71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46349</v>
      </c>
      <c r="BQ79" s="15"/>
      <c r="BR79" s="34">
        <f t="shared" si="270"/>
        <v>-71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46356</v>
      </c>
      <c r="BX79" s="15"/>
      <c r="BY79" s="7">
        <f t="shared" si="274"/>
        <v>-71</v>
      </c>
      <c r="BZ79" s="2" t="s">
        <v>2516</v>
      </c>
      <c r="CA79" s="315">
        <v>46427</v>
      </c>
      <c r="CB79" s="7">
        <f t="shared" si="275"/>
        <v>-71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x14ac:dyDescent="0.3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/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46163</v>
      </c>
      <c r="P80" s="6"/>
      <c r="Q80" s="29">
        <f t="shared" ref="Q80:Q83" si="389">+O80-M80</f>
        <v>-55</v>
      </c>
      <c r="R80" s="7"/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46193</v>
      </c>
      <c r="X80" s="6"/>
      <c r="Y80" s="29">
        <f t="shared" ref="Y80:Y83" si="393">+W80-U80</f>
        <v>-56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46238</v>
      </c>
      <c r="AI80" s="15"/>
      <c r="AJ80" s="34">
        <f t="shared" ref="AJ80:AJ83" si="397">+AH80-AF80</f>
        <v>-57</v>
      </c>
      <c r="AK80" s="393"/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46258</v>
      </c>
      <c r="AQ80" s="15"/>
      <c r="AR80" s="34">
        <f t="shared" ref="AR80:AR83" si="401">+AP80-AN80</f>
        <v>-58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46408</v>
      </c>
      <c r="BC80" s="15"/>
      <c r="BD80" s="7">
        <f t="shared" ref="BD80:BD83" si="405">+BB80-AZ80</f>
        <v>-59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46408</v>
      </c>
      <c r="BJ80" s="15"/>
      <c r="BK80" s="34">
        <f t="shared" ref="BK80:BK83" si="409">+BI80-BG80</f>
        <v>-60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46408</v>
      </c>
      <c r="BQ80" s="15"/>
      <c r="BR80" s="34">
        <f t="shared" ref="BR80:BR83" si="413">+BP80-BN80</f>
        <v>-60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46415</v>
      </c>
      <c r="BX80" s="15"/>
      <c r="BY80" s="7">
        <f t="shared" ref="BY80:BY83" si="417">+BW80-BU80</f>
        <v>-60</v>
      </c>
      <c r="BZ80" s="2" t="s">
        <v>2516</v>
      </c>
      <c r="CA80" s="315">
        <v>46475</v>
      </c>
      <c r="CB80" s="7">
        <f t="shared" ref="CB80:CB83" si="418">+BW80-CA80</f>
        <v>-60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x14ac:dyDescent="0.35">
      <c r="A81" s="40" t="s">
        <v>640</v>
      </c>
      <c r="B81" s="41" t="s">
        <v>5170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58" x14ac:dyDescent="0.3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496" t="s">
        <v>5324</v>
      </c>
      <c r="AL82" s="3" t="s">
        <v>5126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x14ac:dyDescent="0.3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/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f t="shared" si="311"/>
        <v>46154</v>
      </c>
      <c r="P83" s="6"/>
      <c r="Q83" s="29">
        <f t="shared" si="389"/>
        <v>-47</v>
      </c>
      <c r="R83" s="7"/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46184</v>
      </c>
      <c r="X83" s="6"/>
      <c r="Y83" s="29">
        <f t="shared" si="393"/>
        <v>-48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46229</v>
      </c>
      <c r="AI83" s="15"/>
      <c r="AJ83" s="34">
        <f t="shared" si="397"/>
        <v>-49</v>
      </c>
      <c r="AK83" s="393"/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46249</v>
      </c>
      <c r="AQ83" s="15"/>
      <c r="AR83" s="34">
        <f t="shared" si="401"/>
        <v>-50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46349</v>
      </c>
      <c r="BC83" s="15"/>
      <c r="BD83" s="7">
        <f t="shared" si="405"/>
        <v>-51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46349</v>
      </c>
      <c r="BJ83" s="15"/>
      <c r="BK83" s="34">
        <f t="shared" si="409"/>
        <v>-52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46349</v>
      </c>
      <c r="BQ83" s="15"/>
      <c r="BR83" s="34">
        <f t="shared" si="413"/>
        <v>-52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46356</v>
      </c>
      <c r="BX83" s="15"/>
      <c r="BY83" s="7">
        <f t="shared" si="417"/>
        <v>-52</v>
      </c>
      <c r="BZ83" s="2" t="s">
        <v>2516</v>
      </c>
      <c r="CA83" s="315">
        <v>46408</v>
      </c>
      <c r="CB83" s="7">
        <f t="shared" si="418"/>
        <v>-52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3.5" hidden="1" x14ac:dyDescent="0.3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5129</v>
      </c>
      <c r="AL84" s="3" t="s">
        <v>5127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26-Jan-28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3.5" hidden="1" x14ac:dyDescent="0.3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5129</v>
      </c>
      <c r="AL85" s="3" t="s">
        <v>5127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26-Jan-28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idden="1" x14ac:dyDescent="0.35">
      <c r="A86" s="40" t="s">
        <v>2689</v>
      </c>
      <c r="B86" s="41" t="s">
        <v>2690</v>
      </c>
      <c r="C86" s="42" t="s">
        <v>2691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5136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/>
      <c r="Q86" s="29">
        <f t="shared" si="247"/>
        <v>46316</v>
      </c>
      <c r="R86" s="7"/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/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46224</v>
      </c>
      <c r="AI86" s="15"/>
      <c r="AJ86" s="15">
        <f t="shared" si="255"/>
        <v>46314</v>
      </c>
      <c r="AK86" s="393" t="s">
        <v>5286</v>
      </c>
      <c r="AL86" s="3"/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46244</v>
      </c>
      <c r="AQ86" s="15"/>
      <c r="AR86" s="34">
        <f t="shared" si="259"/>
        <v>46313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46304</v>
      </c>
      <c r="BC86" s="15"/>
      <c r="BD86" s="7">
        <f t="shared" si="262"/>
        <v>46312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46304</v>
      </c>
      <c r="BJ86" s="15"/>
      <c r="BK86" s="15">
        <f t="shared" si="266"/>
        <v>46311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46304</v>
      </c>
      <c r="BQ86" s="15"/>
      <c r="BR86" s="34">
        <f t="shared" si="270"/>
        <v>46311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46311</v>
      </c>
      <c r="BX86" s="15"/>
      <c r="BY86" s="15">
        <f t="shared" si="274"/>
        <v>46311</v>
      </c>
      <c r="BZ86" s="2"/>
      <c r="CA86" s="39"/>
      <c r="CB86" s="15">
        <f t="shared" si="275"/>
        <v>46311</v>
      </c>
      <c r="CC86" s="2"/>
      <c r="CD86" s="2"/>
      <c r="CF86" s="18" t="str">
        <f>+_xlfn.XLOOKUP(BZ86,'Crono LB 30.09'!B:B,'Crono LB 30.09'!F:F,"No se encuentra",0,1)</f>
        <v>26-Jan-28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ht="119.25" hidden="1" customHeight="1" x14ac:dyDescent="0.35">
      <c r="A87" s="40" t="s">
        <v>2689</v>
      </c>
      <c r="B87" s="41" t="s">
        <v>2692</v>
      </c>
      <c r="C87" s="42" t="s">
        <v>2693</v>
      </c>
      <c r="D87" s="7"/>
      <c r="E87" s="283">
        <f>+_xlfn.XLOOKUP(B87,'Dinámica P0 RIs'!A:A,'Dinámica P0 RIs'!B:B,"",0,1)</f>
        <v>735.84</v>
      </c>
      <c r="F87" s="30">
        <f t="shared" si="243"/>
        <v>46068</v>
      </c>
      <c r="G87" s="6">
        <v>46108</v>
      </c>
      <c r="H87" s="6">
        <v>46099</v>
      </c>
      <c r="I87" s="34">
        <f t="shared" si="244"/>
        <v>40</v>
      </c>
      <c r="J87" s="309">
        <v>46108</v>
      </c>
      <c r="K87" s="3"/>
      <c r="L87" s="30">
        <f t="shared" si="245"/>
        <v>46069</v>
      </c>
      <c r="M87" s="30">
        <f t="shared" si="246"/>
        <v>46076</v>
      </c>
      <c r="N87" s="37">
        <v>7</v>
      </c>
      <c r="O87" s="6">
        <v>46113</v>
      </c>
      <c r="P87" s="6">
        <v>46118</v>
      </c>
      <c r="Q87" s="29">
        <f t="shared" si="247"/>
        <v>37</v>
      </c>
      <c r="R87" s="7">
        <v>23304702</v>
      </c>
      <c r="S87" s="3"/>
      <c r="T87" s="30">
        <f t="shared" si="248"/>
        <v>46077</v>
      </c>
      <c r="U87" s="30">
        <f t="shared" si="249"/>
        <v>46107</v>
      </c>
      <c r="V87" s="37">
        <v>30</v>
      </c>
      <c r="W87" s="6">
        <f t="shared" si="250"/>
        <v>46143</v>
      </c>
      <c r="X87" s="6">
        <v>46146</v>
      </c>
      <c r="Y87" s="29">
        <f t="shared" si="251"/>
        <v>36</v>
      </c>
      <c r="Z87" s="3"/>
      <c r="AA87" s="31"/>
      <c r="AB87" s="7"/>
      <c r="AC87" s="6"/>
      <c r="AD87" s="25"/>
      <c r="AE87" s="31">
        <f t="shared" si="252"/>
        <v>46108</v>
      </c>
      <c r="AF87" s="31">
        <f t="shared" si="253"/>
        <v>46153</v>
      </c>
      <c r="AG87" s="37">
        <v>45</v>
      </c>
      <c r="AH87" s="15">
        <f t="shared" si="254"/>
        <v>46191</v>
      </c>
      <c r="AI87" s="15"/>
      <c r="AJ87" s="34">
        <f t="shared" si="255"/>
        <v>38</v>
      </c>
      <c r="AK87" s="481" t="s">
        <v>5254</v>
      </c>
      <c r="AL87" s="3" t="s">
        <v>5126</v>
      </c>
      <c r="AM87" s="31">
        <f t="shared" si="256"/>
        <v>46154</v>
      </c>
      <c r="AN87" s="31">
        <f t="shared" si="257"/>
        <v>46174</v>
      </c>
      <c r="AO87" s="37">
        <v>20</v>
      </c>
      <c r="AP87" s="15">
        <f t="shared" si="258"/>
        <v>46211</v>
      </c>
      <c r="AQ87" s="15"/>
      <c r="AR87" s="34">
        <f t="shared" si="259"/>
        <v>37</v>
      </c>
      <c r="AS87" s="7"/>
      <c r="AT87" s="7"/>
      <c r="AU87" s="7"/>
      <c r="AV87" s="7"/>
      <c r="AW87" s="7"/>
      <c r="AX87" s="3"/>
      <c r="AY87" s="31">
        <f t="shared" si="260"/>
        <v>46175</v>
      </c>
      <c r="AZ87" s="31">
        <f t="shared" si="312"/>
        <v>46415</v>
      </c>
      <c r="BA87" s="124">
        <v>240</v>
      </c>
      <c r="BB87" s="15">
        <f t="shared" si="261"/>
        <v>46451</v>
      </c>
      <c r="BC87" s="15"/>
      <c r="BD87" s="7">
        <f t="shared" si="262"/>
        <v>36</v>
      </c>
      <c r="BE87" s="3"/>
      <c r="BF87" s="31">
        <f t="shared" si="263"/>
        <v>46416</v>
      </c>
      <c r="BG87" s="31">
        <f t="shared" si="264"/>
        <v>46416</v>
      </c>
      <c r="BH87" s="32">
        <v>0</v>
      </c>
      <c r="BI87" s="15">
        <f t="shared" si="265"/>
        <v>46451</v>
      </c>
      <c r="BJ87" s="15"/>
      <c r="BK87" s="34">
        <f t="shared" si="266"/>
        <v>35</v>
      </c>
      <c r="BL87" s="3"/>
      <c r="BM87" s="31">
        <f t="shared" si="267"/>
        <v>46416</v>
      </c>
      <c r="BN87" s="31">
        <f t="shared" si="268"/>
        <v>46416</v>
      </c>
      <c r="BO87" s="32">
        <v>0</v>
      </c>
      <c r="BP87" s="15">
        <f t="shared" si="269"/>
        <v>46451</v>
      </c>
      <c r="BQ87" s="15"/>
      <c r="BR87" s="34">
        <f t="shared" si="270"/>
        <v>35</v>
      </c>
      <c r="BS87" s="3"/>
      <c r="BT87" s="31">
        <f t="shared" si="271"/>
        <v>46416</v>
      </c>
      <c r="BU87" s="31">
        <f t="shared" si="272"/>
        <v>46423</v>
      </c>
      <c r="BV87" s="37">
        <v>7</v>
      </c>
      <c r="BW87" s="15">
        <f t="shared" si="273"/>
        <v>46458</v>
      </c>
      <c r="BX87" s="15"/>
      <c r="BY87" s="7">
        <f t="shared" si="274"/>
        <v>35</v>
      </c>
      <c r="BZ87" s="2" t="s">
        <v>5117</v>
      </c>
      <c r="CA87" s="315">
        <v>46423</v>
      </c>
      <c r="CB87" s="7">
        <f t="shared" si="275"/>
        <v>35</v>
      </c>
      <c r="CC87" s="2"/>
      <c r="CD87" s="2"/>
      <c r="CF87" s="18" t="str">
        <f>+_xlfn.XLOOKUP(BZ87,'Crono LB 30.09'!B:B,'Crono LB 30.09'!F:F,"No se encuentra",0,1)</f>
        <v>No se encuentra</v>
      </c>
      <c r="CG87" s="193" t="e">
        <f t="shared" si="310"/>
        <v>#VALUE!</v>
      </c>
      <c r="CI87" s="18">
        <f>+_xlfn.XLOOKUP(B87,'REM-Nuevo'!B:B,'REM-Nuevo'!O:O,"",0,1)</f>
        <v>46423</v>
      </c>
      <c r="CJ87" s="18">
        <f t="shared" si="309"/>
        <v>46423</v>
      </c>
    </row>
    <row r="88" spans="1:88" ht="116" hidden="1" x14ac:dyDescent="0.35">
      <c r="A88" s="40" t="s">
        <v>2579</v>
      </c>
      <c r="B88" s="41" t="s">
        <v>2694</v>
      </c>
      <c r="C88" s="129" t="s">
        <v>822</v>
      </c>
      <c r="D88" s="7"/>
      <c r="E88" s="283" t="str">
        <f>+_xlfn.XLOOKUP(B88,'Dinámica P0 RIs'!A:A,'Dinámica P0 RIs'!B:B,"",0,1)</f>
        <v/>
      </c>
      <c r="F88" s="30">
        <f t="shared" ref="F88" si="487">+L88-1</f>
        <v>46019</v>
      </c>
      <c r="G88" s="6">
        <v>45923</v>
      </c>
      <c r="H88" s="6">
        <v>45929</v>
      </c>
      <c r="I88" s="34">
        <f t="shared" ref="I88" si="488">+G88-F88</f>
        <v>-96</v>
      </c>
      <c r="J88" s="309" t="s">
        <v>5136</v>
      </c>
      <c r="K88" s="3"/>
      <c r="L88" s="30">
        <f t="shared" ref="L88" si="489">+M88-N88</f>
        <v>46020</v>
      </c>
      <c r="M88" s="30">
        <f t="shared" ref="M88" si="490">+T88-1</f>
        <v>46027</v>
      </c>
      <c r="N88" s="37">
        <v>7</v>
      </c>
      <c r="O88" s="6">
        <f t="shared" si="311"/>
        <v>45936</v>
      </c>
      <c r="P88" s="6">
        <v>45936</v>
      </c>
      <c r="Q88" s="29">
        <f t="shared" ref="Q88" si="491">+O88-M88</f>
        <v>-91</v>
      </c>
      <c r="R88" s="7">
        <v>23092880</v>
      </c>
      <c r="S88" s="3"/>
      <c r="T88" s="30">
        <f t="shared" ref="T88" si="492">+U88-V88</f>
        <v>46028</v>
      </c>
      <c r="U88" s="30">
        <f t="shared" ref="U88" si="493">+AE88-1</f>
        <v>46053</v>
      </c>
      <c r="V88" s="37">
        <v>25</v>
      </c>
      <c r="W88" s="6">
        <v>46057</v>
      </c>
      <c r="X88" s="6">
        <v>46057</v>
      </c>
      <c r="Y88" s="29">
        <f t="shared" ref="Y88" si="494">+W88-U88</f>
        <v>4</v>
      </c>
      <c r="Z88" s="3"/>
      <c r="AA88" s="31"/>
      <c r="AB88" s="7"/>
      <c r="AC88" s="6"/>
      <c r="AD88" s="25"/>
      <c r="AE88" s="31">
        <f t="shared" ref="AE88" si="495">+AF88-AG88</f>
        <v>46054</v>
      </c>
      <c r="AF88" s="31">
        <f t="shared" ref="AF88" si="496">+AM88-1</f>
        <v>46079</v>
      </c>
      <c r="AG88" s="37">
        <v>25</v>
      </c>
      <c r="AH88" s="15">
        <f t="shared" ref="AH88" si="497">+IF(X88=0,W88,X88)+AG88</f>
        <v>46082</v>
      </c>
      <c r="AI88" s="15">
        <v>46090</v>
      </c>
      <c r="AJ88" s="34">
        <f t="shared" ref="AJ88" si="498">+AH88-AF88</f>
        <v>3</v>
      </c>
      <c r="AK88" s="422" t="s">
        <v>5192</v>
      </c>
      <c r="AL88" s="423" t="s">
        <v>5128</v>
      </c>
      <c r="AM88" s="31">
        <f t="shared" ref="AM88" si="499">+AN88-AO88</f>
        <v>46080</v>
      </c>
      <c r="AN88" s="31">
        <f t="shared" ref="AN88" si="500">+AY88-1</f>
        <v>46095</v>
      </c>
      <c r="AO88" s="37">
        <v>15</v>
      </c>
      <c r="AP88" s="15">
        <v>46112</v>
      </c>
      <c r="AQ88" s="15">
        <v>46113</v>
      </c>
      <c r="AR88" s="34">
        <f t="shared" ref="AR88" si="501">+AP88-AN88</f>
        <v>17</v>
      </c>
      <c r="AS88" s="7"/>
      <c r="AT88" s="7"/>
      <c r="AU88" s="7"/>
      <c r="AV88" s="7"/>
      <c r="AW88" s="7"/>
      <c r="AX88" s="3"/>
      <c r="AY88" s="31">
        <f t="shared" ref="AY88" si="502">+AZ88-BA88</f>
        <v>46096</v>
      </c>
      <c r="AZ88" s="31">
        <f t="shared" ref="AZ88" si="503">+BF88-1</f>
        <v>46096</v>
      </c>
      <c r="BA88" s="124"/>
      <c r="BB88" s="15">
        <f t="shared" ref="BB88" si="504">+IF(AQ88=0,AP88,AQ88)+BA88</f>
        <v>46113</v>
      </c>
      <c r="BC88" s="15"/>
      <c r="BD88" s="7">
        <f t="shared" ref="BD88" si="505">+BB88-AZ88</f>
        <v>17</v>
      </c>
      <c r="BE88" s="3"/>
      <c r="BF88" s="31">
        <f t="shared" ref="BF88" si="506">+BG88-BH88</f>
        <v>46097</v>
      </c>
      <c r="BG88" s="31">
        <f t="shared" ref="BG88" si="507">+BM88</f>
        <v>46097</v>
      </c>
      <c r="BH88" s="32">
        <v>0</v>
      </c>
      <c r="BI88" s="15">
        <f t="shared" ref="BI88" si="508">+IF(BC88=0,BB88,BC88)+BH88</f>
        <v>46113</v>
      </c>
      <c r="BJ88" s="15"/>
      <c r="BK88" s="34">
        <f t="shared" ref="BK88" si="509">+BI88-BG88</f>
        <v>16</v>
      </c>
      <c r="BL88" s="3"/>
      <c r="BM88" s="31">
        <f t="shared" ref="BM88" si="510">+BN88-BO88</f>
        <v>46097</v>
      </c>
      <c r="BN88" s="31">
        <f t="shared" ref="BN88" si="511">+BT88</f>
        <v>46097</v>
      </c>
      <c r="BO88" s="32">
        <v>0</v>
      </c>
      <c r="BP88" s="15">
        <f t="shared" ref="BP88" si="512">+IF(BJ88=0,BI88,BJ88)+BO88</f>
        <v>46113</v>
      </c>
      <c r="BQ88" s="15"/>
      <c r="BR88" s="34">
        <f t="shared" ref="BR88" si="513">+BP88-BN88</f>
        <v>16</v>
      </c>
      <c r="BS88" s="3"/>
      <c r="BT88" s="31">
        <f t="shared" ref="BT88" si="514">+BU88-BV88</f>
        <v>46097</v>
      </c>
      <c r="BU88" s="31">
        <f t="shared" ref="BU88" si="515">+CA88</f>
        <v>46097</v>
      </c>
      <c r="BV88" s="37"/>
      <c r="BW88" s="15">
        <f t="shared" ref="BW88" si="516">+IF(BQ88=0,BP88,BQ88)+BV88</f>
        <v>46113</v>
      </c>
      <c r="BX88" s="15"/>
      <c r="BY88" s="7">
        <f t="shared" ref="BY88" si="517">+BW88-BU88</f>
        <v>16</v>
      </c>
      <c r="BZ88" s="2" t="s">
        <v>2484</v>
      </c>
      <c r="CA88" s="315">
        <v>46097</v>
      </c>
      <c r="CB88" s="7">
        <f t="shared" ref="CB88" si="518">+BW88-CA88</f>
        <v>16</v>
      </c>
      <c r="CC88" s="2"/>
      <c r="CD88" s="2"/>
      <c r="CF88" s="18">
        <f>+_xlfn.XLOOKUP(BZ88,'Crono LB 30.09'!B:B,'Crono LB 30.09'!F:F,"No se encuentra",0,1)</f>
        <v>45980</v>
      </c>
      <c r="CG88" s="193">
        <f t="shared" si="310"/>
        <v>-117</v>
      </c>
      <c r="CI88" s="18"/>
      <c r="CJ88" s="18">
        <v>46097</v>
      </c>
    </row>
    <row r="89" spans="1:88" hidden="1" x14ac:dyDescent="0.35">
      <c r="A89" s="40" t="s">
        <v>2689</v>
      </c>
      <c r="B89" s="41" t="s">
        <v>2695</v>
      </c>
      <c r="C89" s="42" t="s">
        <v>2696</v>
      </c>
      <c r="D89" s="7"/>
      <c r="E89" s="283" t="str">
        <f>+_xlfn.XLOOKUP(B89,'Dinámica P0 RIs'!A:A,'Dinámica P0 RIs'!B:B,"",0,1)</f>
        <v/>
      </c>
      <c r="F89" s="30">
        <f t="shared" ref="F89" si="519">+L89-1</f>
        <v>-228</v>
      </c>
      <c r="G89" s="6">
        <v>46188</v>
      </c>
      <c r="H89" s="6"/>
      <c r="I89" s="34">
        <f t="shared" ref="I89" si="520">+G89-F89</f>
        <v>46416</v>
      </c>
      <c r="J89" s="309" t="s">
        <v>5136</v>
      </c>
      <c r="K89" s="3"/>
      <c r="L89" s="30">
        <f t="shared" ref="L89" si="521">+M89-N89</f>
        <v>-227</v>
      </c>
      <c r="M89" s="30">
        <f t="shared" ref="M89" si="522">+T89-1</f>
        <v>-220</v>
      </c>
      <c r="N89" s="37">
        <v>7</v>
      </c>
      <c r="O89" s="6">
        <f t="shared" si="311"/>
        <v>46195</v>
      </c>
      <c r="P89" s="6"/>
      <c r="Q89" s="29">
        <f t="shared" ref="Q89" si="523">+O89-M89</f>
        <v>46415</v>
      </c>
      <c r="R89" s="7"/>
      <c r="S89" s="3"/>
      <c r="T89" s="30">
        <f t="shared" ref="T89" si="524">+U89-V89</f>
        <v>-219</v>
      </c>
      <c r="U89" s="30">
        <f t="shared" ref="U89" si="525">+AE89-1</f>
        <v>-189</v>
      </c>
      <c r="V89" s="37">
        <v>30</v>
      </c>
      <c r="W89" s="6">
        <f t="shared" ref="W89" si="526">+O89+V89</f>
        <v>46225</v>
      </c>
      <c r="X89" s="6"/>
      <c r="Y89" s="29">
        <f t="shared" ref="Y89" si="527">+W89-U89</f>
        <v>46414</v>
      </c>
      <c r="Z89" s="3"/>
      <c r="AA89" s="31"/>
      <c r="AB89" s="7"/>
      <c r="AC89" s="6"/>
      <c r="AD89" s="25"/>
      <c r="AE89" s="31">
        <f t="shared" ref="AE89" si="528">+AF89-AG89</f>
        <v>-188</v>
      </c>
      <c r="AF89" s="31">
        <f t="shared" ref="AF89" si="529">+AM89-1</f>
        <v>-143</v>
      </c>
      <c r="AG89" s="37">
        <v>45</v>
      </c>
      <c r="AH89" s="15">
        <f t="shared" ref="AH89" si="530">+IF(X89=0,W89,X89)+AG89</f>
        <v>46270</v>
      </c>
      <c r="AI89" s="15"/>
      <c r="AJ89" s="34">
        <f t="shared" ref="AJ89" si="531">+AH89-AF89</f>
        <v>46413</v>
      </c>
      <c r="AK89" s="393"/>
      <c r="AL89" s="3"/>
      <c r="AM89" s="31">
        <f t="shared" ref="AM89" si="532">+AN89-AO89</f>
        <v>-142</v>
      </c>
      <c r="AN89" s="31">
        <f t="shared" ref="AN89" si="533">+AY89-1</f>
        <v>-122</v>
      </c>
      <c r="AO89" s="37">
        <v>20</v>
      </c>
      <c r="AP89" s="15">
        <f t="shared" ref="AP89" si="534">+IF(AI89=0,AH89,AI89)+AO89</f>
        <v>46290</v>
      </c>
      <c r="AQ89" s="15"/>
      <c r="AR89" s="34">
        <f t="shared" ref="AR89" si="535">+AP89-AN89</f>
        <v>46412</v>
      </c>
      <c r="AS89" s="7"/>
      <c r="AT89" s="7"/>
      <c r="AU89" s="7"/>
      <c r="AV89" s="7"/>
      <c r="AW89" s="7"/>
      <c r="AX89" s="3"/>
      <c r="AY89" s="31">
        <f t="shared" ref="AY89" si="536">+AZ89-BA89</f>
        <v>-121</v>
      </c>
      <c r="AZ89" s="31">
        <f t="shared" ref="AZ89" si="537">+BF89-1</f>
        <v>-1</v>
      </c>
      <c r="BA89" s="124">
        <v>120</v>
      </c>
      <c r="BB89" s="15">
        <f t="shared" ref="BB89" si="538">+IF(AQ89=0,AP89,AQ89)+BA89</f>
        <v>46410</v>
      </c>
      <c r="BC89" s="15"/>
      <c r="BD89" s="7">
        <f t="shared" ref="BD89" si="539">+BB89-AZ89</f>
        <v>46411</v>
      </c>
      <c r="BE89" s="3"/>
      <c r="BF89" s="31">
        <f t="shared" ref="BF89" si="540">+BG89-BH89</f>
        <v>0</v>
      </c>
      <c r="BG89" s="31">
        <f t="shared" ref="BG89" si="541">+BM89</f>
        <v>0</v>
      </c>
      <c r="BH89" s="32">
        <v>0</v>
      </c>
      <c r="BI89" s="15">
        <f t="shared" ref="BI89" si="542">+IF(BC89=0,BB89,BC89)+BH89</f>
        <v>46410</v>
      </c>
      <c r="BJ89" s="15"/>
      <c r="BK89" s="34">
        <f t="shared" ref="BK89" si="543">+BI89-BG89</f>
        <v>46410</v>
      </c>
      <c r="BL89" s="3"/>
      <c r="BM89" s="31">
        <f t="shared" ref="BM89" si="544">+BN89-BO89</f>
        <v>0</v>
      </c>
      <c r="BN89" s="31">
        <f t="shared" ref="BN89" si="545">+BT89</f>
        <v>0</v>
      </c>
      <c r="BO89" s="32">
        <v>0</v>
      </c>
      <c r="BP89" s="15">
        <f t="shared" ref="BP89" si="546">+IF(BJ89=0,BI89,BJ89)+BO89</f>
        <v>46410</v>
      </c>
      <c r="BQ89" s="15"/>
      <c r="BR89" s="34">
        <f t="shared" ref="BR89" si="547">+BP89-BN89</f>
        <v>46410</v>
      </c>
      <c r="BS89" s="3"/>
      <c r="BT89" s="31">
        <f t="shared" ref="BT89" si="548">+BU89-BV89</f>
        <v>0</v>
      </c>
      <c r="BU89" s="31">
        <f t="shared" ref="BU89" si="549">+CA89</f>
        <v>0</v>
      </c>
      <c r="BV89" s="37"/>
      <c r="BW89" s="15">
        <f t="shared" ref="BW89" si="550">+IF(BQ89=0,BP89,BQ89)+BV89</f>
        <v>46410</v>
      </c>
      <c r="BX89" s="15"/>
      <c r="BY89" s="7">
        <f t="shared" ref="BY89" si="551">+BW89-BU89</f>
        <v>46410</v>
      </c>
      <c r="BZ89" s="2"/>
      <c r="CA89" s="130"/>
      <c r="CB89" s="7">
        <f t="shared" ref="CB89" si="552">+BW89-CA89</f>
        <v>46410</v>
      </c>
      <c r="CC89" s="2"/>
      <c r="CD89" s="2"/>
      <c r="CE89" t="s">
        <v>2536</v>
      </c>
      <c r="CF89" s="18" t="str">
        <f>+_xlfn.XLOOKUP(BZ89,'Crono LB 30.09'!B:B,'Crono LB 30.09'!F:F,"No se encuentra",0,1)</f>
        <v>26-Jan-28</v>
      </c>
      <c r="CG89" s="193" t="e">
        <f t="shared" si="310"/>
        <v>#VALUE!</v>
      </c>
      <c r="CI89" s="18" t="str">
        <f>+_xlfn.XLOOKUP(B89,'REM-Nuevo'!B:B,'REM-Nuevo'!O:O,"",0,1)</f>
        <v/>
      </c>
      <c r="CJ89" s="18">
        <f t="shared" si="309"/>
        <v>0</v>
      </c>
    </row>
    <row r="90" spans="1:88" hidden="1" x14ac:dyDescent="0.35">
      <c r="A90" s="40" t="s">
        <v>2689</v>
      </c>
      <c r="B90" s="41" t="s">
        <v>2697</v>
      </c>
      <c r="C90" s="42" t="s">
        <v>2698</v>
      </c>
      <c r="D90" s="7"/>
      <c r="E90" s="283" t="str">
        <f>+_xlfn.XLOOKUP(B90,'Dinámica P0 RIs'!A:A,'Dinámica P0 RIs'!B:B,"",0,1)</f>
        <v/>
      </c>
      <c r="F90" s="30">
        <f t="shared" si="243"/>
        <v>-213</v>
      </c>
      <c r="G90" s="6">
        <v>46188</v>
      </c>
      <c r="H90" s="6"/>
      <c r="I90" s="34">
        <f t="shared" si="244"/>
        <v>46401</v>
      </c>
      <c r="J90" s="309" t="s">
        <v>5136</v>
      </c>
      <c r="K90" s="3"/>
      <c r="L90" s="30">
        <f t="shared" si="245"/>
        <v>-212</v>
      </c>
      <c r="M90" s="30">
        <f t="shared" si="246"/>
        <v>-205</v>
      </c>
      <c r="N90" s="37">
        <v>7</v>
      </c>
      <c r="O90" s="6">
        <f t="shared" si="311"/>
        <v>46195</v>
      </c>
      <c r="P90" s="6"/>
      <c r="Q90" s="29">
        <f t="shared" si="247"/>
        <v>46400</v>
      </c>
      <c r="R90" s="7"/>
      <c r="S90" s="3"/>
      <c r="T90" s="30">
        <f t="shared" si="248"/>
        <v>-204</v>
      </c>
      <c r="U90" s="30">
        <f t="shared" si="249"/>
        <v>-174</v>
      </c>
      <c r="V90" s="37">
        <v>30</v>
      </c>
      <c r="W90" s="6">
        <f t="shared" si="250"/>
        <v>46225</v>
      </c>
      <c r="X90" s="6"/>
      <c r="Y90" s="29">
        <f t="shared" si="251"/>
        <v>46399</v>
      </c>
      <c r="Z90" s="3"/>
      <c r="AA90" s="31"/>
      <c r="AB90" s="7"/>
      <c r="AC90" s="6"/>
      <c r="AD90" s="25"/>
      <c r="AE90" s="31">
        <f t="shared" si="252"/>
        <v>-173</v>
      </c>
      <c r="AF90" s="31">
        <f t="shared" si="253"/>
        <v>-143</v>
      </c>
      <c r="AG90" s="37">
        <v>30</v>
      </c>
      <c r="AH90" s="15">
        <f t="shared" si="254"/>
        <v>46255</v>
      </c>
      <c r="AI90" s="15"/>
      <c r="AJ90" s="34">
        <f t="shared" si="255"/>
        <v>46398</v>
      </c>
      <c r="AK90" s="393"/>
      <c r="AL90" s="3"/>
      <c r="AM90" s="31">
        <f t="shared" si="256"/>
        <v>-142</v>
      </c>
      <c r="AN90" s="31">
        <f t="shared" si="257"/>
        <v>-122</v>
      </c>
      <c r="AO90" s="37">
        <v>20</v>
      </c>
      <c r="AP90" s="15">
        <f t="shared" si="258"/>
        <v>46275</v>
      </c>
      <c r="AQ90" s="15"/>
      <c r="AR90" s="34">
        <f t="shared" si="259"/>
        <v>46397</v>
      </c>
      <c r="AS90" s="7"/>
      <c r="AT90" s="7"/>
      <c r="AU90" s="7"/>
      <c r="AV90" s="7"/>
      <c r="AW90" s="7"/>
      <c r="AX90" s="3"/>
      <c r="AY90" s="31">
        <f t="shared" si="260"/>
        <v>-121</v>
      </c>
      <c r="AZ90" s="31">
        <f t="shared" si="312"/>
        <v>-1</v>
      </c>
      <c r="BA90" s="124">
        <v>120</v>
      </c>
      <c r="BB90" s="15">
        <f t="shared" si="261"/>
        <v>46395</v>
      </c>
      <c r="BC90" s="15"/>
      <c r="BD90" s="7">
        <f t="shared" si="262"/>
        <v>46396</v>
      </c>
      <c r="BE90" s="3"/>
      <c r="BF90" s="31">
        <f t="shared" si="263"/>
        <v>0</v>
      </c>
      <c r="BG90" s="31">
        <f t="shared" si="264"/>
        <v>0</v>
      </c>
      <c r="BH90" s="32">
        <v>0</v>
      </c>
      <c r="BI90" s="15">
        <f t="shared" si="265"/>
        <v>46395</v>
      </c>
      <c r="BJ90" s="15"/>
      <c r="BK90" s="34">
        <f t="shared" si="266"/>
        <v>46395</v>
      </c>
      <c r="BL90" s="3"/>
      <c r="BM90" s="31">
        <f t="shared" si="267"/>
        <v>0</v>
      </c>
      <c r="BN90" s="31">
        <f t="shared" si="268"/>
        <v>0</v>
      </c>
      <c r="BO90" s="32">
        <v>0</v>
      </c>
      <c r="BP90" s="15">
        <f t="shared" si="269"/>
        <v>46395</v>
      </c>
      <c r="BQ90" s="15"/>
      <c r="BR90" s="34">
        <f t="shared" si="270"/>
        <v>46395</v>
      </c>
      <c r="BS90" s="3"/>
      <c r="BT90" s="31">
        <f t="shared" si="271"/>
        <v>0</v>
      </c>
      <c r="BU90" s="31">
        <f t="shared" si="272"/>
        <v>0</v>
      </c>
      <c r="BV90" s="37"/>
      <c r="BW90" s="15">
        <f t="shared" si="273"/>
        <v>46395</v>
      </c>
      <c r="BX90" s="15"/>
      <c r="BY90" s="7">
        <f t="shared" si="274"/>
        <v>46395</v>
      </c>
      <c r="BZ90" s="2"/>
      <c r="CA90" s="130"/>
      <c r="CB90" s="7">
        <f t="shared" si="275"/>
        <v>46395</v>
      </c>
      <c r="CC90" s="2"/>
      <c r="CD90" s="2"/>
      <c r="CE90" t="s">
        <v>2536</v>
      </c>
      <c r="CF90" s="18" t="str">
        <f>+_xlfn.XLOOKUP(BZ90,'Crono LB 30.09'!B:B,'Crono LB 30.09'!F:F,"No se encuentra",0,1)</f>
        <v>No se encuentra</v>
      </c>
      <c r="CG90" s="193" t="e">
        <f t="shared" si="310"/>
        <v>#VALUE!</v>
      </c>
      <c r="CI90" s="18" t="str">
        <f>+_xlfn.XLOOKUP(B90,'REM-Nuevo'!B:B,'REM-Nuevo'!O:O,"",0,1)</f>
        <v/>
      </c>
      <c r="CJ90" s="18">
        <f t="shared" si="309"/>
        <v>0</v>
      </c>
    </row>
    <row r="91" spans="1:88" ht="43.5" hidden="1" x14ac:dyDescent="0.35">
      <c r="A91" s="391" t="s">
        <v>2471</v>
      </c>
      <c r="B91" s="43" t="s">
        <v>1580</v>
      </c>
      <c r="C91" s="44" t="s">
        <v>1581</v>
      </c>
      <c r="D91" s="7"/>
      <c r="E91" s="283" t="str">
        <f>+_xlfn.XLOOKUP(B91,'Dinámica P0 RIs'!A:A,'Dinámica P0 RIs'!B:B,"",0,1)</f>
        <v/>
      </c>
      <c r="F91" s="30">
        <f t="shared" si="243"/>
        <v>-110</v>
      </c>
      <c r="G91" s="6">
        <v>45917</v>
      </c>
      <c r="H91" s="6">
        <v>45917</v>
      </c>
      <c r="I91" s="34">
        <f t="shared" si="244"/>
        <v>46027</v>
      </c>
      <c r="J91" s="309">
        <v>46031</v>
      </c>
      <c r="K91" s="3"/>
      <c r="L91" s="30">
        <f t="shared" si="245"/>
        <v>-109</v>
      </c>
      <c r="M91" s="30">
        <f t="shared" si="246"/>
        <v>-102</v>
      </c>
      <c r="N91" s="37">
        <v>7</v>
      </c>
      <c r="O91" s="6">
        <v>45930</v>
      </c>
      <c r="P91" s="6">
        <v>45930</v>
      </c>
      <c r="Q91" s="29">
        <f t="shared" si="247"/>
        <v>46032</v>
      </c>
      <c r="R91" s="7">
        <v>23078533</v>
      </c>
      <c r="S91" s="3"/>
      <c r="T91" s="30">
        <f t="shared" si="248"/>
        <v>-101</v>
      </c>
      <c r="U91" s="30">
        <f t="shared" si="249"/>
        <v>-81</v>
      </c>
      <c r="V91" s="37">
        <v>20</v>
      </c>
      <c r="W91" s="6">
        <v>46045</v>
      </c>
      <c r="X91" s="6">
        <v>46045</v>
      </c>
      <c r="Y91" s="29">
        <f t="shared" si="251"/>
        <v>46126</v>
      </c>
      <c r="Z91" s="3"/>
      <c r="AA91" s="31"/>
      <c r="AB91" s="7"/>
      <c r="AC91" s="6"/>
      <c r="AD91" s="25"/>
      <c r="AE91" s="31">
        <f t="shared" si="252"/>
        <v>-80</v>
      </c>
      <c r="AF91" s="31">
        <f t="shared" si="253"/>
        <v>-50</v>
      </c>
      <c r="AG91" s="37">
        <v>30</v>
      </c>
      <c r="AH91" s="15">
        <f t="shared" si="254"/>
        <v>46075</v>
      </c>
      <c r="AI91" s="15">
        <v>46055</v>
      </c>
      <c r="AJ91" s="34">
        <f t="shared" si="255"/>
        <v>46125</v>
      </c>
      <c r="AK91" s="397" t="s">
        <v>5130</v>
      </c>
      <c r="AL91" s="3"/>
      <c r="AM91" s="31">
        <f t="shared" si="256"/>
        <v>-49</v>
      </c>
      <c r="AN91" s="31">
        <f t="shared" si="257"/>
        <v>-39</v>
      </c>
      <c r="AO91" s="37">
        <v>10</v>
      </c>
      <c r="AP91" s="15">
        <f t="shared" si="258"/>
        <v>46065</v>
      </c>
      <c r="AQ91" s="15">
        <v>46055</v>
      </c>
      <c r="AR91" s="34">
        <f t="shared" si="259"/>
        <v>46104</v>
      </c>
      <c r="AS91" s="7"/>
      <c r="AT91" s="7"/>
      <c r="AU91" s="7"/>
      <c r="AV91" s="7"/>
      <c r="AW91" s="7"/>
      <c r="AX91" s="3"/>
      <c r="AY91" s="31">
        <f t="shared" si="260"/>
        <v>-38</v>
      </c>
      <c r="AZ91" s="31">
        <f t="shared" si="312"/>
        <v>-8</v>
      </c>
      <c r="BA91" s="124">
        <v>30</v>
      </c>
      <c r="BB91" s="15">
        <f t="shared" si="261"/>
        <v>46085</v>
      </c>
      <c r="BC91" s="15"/>
      <c r="BD91" s="7">
        <f t="shared" si="262"/>
        <v>46093</v>
      </c>
      <c r="BE91" s="3"/>
      <c r="BF91" s="31">
        <f t="shared" si="263"/>
        <v>-7</v>
      </c>
      <c r="BG91" s="31">
        <f t="shared" si="264"/>
        <v>-7</v>
      </c>
      <c r="BH91" s="32">
        <v>0</v>
      </c>
      <c r="BI91" s="15">
        <f t="shared" si="265"/>
        <v>46085</v>
      </c>
      <c r="BJ91" s="15"/>
      <c r="BK91" s="34">
        <f t="shared" si="266"/>
        <v>46092</v>
      </c>
      <c r="BL91" s="3"/>
      <c r="BM91" s="31">
        <f t="shared" si="267"/>
        <v>-7</v>
      </c>
      <c r="BN91" s="31">
        <f t="shared" si="268"/>
        <v>-7</v>
      </c>
      <c r="BO91" s="32">
        <v>0</v>
      </c>
      <c r="BP91" s="15">
        <f t="shared" si="269"/>
        <v>46085</v>
      </c>
      <c r="BQ91" s="15"/>
      <c r="BR91" s="34">
        <f t="shared" si="270"/>
        <v>46092</v>
      </c>
      <c r="BS91" s="3"/>
      <c r="BT91" s="31">
        <f t="shared" si="271"/>
        <v>-7</v>
      </c>
      <c r="BU91" s="31">
        <f t="shared" si="272"/>
        <v>0</v>
      </c>
      <c r="BV91" s="37">
        <v>7</v>
      </c>
      <c r="BW91" s="15">
        <f t="shared" si="273"/>
        <v>46092</v>
      </c>
      <c r="BX91" s="15"/>
      <c r="BY91" s="7">
        <f t="shared" si="274"/>
        <v>46092</v>
      </c>
      <c r="BZ91" s="2"/>
      <c r="CA91" s="39"/>
      <c r="CB91" s="7">
        <f t="shared" si="275"/>
        <v>46092</v>
      </c>
      <c r="CC91" s="2"/>
      <c r="CD91" s="2"/>
      <c r="CF91" s="18" t="str">
        <f>+_xlfn.XLOOKUP(BZ91,'Crono LB 30.09'!B:B,'Crono LB 30.09'!F:F,"No se encuentra",0,1)</f>
        <v>No se encuentra</v>
      </c>
      <c r="CG91" s="193" t="e">
        <f t="shared" si="310"/>
        <v>#VALUE!</v>
      </c>
      <c r="CI91" s="18" t="str">
        <f>+_xlfn.XLOOKUP(B91,'REM-Nuevo'!B:B,'REM-Nuevo'!O:O,"",0,1)</f>
        <v/>
      </c>
      <c r="CJ91" s="18"/>
    </row>
    <row r="92" spans="1:88" hidden="1" x14ac:dyDescent="0.35">
      <c r="A92" s="40" t="s">
        <v>1578</v>
      </c>
      <c r="B92" s="45" t="s">
        <v>1583</v>
      </c>
      <c r="C92" s="46" t="s">
        <v>2699</v>
      </c>
      <c r="D92" s="7"/>
      <c r="E92" s="284"/>
      <c r="F92" s="30">
        <f t="shared" ref="F92" si="553">+L92-1</f>
        <v>46020</v>
      </c>
      <c r="G92" s="6">
        <v>46038</v>
      </c>
      <c r="H92" s="6">
        <v>46038</v>
      </c>
      <c r="I92" s="34">
        <f t="shared" ref="I92" si="554">+G92-F92</f>
        <v>18</v>
      </c>
      <c r="J92" s="309">
        <v>46038</v>
      </c>
      <c r="K92" s="3"/>
      <c r="L92" s="30">
        <f t="shared" ref="L92" si="555">+M92-N92</f>
        <v>46021</v>
      </c>
      <c r="M92" s="30">
        <f t="shared" ref="M92" si="556">+T92-1</f>
        <v>46028</v>
      </c>
      <c r="N92" s="37">
        <v>7</v>
      </c>
      <c r="O92" s="6">
        <f t="shared" ref="O92" si="557">+IF(H92=0,G92,H92)+N92</f>
        <v>46045</v>
      </c>
      <c r="P92" s="6">
        <v>46045</v>
      </c>
      <c r="Q92" s="29">
        <f t="shared" ref="Q92" si="558">+O92-M92</f>
        <v>17</v>
      </c>
      <c r="R92" s="7"/>
      <c r="S92" s="3"/>
      <c r="T92" s="30">
        <f t="shared" ref="T92" si="559">+U92-V92</f>
        <v>46029</v>
      </c>
      <c r="U92" s="30">
        <f t="shared" ref="U92" si="560">+AE92-1</f>
        <v>46044</v>
      </c>
      <c r="V92" s="37">
        <v>15</v>
      </c>
      <c r="W92" s="6">
        <v>46058</v>
      </c>
      <c r="X92" s="6">
        <v>46058</v>
      </c>
      <c r="Y92" s="29">
        <f t="shared" ref="Y92" si="561">+W92-U92</f>
        <v>14</v>
      </c>
      <c r="Z92" s="3"/>
      <c r="AA92" s="31"/>
      <c r="AB92" s="7"/>
      <c r="AC92" s="6"/>
      <c r="AD92" s="25"/>
      <c r="AE92" s="31">
        <f t="shared" ref="AE92" si="562">+AF92-AG92</f>
        <v>46045</v>
      </c>
      <c r="AF92" s="31">
        <f t="shared" ref="AF92" si="563">+AM92-1</f>
        <v>46060</v>
      </c>
      <c r="AG92" s="37">
        <v>15</v>
      </c>
      <c r="AH92" s="15">
        <f t="shared" ref="AH92" si="564">+IF(X92=0,W92,X92)+AG92</f>
        <v>46073</v>
      </c>
      <c r="AI92" s="15">
        <v>46071</v>
      </c>
      <c r="AJ92" s="34">
        <f t="shared" ref="AJ92" si="565">+AH92-AF92</f>
        <v>13</v>
      </c>
      <c r="AK92" s="393" t="s">
        <v>5131</v>
      </c>
      <c r="AL92" s="3"/>
      <c r="AM92" s="31">
        <f t="shared" ref="AM92" si="566">+AN92-AO92</f>
        <v>46061</v>
      </c>
      <c r="AN92" s="31">
        <f t="shared" ref="AN92" si="567">+AY92-1</f>
        <v>46066</v>
      </c>
      <c r="AO92" s="37">
        <v>5</v>
      </c>
      <c r="AP92" s="15">
        <v>46078</v>
      </c>
      <c r="AQ92" s="15">
        <v>46078</v>
      </c>
      <c r="AR92" s="34">
        <f t="shared" ref="AR92" si="568">+AP92-AN92</f>
        <v>12</v>
      </c>
      <c r="AS92" s="7"/>
      <c r="AT92" s="7"/>
      <c r="AU92" s="7"/>
      <c r="AV92" s="7"/>
      <c r="AW92" s="7"/>
      <c r="AX92" s="3"/>
      <c r="AY92" s="31">
        <f t="shared" ref="AY92" si="569">+AZ92-BA92</f>
        <v>46067</v>
      </c>
      <c r="AZ92" s="31">
        <f t="shared" ref="AZ92" si="570">+BF92-1</f>
        <v>46067</v>
      </c>
      <c r="BA92" s="124"/>
      <c r="BB92" s="15">
        <f t="shared" ref="BB92" si="571">+IF(AQ92=0,AP92,AQ92)+BA92</f>
        <v>46078</v>
      </c>
      <c r="BC92" s="15"/>
      <c r="BD92" s="7">
        <f t="shared" ref="BD92" si="572">+BB92-AZ92</f>
        <v>11</v>
      </c>
      <c r="BE92" s="3"/>
      <c r="BF92" s="31">
        <f t="shared" ref="BF92" si="573">+BG92-BH92</f>
        <v>46068</v>
      </c>
      <c r="BG92" s="31">
        <f t="shared" ref="BG92" si="574">+BM92</f>
        <v>46068</v>
      </c>
      <c r="BH92" s="32">
        <v>0</v>
      </c>
      <c r="BI92" s="15">
        <f t="shared" ref="BI92" si="575">+IF(BC92=0,BB92,BC92)+BH92</f>
        <v>46078</v>
      </c>
      <c r="BJ92" s="15"/>
      <c r="BK92" s="34">
        <f t="shared" ref="BK92" si="576">+BI92-BG92</f>
        <v>10</v>
      </c>
      <c r="BL92" s="3"/>
      <c r="BM92" s="31">
        <f t="shared" ref="BM92" si="577">+BN92-BO92</f>
        <v>46068</v>
      </c>
      <c r="BN92" s="31">
        <f t="shared" ref="BN92" si="578">+BT92</f>
        <v>46068</v>
      </c>
      <c r="BO92" s="32">
        <v>0</v>
      </c>
      <c r="BP92" s="15">
        <f t="shared" ref="BP92" si="579">+IF(BJ92=0,BI92,BJ92)+BO92</f>
        <v>46078</v>
      </c>
      <c r="BQ92" s="15"/>
      <c r="BR92" s="34">
        <f t="shared" ref="BR92" si="580">+BP92-BN92</f>
        <v>10</v>
      </c>
      <c r="BS92" s="3"/>
      <c r="BT92" s="31">
        <f t="shared" ref="BT92" si="581">+BU92-BV92</f>
        <v>46068</v>
      </c>
      <c r="BU92" s="31">
        <f t="shared" ref="BU92" si="582">+CA92</f>
        <v>46068</v>
      </c>
      <c r="BV92" s="37"/>
      <c r="BW92" s="15">
        <f t="shared" ref="BW92" si="583">+IF(BQ92=0,BP92,BQ92)+BV92</f>
        <v>46078</v>
      </c>
      <c r="BX92" s="15"/>
      <c r="BY92" s="7">
        <f t="shared" ref="BY92" si="584">+BW92-BU92</f>
        <v>10</v>
      </c>
      <c r="BZ92" s="2"/>
      <c r="CA92" s="315">
        <v>46068</v>
      </c>
      <c r="CB92" s="7">
        <f t="shared" ref="CB92" si="585">+BW92-CA92</f>
        <v>10</v>
      </c>
      <c r="CC92" s="2"/>
      <c r="CD92" s="2"/>
      <c r="CE92" t="s">
        <v>2700</v>
      </c>
      <c r="CF92" s="18" t="str">
        <f>+_xlfn.XLOOKUP(BZ92,'Crono LB 30.09'!B:B,'Crono LB 30.09'!F:F,"No se encuentra",0,1)</f>
        <v>26-Jan-28</v>
      </c>
      <c r="CG92" s="193" t="e">
        <f t="shared" ref="CG92" si="586">+CF92-CA92</f>
        <v>#VALUE!</v>
      </c>
      <c r="CI92" s="18" t="str">
        <f>+_xlfn.XLOOKUP(B92,'REM-Nuevo'!B:B,'REM-Nuevo'!O:O,"",0,1)</f>
        <v/>
      </c>
      <c r="CJ92" s="18">
        <f t="shared" si="309"/>
        <v>46068</v>
      </c>
    </row>
    <row r="93" spans="1:88" hidden="1" x14ac:dyDescent="0.35">
      <c r="A93" s="40" t="s">
        <v>1578</v>
      </c>
      <c r="B93" s="45" t="s">
        <v>1586</v>
      </c>
      <c r="C93" s="46" t="s">
        <v>1587</v>
      </c>
      <c r="D93" s="7"/>
      <c r="E93" s="284">
        <v>448</v>
      </c>
      <c r="F93" s="30">
        <f t="shared" ref="F93" si="587">+L93-1</f>
        <v>46147</v>
      </c>
      <c r="G93" s="6">
        <v>46150</v>
      </c>
      <c r="H93" s="6"/>
      <c r="I93" s="34">
        <f t="shared" ref="I93" si="588">+G93-F93</f>
        <v>3</v>
      </c>
      <c r="J93" s="309">
        <v>46150</v>
      </c>
      <c r="K93" s="3"/>
      <c r="L93" s="30">
        <f t="shared" ref="L93" si="589">+M93-N93</f>
        <v>46148</v>
      </c>
      <c r="M93" s="30">
        <f t="shared" ref="M93" si="590">+T93-1</f>
        <v>46155</v>
      </c>
      <c r="N93" s="37">
        <v>7</v>
      </c>
      <c r="O93" s="6">
        <f t="shared" ref="O93" si="591">+IF(H93=0,G93,H93)+N93</f>
        <v>46157</v>
      </c>
      <c r="P93" s="6"/>
      <c r="Q93" s="29">
        <f t="shared" ref="Q93" si="592">+O93-M93</f>
        <v>2</v>
      </c>
      <c r="R93" s="7"/>
      <c r="S93" s="3"/>
      <c r="T93" s="30">
        <f t="shared" ref="T93" si="593">+U93-V93</f>
        <v>46156</v>
      </c>
      <c r="U93" s="30">
        <f t="shared" ref="U93" si="594">+AE93-1</f>
        <v>46186</v>
      </c>
      <c r="V93" s="37">
        <v>30</v>
      </c>
      <c r="W93" s="6">
        <f t="shared" ref="W93" si="595">+O93+V93</f>
        <v>46187</v>
      </c>
      <c r="X93" s="6"/>
      <c r="Y93" s="29">
        <f t="shared" ref="Y93" si="596">+W93-U93</f>
        <v>1</v>
      </c>
      <c r="Z93" s="3"/>
      <c r="AA93" s="31"/>
      <c r="AB93" s="7"/>
      <c r="AC93" s="6"/>
      <c r="AD93" s="25"/>
      <c r="AE93" s="31">
        <f t="shared" ref="AE93" si="597">+AF93-AG93</f>
        <v>46187</v>
      </c>
      <c r="AF93" s="31">
        <f t="shared" ref="AF93" si="598">+AM93-1</f>
        <v>46232</v>
      </c>
      <c r="AG93" s="37">
        <v>45</v>
      </c>
      <c r="AH93" s="15">
        <f t="shared" ref="AH93" si="599">+IF(X93=0,W93,X93)+AG93</f>
        <v>46232</v>
      </c>
      <c r="AI93" s="15"/>
      <c r="AJ93" s="34">
        <f t="shared" ref="AJ93" si="600">+AH93-AF93</f>
        <v>0</v>
      </c>
      <c r="AK93" s="393"/>
      <c r="AL93" s="3"/>
      <c r="AM93" s="31">
        <f t="shared" ref="AM93" si="601">+AN93-AO93</f>
        <v>46233</v>
      </c>
      <c r="AN93" s="31">
        <f t="shared" ref="AN93" si="602">+AY93-1</f>
        <v>46253</v>
      </c>
      <c r="AO93" s="37">
        <v>20</v>
      </c>
      <c r="AP93" s="15">
        <f t="shared" ref="AP93" si="603">+IF(AI93=0,AH93,AI93)+AO93</f>
        <v>46252</v>
      </c>
      <c r="AQ93" s="15"/>
      <c r="AR93" s="34">
        <f t="shared" ref="AR93" si="604">+AP93-AN93</f>
        <v>-1</v>
      </c>
      <c r="AS93" s="7"/>
      <c r="AT93" s="7"/>
      <c r="AU93" s="7"/>
      <c r="AV93" s="7"/>
      <c r="AW93" s="7"/>
      <c r="AX93" s="3"/>
      <c r="AY93" s="31">
        <f t="shared" ref="AY93" si="605">+AZ93-BA93</f>
        <v>46254</v>
      </c>
      <c r="AZ93" s="31">
        <f t="shared" ref="AZ93" si="606">+BF93-1</f>
        <v>46524</v>
      </c>
      <c r="BA93" s="124">
        <v>270</v>
      </c>
      <c r="BB93" s="15">
        <f t="shared" ref="BB93" si="607">+IF(AQ93=0,AP93,AQ93)+BA93</f>
        <v>46522</v>
      </c>
      <c r="BC93" s="15"/>
      <c r="BD93" s="7">
        <f t="shared" ref="BD93" si="608">+BB93-AZ93</f>
        <v>-2</v>
      </c>
      <c r="BE93" s="3"/>
      <c r="BF93" s="31">
        <f t="shared" ref="BF93" si="609">+BG93-BH93</f>
        <v>46525</v>
      </c>
      <c r="BG93" s="31">
        <f t="shared" ref="BG93" si="610">+BM93</f>
        <v>46525</v>
      </c>
      <c r="BH93" s="32">
        <v>0</v>
      </c>
      <c r="BI93" s="15">
        <f t="shared" ref="BI93" si="611">+IF(BC93=0,BB93,BC93)+BH93</f>
        <v>46522</v>
      </c>
      <c r="BJ93" s="15"/>
      <c r="BK93" s="34">
        <f t="shared" ref="BK93" si="612">+BI93-BG93</f>
        <v>-3</v>
      </c>
      <c r="BL93" s="3"/>
      <c r="BM93" s="31">
        <f t="shared" ref="BM93" si="613">+BN93-BO93</f>
        <v>46525</v>
      </c>
      <c r="BN93" s="31">
        <f t="shared" ref="BN93" si="614">+BT93</f>
        <v>46525</v>
      </c>
      <c r="BO93" s="32">
        <v>0</v>
      </c>
      <c r="BP93" s="15">
        <f t="shared" ref="BP93" si="615">+IF(BJ93=0,BI93,BJ93)+BO93</f>
        <v>46522</v>
      </c>
      <c r="BQ93" s="15"/>
      <c r="BR93" s="34">
        <f t="shared" ref="BR93" si="616">+BP93-BN93</f>
        <v>-3</v>
      </c>
      <c r="BS93" s="3"/>
      <c r="BT93" s="31">
        <f t="shared" ref="BT93" si="617">+BU93-BV93</f>
        <v>46525</v>
      </c>
      <c r="BU93" s="31">
        <f t="shared" ref="BU93" si="618">+CA93</f>
        <v>46532</v>
      </c>
      <c r="BV93" s="37">
        <v>7</v>
      </c>
      <c r="BW93" s="15">
        <f t="shared" ref="BW93" si="619">+IF(BQ93=0,BP93,BQ93)+BV93</f>
        <v>46529</v>
      </c>
      <c r="BX93" s="15"/>
      <c r="BY93" s="7">
        <f t="shared" ref="BY93" si="620">+BW93-BU93</f>
        <v>-3</v>
      </c>
      <c r="BZ93" s="2"/>
      <c r="CA93" s="315">
        <v>46532</v>
      </c>
      <c r="CB93" s="7">
        <f t="shared" ref="CB93" si="621">+BW93-CA93</f>
        <v>-3</v>
      </c>
      <c r="CC93" s="2"/>
      <c r="CD93" s="2"/>
      <c r="CE93" t="s">
        <v>2700</v>
      </c>
      <c r="CF93" s="18" t="str">
        <f>+_xlfn.XLOOKUP(BZ93,'Crono LB 30.09'!B:B,'Crono LB 30.09'!F:F,"No se encuentra",0,1)</f>
        <v>26-Jan-28</v>
      </c>
      <c r="CG93" s="193" t="e">
        <f t="shared" ref="CG93" si="622">+CF93-CA93</f>
        <v>#VALUE!</v>
      </c>
      <c r="CI93" s="18">
        <f>+_xlfn.XLOOKUP(B93,'REM-Nuevo'!B:B,'REM-Nuevo'!O:O,"",0,1)</f>
        <v>46532</v>
      </c>
      <c r="CJ93" s="18">
        <f t="shared" si="309"/>
        <v>46532</v>
      </c>
    </row>
    <row r="94" spans="1:88" hidden="1" x14ac:dyDescent="0.35">
      <c r="A94" s="40" t="s">
        <v>1578</v>
      </c>
      <c r="B94" s="45" t="s">
        <v>2701</v>
      </c>
      <c r="C94" s="46" t="s">
        <v>2702</v>
      </c>
      <c r="D94" s="7"/>
      <c r="E94" s="284"/>
      <c r="F94" s="30">
        <f t="shared" si="243"/>
        <v>46020</v>
      </c>
      <c r="G94" s="6">
        <v>46035</v>
      </c>
      <c r="H94" s="6">
        <v>46035</v>
      </c>
      <c r="I94" s="34">
        <f t="shared" si="244"/>
        <v>15</v>
      </c>
      <c r="J94" s="309">
        <v>46035</v>
      </c>
      <c r="K94" s="3"/>
      <c r="L94" s="30">
        <f t="shared" si="245"/>
        <v>46021</v>
      </c>
      <c r="M94" s="30">
        <f t="shared" si="246"/>
        <v>46028</v>
      </c>
      <c r="N94" s="37">
        <v>7</v>
      </c>
      <c r="O94" s="6">
        <v>46045</v>
      </c>
      <c r="P94" s="6">
        <v>46045</v>
      </c>
      <c r="Q94" s="29">
        <f t="shared" si="247"/>
        <v>17</v>
      </c>
      <c r="R94" s="7"/>
      <c r="S94" s="3"/>
      <c r="T94" s="30">
        <f t="shared" si="248"/>
        <v>46029</v>
      </c>
      <c r="U94" s="30">
        <f t="shared" si="249"/>
        <v>46044</v>
      </c>
      <c r="V94" s="37">
        <v>15</v>
      </c>
      <c r="W94" s="6">
        <v>46058</v>
      </c>
      <c r="X94" s="6">
        <v>46058</v>
      </c>
      <c r="Y94" s="29">
        <f t="shared" si="251"/>
        <v>14</v>
      </c>
      <c r="Z94" s="3"/>
      <c r="AA94" s="31"/>
      <c r="AB94" s="7"/>
      <c r="AC94" s="6"/>
      <c r="AD94" s="25"/>
      <c r="AE94" s="31">
        <f t="shared" si="252"/>
        <v>46045</v>
      </c>
      <c r="AF94" s="31">
        <f t="shared" si="253"/>
        <v>46060</v>
      </c>
      <c r="AG94" s="37">
        <v>15</v>
      </c>
      <c r="AH94" s="15">
        <f t="shared" si="254"/>
        <v>46073</v>
      </c>
      <c r="AI94" s="15">
        <v>46071</v>
      </c>
      <c r="AJ94" s="34">
        <f t="shared" si="255"/>
        <v>13</v>
      </c>
      <c r="AK94" s="393" t="s">
        <v>5131</v>
      </c>
      <c r="AL94" s="3"/>
      <c r="AM94" s="31">
        <f t="shared" si="256"/>
        <v>46061</v>
      </c>
      <c r="AN94" s="31">
        <f t="shared" si="257"/>
        <v>46066</v>
      </c>
      <c r="AO94" s="37">
        <v>5</v>
      </c>
      <c r="AP94" s="15">
        <v>46078</v>
      </c>
      <c r="AQ94" s="15">
        <v>46078</v>
      </c>
      <c r="AR94" s="34">
        <f t="shared" si="259"/>
        <v>12</v>
      </c>
      <c r="AS94" s="7"/>
      <c r="AT94" s="7"/>
      <c r="AU94" s="7"/>
      <c r="AV94" s="7"/>
      <c r="AW94" s="7"/>
      <c r="AX94" s="3"/>
      <c r="AY94" s="31">
        <f t="shared" si="260"/>
        <v>46067</v>
      </c>
      <c r="AZ94" s="31">
        <f t="shared" si="312"/>
        <v>46067</v>
      </c>
      <c r="BA94" s="124"/>
      <c r="BB94" s="15">
        <f t="shared" si="261"/>
        <v>46078</v>
      </c>
      <c r="BC94" s="15"/>
      <c r="BD94" s="7">
        <f t="shared" si="262"/>
        <v>11</v>
      </c>
      <c r="BE94" s="3"/>
      <c r="BF94" s="31">
        <f t="shared" si="263"/>
        <v>46068</v>
      </c>
      <c r="BG94" s="31">
        <f t="shared" si="264"/>
        <v>46068</v>
      </c>
      <c r="BH94" s="32">
        <v>0</v>
      </c>
      <c r="BI94" s="15">
        <f t="shared" si="265"/>
        <v>46078</v>
      </c>
      <c r="BJ94" s="15"/>
      <c r="BK94" s="34">
        <f t="shared" si="266"/>
        <v>10</v>
      </c>
      <c r="BL94" s="3"/>
      <c r="BM94" s="31">
        <f t="shared" si="267"/>
        <v>46068</v>
      </c>
      <c r="BN94" s="31">
        <f t="shared" si="268"/>
        <v>46068</v>
      </c>
      <c r="BO94" s="32">
        <v>0</v>
      </c>
      <c r="BP94" s="15">
        <f t="shared" si="269"/>
        <v>46078</v>
      </c>
      <c r="BQ94" s="15"/>
      <c r="BR94" s="34">
        <f t="shared" si="270"/>
        <v>10</v>
      </c>
      <c r="BS94" s="3"/>
      <c r="BT94" s="31">
        <f t="shared" si="271"/>
        <v>46068</v>
      </c>
      <c r="BU94" s="31">
        <f t="shared" si="272"/>
        <v>46068</v>
      </c>
      <c r="BV94" s="37"/>
      <c r="BW94" s="15">
        <f t="shared" si="273"/>
        <v>46078</v>
      </c>
      <c r="BX94" s="15"/>
      <c r="BY94" s="7">
        <f t="shared" si="274"/>
        <v>10</v>
      </c>
      <c r="BZ94" s="2"/>
      <c r="CA94" s="315">
        <v>46068</v>
      </c>
      <c r="CB94" s="7">
        <f t="shared" si="275"/>
        <v>10</v>
      </c>
      <c r="CC94" s="2"/>
      <c r="CD94" s="2"/>
      <c r="CE94" t="s">
        <v>2700</v>
      </c>
      <c r="CF94" s="18" t="str">
        <f>+_xlfn.XLOOKUP(BZ94,'Crono LB 30.09'!B:B,'Crono LB 30.09'!F:F,"No se encuentra",0,1)</f>
        <v>26-Jan-28</v>
      </c>
      <c r="CG94" s="193" t="e">
        <f t="shared" si="310"/>
        <v>#VALUE!</v>
      </c>
      <c r="CI94" s="18" t="str">
        <f>+_xlfn.XLOOKUP(B94,'REM-Nuevo'!B:B,'REM-Nuevo'!O:O,"",0,1)</f>
        <v/>
      </c>
      <c r="CJ94" s="18">
        <f t="shared" si="309"/>
        <v>46068</v>
      </c>
    </row>
    <row r="95" spans="1:88" ht="214.5" hidden="1" customHeight="1" x14ac:dyDescent="0.35">
      <c r="A95" s="40" t="s">
        <v>1679</v>
      </c>
      <c r="B95" s="41" t="s">
        <v>1826</v>
      </c>
      <c r="C95" s="222" t="s">
        <v>1827</v>
      </c>
      <c r="D95" s="7" t="s">
        <v>2703</v>
      </c>
      <c r="E95" s="283">
        <f>+_xlfn.XLOOKUP(B95,'Dinámica P0 RIs'!A:A,'Dinámica P0 RIs'!B:B,"",0,1)</f>
        <v>451.5</v>
      </c>
      <c r="F95" s="30">
        <f t="shared" si="243"/>
        <v>46099</v>
      </c>
      <c r="G95" s="6">
        <v>46045</v>
      </c>
      <c r="H95" s="6">
        <v>46045</v>
      </c>
      <c r="I95" s="34">
        <f t="shared" si="244"/>
        <v>-54</v>
      </c>
      <c r="J95" s="309">
        <v>46261</v>
      </c>
      <c r="K95" s="3"/>
      <c r="L95" s="30">
        <f t="shared" si="245"/>
        <v>46100</v>
      </c>
      <c r="M95" s="30">
        <f t="shared" si="246"/>
        <v>46107</v>
      </c>
      <c r="N95" s="37">
        <v>7</v>
      </c>
      <c r="O95" s="6">
        <f t="shared" si="311"/>
        <v>46052</v>
      </c>
      <c r="P95" s="6">
        <v>46052</v>
      </c>
      <c r="Q95" s="29">
        <f t="shared" si="247"/>
        <v>-55</v>
      </c>
      <c r="R95" s="7">
        <v>23240734</v>
      </c>
      <c r="S95" s="3"/>
      <c r="T95" s="30">
        <f t="shared" si="248"/>
        <v>46108</v>
      </c>
      <c r="U95" s="30">
        <f t="shared" si="249"/>
        <v>46138</v>
      </c>
      <c r="V95" s="37">
        <v>30</v>
      </c>
      <c r="W95" s="6">
        <v>46092</v>
      </c>
      <c r="X95" s="6">
        <v>46092</v>
      </c>
      <c r="Y95" s="29">
        <f t="shared" si="251"/>
        <v>-46</v>
      </c>
      <c r="Z95" s="3"/>
      <c r="AA95" s="31"/>
      <c r="AB95" s="7"/>
      <c r="AC95" s="6"/>
      <c r="AD95" s="25"/>
      <c r="AE95" s="31">
        <f t="shared" si="252"/>
        <v>46139</v>
      </c>
      <c r="AF95" s="31">
        <f t="shared" si="253"/>
        <v>46199</v>
      </c>
      <c r="AG95" s="37">
        <v>60</v>
      </c>
      <c r="AH95" s="15">
        <f t="shared" si="254"/>
        <v>46152</v>
      </c>
      <c r="AI95" s="15"/>
      <c r="AJ95" s="34">
        <f t="shared" si="255"/>
        <v>-47</v>
      </c>
      <c r="AK95" s="507" t="s">
        <v>5248</v>
      </c>
      <c r="AL95" s="423" t="s">
        <v>5126</v>
      </c>
      <c r="AM95" s="31">
        <f t="shared" si="256"/>
        <v>46200</v>
      </c>
      <c r="AN95" s="31">
        <f t="shared" si="257"/>
        <v>46220</v>
      </c>
      <c r="AO95" s="37">
        <v>20</v>
      </c>
      <c r="AP95" s="15">
        <f t="shared" si="258"/>
        <v>46172</v>
      </c>
      <c r="AQ95" s="15"/>
      <c r="AR95" s="34">
        <f t="shared" si="259"/>
        <v>-48</v>
      </c>
      <c r="AS95" s="7"/>
      <c r="AT95" s="7"/>
      <c r="AU95" s="7"/>
      <c r="AV95" s="7"/>
      <c r="AW95" s="7"/>
      <c r="AX95" s="3"/>
      <c r="AY95" s="31">
        <f t="shared" si="260"/>
        <v>46221</v>
      </c>
      <c r="AZ95" s="31">
        <f t="shared" si="312"/>
        <v>46461</v>
      </c>
      <c r="BA95" s="124">
        <v>240</v>
      </c>
      <c r="BB95" s="15">
        <f t="shared" si="261"/>
        <v>46412</v>
      </c>
      <c r="BC95" s="15"/>
      <c r="BD95" s="7">
        <f t="shared" si="262"/>
        <v>-49</v>
      </c>
      <c r="BE95" s="3"/>
      <c r="BF95" s="31">
        <f t="shared" si="263"/>
        <v>46462</v>
      </c>
      <c r="BG95" s="31">
        <f t="shared" si="264"/>
        <v>46462</v>
      </c>
      <c r="BH95" s="32">
        <v>0</v>
      </c>
      <c r="BI95" s="15">
        <f t="shared" si="265"/>
        <v>46412</v>
      </c>
      <c r="BJ95" s="15"/>
      <c r="BK95" s="34">
        <f t="shared" si="266"/>
        <v>-50</v>
      </c>
      <c r="BL95" s="3"/>
      <c r="BM95" s="31">
        <f t="shared" si="267"/>
        <v>46462</v>
      </c>
      <c r="BN95" s="31">
        <f t="shared" si="268"/>
        <v>46462</v>
      </c>
      <c r="BO95" s="32">
        <v>0</v>
      </c>
      <c r="BP95" s="15">
        <f t="shared" si="269"/>
        <v>46412</v>
      </c>
      <c r="BQ95" s="15"/>
      <c r="BR95" s="34">
        <f t="shared" si="270"/>
        <v>-50</v>
      </c>
      <c r="BS95" s="3"/>
      <c r="BT95" s="31">
        <f t="shared" si="271"/>
        <v>46462</v>
      </c>
      <c r="BU95" s="31">
        <f t="shared" si="272"/>
        <v>46469</v>
      </c>
      <c r="BV95" s="37">
        <v>7</v>
      </c>
      <c r="BW95" s="15">
        <f t="shared" si="273"/>
        <v>46419</v>
      </c>
      <c r="BX95" s="15"/>
      <c r="BY95" s="7">
        <f t="shared" si="274"/>
        <v>-50</v>
      </c>
      <c r="BZ95" s="2" t="s">
        <v>2539</v>
      </c>
      <c r="CA95" s="315">
        <v>46469</v>
      </c>
      <c r="CB95" s="7">
        <f t="shared" si="275"/>
        <v>-50</v>
      </c>
      <c r="CC95" s="2"/>
      <c r="CD95" s="2">
        <v>102</v>
      </c>
      <c r="CE95" t="s">
        <v>2704</v>
      </c>
      <c r="CF95" s="18" t="str">
        <f>+_xlfn.XLOOKUP(BZ95,'Crono LB 30.09'!B:B,'Crono LB 30.09'!F:F,"No se encuentra",0,1)</f>
        <v>26-Dec-26</v>
      </c>
      <c r="CG95" s="193" t="e">
        <f t="shared" si="310"/>
        <v>#VALUE!</v>
      </c>
      <c r="CI95" s="18">
        <f>+_xlfn.XLOOKUP(B95,'REM-Nuevo'!B:B,'REM-Nuevo'!O:O,"",0,1)</f>
        <v>46469</v>
      </c>
      <c r="CJ95" s="18">
        <f t="shared" si="309"/>
        <v>46469</v>
      </c>
    </row>
    <row r="96" spans="1:88" ht="58" hidden="1" x14ac:dyDescent="0.35">
      <c r="A96" s="40" t="s">
        <v>1679</v>
      </c>
      <c r="B96" s="41" t="s">
        <v>1828</v>
      </c>
      <c r="C96" s="222" t="s">
        <v>1829</v>
      </c>
      <c r="D96" s="398" t="s">
        <v>2705</v>
      </c>
      <c r="E96" s="283">
        <f>+_xlfn.XLOOKUP(B96,'Dinámica P0 RIs'!A:A,'Dinámica P0 RIs'!B:B,"",0,1)</f>
        <v>273</v>
      </c>
      <c r="F96" s="30">
        <f t="shared" si="243"/>
        <v>46194</v>
      </c>
      <c r="G96" s="6">
        <v>46195</v>
      </c>
      <c r="H96" s="6"/>
      <c r="I96" s="34">
        <f t="shared" si="244"/>
        <v>1</v>
      </c>
      <c r="J96" s="309">
        <v>46195</v>
      </c>
      <c r="K96" s="3"/>
      <c r="L96" s="30">
        <f t="shared" si="245"/>
        <v>46195</v>
      </c>
      <c r="M96" s="30">
        <f t="shared" si="246"/>
        <v>46202</v>
      </c>
      <c r="N96" s="37">
        <v>7</v>
      </c>
      <c r="O96" s="6">
        <f t="shared" si="311"/>
        <v>46202</v>
      </c>
      <c r="P96" s="6"/>
      <c r="Q96" s="29">
        <f t="shared" si="247"/>
        <v>0</v>
      </c>
      <c r="R96" s="7"/>
      <c r="S96" s="3"/>
      <c r="T96" s="30">
        <f t="shared" si="248"/>
        <v>46203</v>
      </c>
      <c r="U96" s="30">
        <f t="shared" si="249"/>
        <v>46233</v>
      </c>
      <c r="V96" s="37">
        <v>30</v>
      </c>
      <c r="W96" s="6">
        <f t="shared" si="250"/>
        <v>46232</v>
      </c>
      <c r="X96" s="6"/>
      <c r="Y96" s="29">
        <f t="shared" si="251"/>
        <v>-1</v>
      </c>
      <c r="Z96" s="3"/>
      <c r="AA96" s="31"/>
      <c r="AB96" s="7"/>
      <c r="AC96" s="6"/>
      <c r="AD96" s="25"/>
      <c r="AE96" s="31">
        <f t="shared" si="252"/>
        <v>46234</v>
      </c>
      <c r="AF96" s="31">
        <f t="shared" si="253"/>
        <v>46294</v>
      </c>
      <c r="AG96" s="37">
        <v>60</v>
      </c>
      <c r="AH96" s="15">
        <f t="shared" si="254"/>
        <v>46292</v>
      </c>
      <c r="AI96" s="15"/>
      <c r="AJ96" s="34">
        <f t="shared" si="255"/>
        <v>-2</v>
      </c>
      <c r="AK96" s="393"/>
      <c r="AL96" s="3"/>
      <c r="AM96" s="31">
        <f t="shared" si="256"/>
        <v>46295</v>
      </c>
      <c r="AN96" s="31">
        <f t="shared" si="257"/>
        <v>46315</v>
      </c>
      <c r="AO96" s="37">
        <v>20</v>
      </c>
      <c r="AP96" s="15">
        <f t="shared" si="258"/>
        <v>46312</v>
      </c>
      <c r="AQ96" s="15"/>
      <c r="AR96" s="34">
        <f t="shared" si="259"/>
        <v>-3</v>
      </c>
      <c r="AS96" s="7"/>
      <c r="AT96" s="7"/>
      <c r="AU96" s="7"/>
      <c r="AV96" s="7"/>
      <c r="AW96" s="7"/>
      <c r="AX96" s="3"/>
      <c r="AY96" s="31">
        <f t="shared" si="260"/>
        <v>46316</v>
      </c>
      <c r="AZ96" s="31">
        <f t="shared" si="312"/>
        <v>46556</v>
      </c>
      <c r="BA96" s="124">
        <v>240</v>
      </c>
      <c r="BB96" s="15">
        <f t="shared" si="261"/>
        <v>46552</v>
      </c>
      <c r="BC96" s="15"/>
      <c r="BD96" s="7">
        <f t="shared" si="262"/>
        <v>-4</v>
      </c>
      <c r="BE96" s="3"/>
      <c r="BF96" s="31">
        <f t="shared" si="263"/>
        <v>46557</v>
      </c>
      <c r="BG96" s="31">
        <f t="shared" si="264"/>
        <v>46557</v>
      </c>
      <c r="BH96" s="32">
        <v>0</v>
      </c>
      <c r="BI96" s="15">
        <f t="shared" si="265"/>
        <v>46552</v>
      </c>
      <c r="BJ96" s="15"/>
      <c r="BK96" s="34">
        <f t="shared" si="266"/>
        <v>-5</v>
      </c>
      <c r="BL96" s="3"/>
      <c r="BM96" s="31">
        <f t="shared" si="267"/>
        <v>46557</v>
      </c>
      <c r="BN96" s="31">
        <f t="shared" si="268"/>
        <v>46557</v>
      </c>
      <c r="BO96" s="32">
        <v>0</v>
      </c>
      <c r="BP96" s="15">
        <f t="shared" si="269"/>
        <v>46552</v>
      </c>
      <c r="BQ96" s="15"/>
      <c r="BR96" s="34">
        <f t="shared" si="270"/>
        <v>-5</v>
      </c>
      <c r="BS96" s="3"/>
      <c r="BT96" s="31">
        <f t="shared" si="271"/>
        <v>46557</v>
      </c>
      <c r="BU96" s="31">
        <f t="shared" si="272"/>
        <v>46564</v>
      </c>
      <c r="BV96" s="37">
        <v>7</v>
      </c>
      <c r="BW96" s="15">
        <f t="shared" si="273"/>
        <v>46559</v>
      </c>
      <c r="BX96" s="15"/>
      <c r="BY96" s="7">
        <f t="shared" si="274"/>
        <v>-5</v>
      </c>
      <c r="BZ96" s="2" t="s">
        <v>2540</v>
      </c>
      <c r="CA96" s="315">
        <v>46564</v>
      </c>
      <c r="CB96" s="7">
        <f t="shared" si="275"/>
        <v>-5</v>
      </c>
      <c r="CC96" s="2"/>
      <c r="CD96" s="2">
        <v>35</v>
      </c>
      <c r="CF96" s="18">
        <f>+_xlfn.XLOOKUP(BZ96,'Crono LB 30.09'!B:B,'Crono LB 30.09'!F:F,"No se encuentra",0,1)</f>
        <v>46442</v>
      </c>
      <c r="CG96" s="193">
        <f t="shared" si="310"/>
        <v>-122</v>
      </c>
      <c r="CI96" s="18">
        <f>+_xlfn.XLOOKUP(B96,'REM-Nuevo'!B:B,'REM-Nuevo'!O:O,"",0,1)</f>
        <v>46564</v>
      </c>
      <c r="CJ96" s="18">
        <f t="shared" si="309"/>
        <v>46564</v>
      </c>
    </row>
    <row r="97" spans="1:88" ht="130.5" hidden="1" x14ac:dyDescent="0.35">
      <c r="A97" s="40" t="s">
        <v>1679</v>
      </c>
      <c r="B97" s="41" t="s">
        <v>1830</v>
      </c>
      <c r="C97" s="222" t="s">
        <v>1831</v>
      </c>
      <c r="D97" s="150" t="s">
        <v>2706</v>
      </c>
      <c r="E97" s="283">
        <f>+_xlfn.XLOOKUP(B97,'Dinámica P0 RIs'!A:A,'Dinámica P0 RIs'!B:B,"",0,1)</f>
        <v>1365</v>
      </c>
      <c r="F97" s="30">
        <f t="shared" si="243"/>
        <v>46145</v>
      </c>
      <c r="G97" s="6">
        <v>46150</v>
      </c>
      <c r="H97" s="6">
        <v>46133</v>
      </c>
      <c r="I97" s="34">
        <f t="shared" si="244"/>
        <v>5</v>
      </c>
      <c r="J97" s="429">
        <v>46239</v>
      </c>
      <c r="K97" s="3"/>
      <c r="L97" s="30">
        <f t="shared" si="245"/>
        <v>46146</v>
      </c>
      <c r="M97" s="30">
        <f t="shared" si="246"/>
        <v>46153</v>
      </c>
      <c r="N97" s="37">
        <v>7</v>
      </c>
      <c r="O97" s="6">
        <f t="shared" si="311"/>
        <v>46140</v>
      </c>
      <c r="P97" s="6"/>
      <c r="Q97" s="29">
        <f t="shared" si="247"/>
        <v>-13</v>
      </c>
      <c r="R97" s="7">
        <v>23348822</v>
      </c>
      <c r="S97" s="3"/>
      <c r="T97" s="30">
        <f t="shared" si="248"/>
        <v>46154</v>
      </c>
      <c r="U97" s="30">
        <f t="shared" si="249"/>
        <v>46184</v>
      </c>
      <c r="V97" s="37">
        <v>30</v>
      </c>
      <c r="W97" s="6">
        <f t="shared" si="250"/>
        <v>46170</v>
      </c>
      <c r="X97" s="6"/>
      <c r="Y97" s="29">
        <f t="shared" si="251"/>
        <v>-14</v>
      </c>
      <c r="Z97" s="3"/>
      <c r="AA97" s="31"/>
      <c r="AB97" s="7"/>
      <c r="AC97" s="6"/>
      <c r="AD97" s="25"/>
      <c r="AE97" s="31">
        <f t="shared" si="252"/>
        <v>46185</v>
      </c>
      <c r="AF97" s="31">
        <f t="shared" si="253"/>
        <v>46245</v>
      </c>
      <c r="AG97" s="37">
        <v>60</v>
      </c>
      <c r="AH97" s="15">
        <f t="shared" si="254"/>
        <v>46230</v>
      </c>
      <c r="AI97" s="15"/>
      <c r="AJ97" s="34">
        <f t="shared" si="255"/>
        <v>-15</v>
      </c>
      <c r="AK97" s="481" t="s">
        <v>5259</v>
      </c>
      <c r="AL97" s="3" t="s">
        <v>5126</v>
      </c>
      <c r="AM97" s="31">
        <f t="shared" si="256"/>
        <v>46246</v>
      </c>
      <c r="AN97" s="31">
        <f t="shared" si="257"/>
        <v>46266</v>
      </c>
      <c r="AO97" s="37">
        <v>20</v>
      </c>
      <c r="AP97" s="15">
        <f t="shared" si="258"/>
        <v>46250</v>
      </c>
      <c r="AQ97" s="15"/>
      <c r="AR97" s="34">
        <f t="shared" si="259"/>
        <v>-16</v>
      </c>
      <c r="AS97" s="7"/>
      <c r="AT97" s="7"/>
      <c r="AU97" s="7"/>
      <c r="AV97" s="7"/>
      <c r="AW97" s="7"/>
      <c r="AX97" s="3"/>
      <c r="AY97" s="31">
        <f t="shared" si="260"/>
        <v>46267</v>
      </c>
      <c r="AZ97" s="31">
        <f t="shared" si="312"/>
        <v>46507</v>
      </c>
      <c r="BA97" s="124">
        <v>240</v>
      </c>
      <c r="BB97" s="15">
        <f t="shared" si="261"/>
        <v>46490</v>
      </c>
      <c r="BC97" s="15"/>
      <c r="BD97" s="7">
        <f t="shared" si="262"/>
        <v>-17</v>
      </c>
      <c r="BE97" s="3"/>
      <c r="BF97" s="31">
        <f t="shared" si="263"/>
        <v>46508</v>
      </c>
      <c r="BG97" s="31">
        <f t="shared" si="264"/>
        <v>46508</v>
      </c>
      <c r="BH97" s="32">
        <v>0</v>
      </c>
      <c r="BI97" s="15">
        <f t="shared" si="265"/>
        <v>46490</v>
      </c>
      <c r="BJ97" s="15"/>
      <c r="BK97" s="34">
        <f t="shared" si="266"/>
        <v>-18</v>
      </c>
      <c r="BL97" s="3"/>
      <c r="BM97" s="31">
        <f t="shared" si="267"/>
        <v>46508</v>
      </c>
      <c r="BN97" s="31">
        <f t="shared" si="268"/>
        <v>46508</v>
      </c>
      <c r="BO97" s="32">
        <v>0</v>
      </c>
      <c r="BP97" s="15">
        <f t="shared" si="269"/>
        <v>46490</v>
      </c>
      <c r="BQ97" s="15"/>
      <c r="BR97" s="34">
        <f t="shared" si="270"/>
        <v>-18</v>
      </c>
      <c r="BS97" s="3"/>
      <c r="BT97" s="31">
        <f t="shared" si="271"/>
        <v>46508</v>
      </c>
      <c r="BU97" s="31">
        <f t="shared" si="272"/>
        <v>46515</v>
      </c>
      <c r="BV97" s="37">
        <v>7</v>
      </c>
      <c r="BW97" s="15">
        <f t="shared" si="273"/>
        <v>46497</v>
      </c>
      <c r="BX97" s="15"/>
      <c r="BY97" s="7">
        <f t="shared" si="274"/>
        <v>-18</v>
      </c>
      <c r="BZ97" s="2" t="s">
        <v>2555</v>
      </c>
      <c r="CA97" s="315">
        <v>46515</v>
      </c>
      <c r="CB97" s="7">
        <f t="shared" si="275"/>
        <v>-18</v>
      </c>
      <c r="CC97" s="2"/>
      <c r="CD97" s="2">
        <v>152</v>
      </c>
      <c r="CF97" s="18" t="str">
        <f>+_xlfn.XLOOKUP(BZ97,'Crono LB 30.09'!B:B,'Crono LB 30.09'!F:F,"No se encuentra",0,1)</f>
        <v>04-Jan-27</v>
      </c>
      <c r="CG97" s="193" t="e">
        <f t="shared" si="310"/>
        <v>#VALUE!</v>
      </c>
      <c r="CI97" s="18">
        <f>+_xlfn.XLOOKUP(B97,'REM-Nuevo'!B:B,'REM-Nuevo'!O:O,"",0,1)</f>
        <v>46515</v>
      </c>
      <c r="CJ97" s="18">
        <f t="shared" si="309"/>
        <v>46515</v>
      </c>
    </row>
    <row r="98" spans="1:88" ht="202.5" hidden="1" customHeight="1" x14ac:dyDescent="0.35">
      <c r="A98" s="40" t="s">
        <v>1679</v>
      </c>
      <c r="B98" s="41" t="s">
        <v>1832</v>
      </c>
      <c r="C98" s="222" t="s">
        <v>1833</v>
      </c>
      <c r="D98" s="150" t="s">
        <v>2707</v>
      </c>
      <c r="E98" s="283">
        <f>+_xlfn.XLOOKUP(B98,'Dinámica P0 RIs'!A:A,'Dinámica P0 RIs'!B:B,"",0,1)</f>
        <v>698.25</v>
      </c>
      <c r="F98" s="30">
        <f t="shared" si="243"/>
        <v>46079</v>
      </c>
      <c r="G98" s="6">
        <v>46029</v>
      </c>
      <c r="H98" s="6">
        <v>46029</v>
      </c>
      <c r="I98" s="34">
        <f t="shared" si="244"/>
        <v>-50</v>
      </c>
      <c r="J98" s="309">
        <v>46118</v>
      </c>
      <c r="K98" s="3"/>
      <c r="L98" s="30">
        <f t="shared" si="245"/>
        <v>46080</v>
      </c>
      <c r="M98" s="30">
        <f t="shared" si="246"/>
        <v>46087</v>
      </c>
      <c r="N98" s="37">
        <v>7</v>
      </c>
      <c r="O98" s="6">
        <f t="shared" si="311"/>
        <v>46036</v>
      </c>
      <c r="P98" s="6">
        <v>46036</v>
      </c>
      <c r="Q98" s="29">
        <f t="shared" si="247"/>
        <v>-51</v>
      </c>
      <c r="R98" s="7">
        <v>23226677</v>
      </c>
      <c r="S98" s="3"/>
      <c r="T98" s="30">
        <f t="shared" si="248"/>
        <v>46088</v>
      </c>
      <c r="U98" s="30">
        <f t="shared" si="249"/>
        <v>46118</v>
      </c>
      <c r="V98" s="37">
        <v>30</v>
      </c>
      <c r="W98" s="6">
        <v>46062</v>
      </c>
      <c r="X98" s="6">
        <v>46062</v>
      </c>
      <c r="Y98" s="29">
        <f t="shared" si="251"/>
        <v>-56</v>
      </c>
      <c r="Z98" s="3"/>
      <c r="AA98" s="31"/>
      <c r="AB98" s="7"/>
      <c r="AC98" s="6"/>
      <c r="AD98" s="25"/>
      <c r="AE98" s="31">
        <f t="shared" si="252"/>
        <v>46119</v>
      </c>
      <c r="AF98" s="31">
        <f t="shared" si="253"/>
        <v>46179</v>
      </c>
      <c r="AG98" s="37">
        <v>60</v>
      </c>
      <c r="AH98" s="15">
        <f t="shared" si="254"/>
        <v>46122</v>
      </c>
      <c r="AI98" s="15">
        <v>46087</v>
      </c>
      <c r="AJ98" s="34">
        <f t="shared" si="255"/>
        <v>-57</v>
      </c>
      <c r="AK98" s="425" t="s">
        <v>5199</v>
      </c>
      <c r="AL98" s="423" t="s">
        <v>5126</v>
      </c>
      <c r="AM98" s="31">
        <f t="shared" si="256"/>
        <v>46180</v>
      </c>
      <c r="AN98" s="31">
        <f t="shared" si="257"/>
        <v>46200</v>
      </c>
      <c r="AO98" s="37">
        <v>20</v>
      </c>
      <c r="AP98" s="15">
        <v>46122</v>
      </c>
      <c r="AQ98" s="15">
        <v>46118</v>
      </c>
      <c r="AR98" s="34">
        <f t="shared" si="259"/>
        <v>-78</v>
      </c>
      <c r="AS98" s="7"/>
      <c r="AT98" s="7"/>
      <c r="AU98" s="7"/>
      <c r="AV98" s="7"/>
      <c r="AW98" s="7"/>
      <c r="AX98" s="3"/>
      <c r="AY98" s="31">
        <f t="shared" si="260"/>
        <v>46201</v>
      </c>
      <c r="AZ98" s="31">
        <f t="shared" si="312"/>
        <v>46441</v>
      </c>
      <c r="BA98" s="124">
        <v>240</v>
      </c>
      <c r="BB98" s="15">
        <f t="shared" si="261"/>
        <v>46358</v>
      </c>
      <c r="BC98" s="15"/>
      <c r="BD98" s="7">
        <f t="shared" si="262"/>
        <v>-83</v>
      </c>
      <c r="BE98" s="3"/>
      <c r="BF98" s="31">
        <f t="shared" si="263"/>
        <v>46442</v>
      </c>
      <c r="BG98" s="31">
        <f t="shared" si="264"/>
        <v>46442</v>
      </c>
      <c r="BH98" s="32">
        <v>0</v>
      </c>
      <c r="BI98" s="15">
        <f t="shared" si="265"/>
        <v>46358</v>
      </c>
      <c r="BJ98" s="15"/>
      <c r="BK98" s="34">
        <f t="shared" si="266"/>
        <v>-84</v>
      </c>
      <c r="BL98" s="3"/>
      <c r="BM98" s="31">
        <f t="shared" si="267"/>
        <v>46442</v>
      </c>
      <c r="BN98" s="31">
        <f t="shared" si="268"/>
        <v>46442</v>
      </c>
      <c r="BO98" s="32">
        <v>0</v>
      </c>
      <c r="BP98" s="15">
        <f t="shared" si="269"/>
        <v>46358</v>
      </c>
      <c r="BQ98" s="15"/>
      <c r="BR98" s="34">
        <f t="shared" si="270"/>
        <v>-84</v>
      </c>
      <c r="BS98" s="3"/>
      <c r="BT98" s="31">
        <f t="shared" si="271"/>
        <v>46442</v>
      </c>
      <c r="BU98" s="31">
        <f t="shared" si="272"/>
        <v>46449</v>
      </c>
      <c r="BV98" s="37">
        <v>7</v>
      </c>
      <c r="BW98" s="15">
        <f t="shared" si="273"/>
        <v>46365</v>
      </c>
      <c r="BX98" s="15"/>
      <c r="BY98" s="7">
        <f t="shared" si="274"/>
        <v>-84</v>
      </c>
      <c r="BZ98" s="2" t="s">
        <v>2542</v>
      </c>
      <c r="CA98" s="315">
        <v>46449</v>
      </c>
      <c r="CB98" s="7">
        <f t="shared" si="275"/>
        <v>-84</v>
      </c>
      <c r="CC98" s="2"/>
      <c r="CD98" s="2">
        <v>32</v>
      </c>
      <c r="CF98" s="18" t="str">
        <f>+_xlfn.XLOOKUP(BZ98,'Crono LB 30.09'!B:B,'Crono LB 30.09'!F:F,"No se encuentra",0,1)</f>
        <v>05-Dec-26</v>
      </c>
      <c r="CG98" s="193" t="e">
        <f t="shared" si="310"/>
        <v>#VALUE!</v>
      </c>
      <c r="CI98" s="18">
        <f>+_xlfn.XLOOKUP(B98,'REM-Nuevo'!B:B,'REM-Nuevo'!O:O,"",0,1)</f>
        <v>46449</v>
      </c>
      <c r="CJ98" s="18">
        <f t="shared" si="309"/>
        <v>46449</v>
      </c>
    </row>
    <row r="99" spans="1:88" ht="213" hidden="1" customHeight="1" x14ac:dyDescent="0.35">
      <c r="A99" s="40" t="s">
        <v>1679</v>
      </c>
      <c r="B99" s="41" t="s">
        <v>1836</v>
      </c>
      <c r="C99" s="222" t="s">
        <v>1837</v>
      </c>
      <c r="D99" s="7" t="s">
        <v>2708</v>
      </c>
      <c r="E99" s="283">
        <f>+_xlfn.XLOOKUP(B99,'Dinámica P0 RIs'!A:A,'Dinámica P0 RIs'!B:B,"",0,1)</f>
        <v>214.78800000000001</v>
      </c>
      <c r="F99" s="30">
        <f t="shared" si="243"/>
        <v>46097</v>
      </c>
      <c r="G99" s="6">
        <v>46099</v>
      </c>
      <c r="H99" s="6">
        <v>46058</v>
      </c>
      <c r="I99" s="34">
        <f t="shared" si="244"/>
        <v>2</v>
      </c>
      <c r="J99" s="309">
        <v>46099</v>
      </c>
      <c r="K99" s="3"/>
      <c r="L99" s="30">
        <f t="shared" si="245"/>
        <v>46098</v>
      </c>
      <c r="M99" s="30">
        <f t="shared" si="246"/>
        <v>46105</v>
      </c>
      <c r="N99" s="37">
        <v>7</v>
      </c>
      <c r="O99" s="6">
        <f t="shared" si="311"/>
        <v>46065</v>
      </c>
      <c r="P99" s="6">
        <v>46063</v>
      </c>
      <c r="Q99" s="29">
        <f t="shared" si="247"/>
        <v>-40</v>
      </c>
      <c r="R99" s="7">
        <v>23264154</v>
      </c>
      <c r="S99" s="3"/>
      <c r="T99" s="30">
        <f t="shared" si="248"/>
        <v>46106</v>
      </c>
      <c r="U99" s="30">
        <f t="shared" si="249"/>
        <v>46136</v>
      </c>
      <c r="V99" s="37">
        <v>30</v>
      </c>
      <c r="W99" s="6">
        <v>46118</v>
      </c>
      <c r="X99" s="6">
        <v>46118</v>
      </c>
      <c r="Y99" s="29">
        <f t="shared" si="251"/>
        <v>-18</v>
      </c>
      <c r="Z99" s="3"/>
      <c r="AA99" s="31"/>
      <c r="AB99" s="7"/>
      <c r="AC99" s="6"/>
      <c r="AD99" s="25"/>
      <c r="AE99" s="31">
        <f t="shared" si="252"/>
        <v>46137</v>
      </c>
      <c r="AF99" s="31">
        <f t="shared" si="253"/>
        <v>46197</v>
      </c>
      <c r="AG99" s="37">
        <v>60</v>
      </c>
      <c r="AH99" s="15">
        <f t="shared" si="254"/>
        <v>46178</v>
      </c>
      <c r="AI99" s="15"/>
      <c r="AJ99" s="34">
        <f t="shared" si="255"/>
        <v>-19</v>
      </c>
      <c r="AK99" s="422" t="s">
        <v>5258</v>
      </c>
      <c r="AL99" s="423" t="s">
        <v>5137</v>
      </c>
      <c r="AM99" s="31">
        <f t="shared" si="256"/>
        <v>46198</v>
      </c>
      <c r="AN99" s="31">
        <f t="shared" si="257"/>
        <v>46218</v>
      </c>
      <c r="AO99" s="37">
        <v>20</v>
      </c>
      <c r="AP99" s="15">
        <f t="shared" si="258"/>
        <v>46198</v>
      </c>
      <c r="AQ99" s="15"/>
      <c r="AR99" s="34">
        <f t="shared" si="259"/>
        <v>-20</v>
      </c>
      <c r="AS99" s="7"/>
      <c r="AT99" s="7"/>
      <c r="AU99" s="7"/>
      <c r="AV99" s="7"/>
      <c r="AW99" s="7"/>
      <c r="AX99" s="3"/>
      <c r="AY99" s="31">
        <f t="shared" si="260"/>
        <v>46219</v>
      </c>
      <c r="AZ99" s="31">
        <f t="shared" si="312"/>
        <v>46469</v>
      </c>
      <c r="BA99" s="124">
        <v>250</v>
      </c>
      <c r="BB99" s="15">
        <f t="shared" si="261"/>
        <v>46448</v>
      </c>
      <c r="BC99" s="15"/>
      <c r="BD99" s="7">
        <f t="shared" si="262"/>
        <v>-21</v>
      </c>
      <c r="BE99" s="3"/>
      <c r="BF99" s="31">
        <f t="shared" si="263"/>
        <v>46470</v>
      </c>
      <c r="BG99" s="31">
        <f t="shared" si="264"/>
        <v>46470</v>
      </c>
      <c r="BH99" s="32">
        <v>0</v>
      </c>
      <c r="BI99" s="15">
        <f t="shared" si="265"/>
        <v>46448</v>
      </c>
      <c r="BJ99" s="15"/>
      <c r="BK99" s="34">
        <f t="shared" si="266"/>
        <v>-22</v>
      </c>
      <c r="BL99" s="3"/>
      <c r="BM99" s="31">
        <f t="shared" si="267"/>
        <v>46470</v>
      </c>
      <c r="BN99" s="31">
        <f t="shared" si="268"/>
        <v>46470</v>
      </c>
      <c r="BO99" s="32">
        <v>0</v>
      </c>
      <c r="BP99" s="15">
        <f t="shared" si="269"/>
        <v>46448</v>
      </c>
      <c r="BQ99" s="15"/>
      <c r="BR99" s="34">
        <f t="shared" si="270"/>
        <v>-22</v>
      </c>
      <c r="BS99" s="3"/>
      <c r="BT99" s="31">
        <f t="shared" si="271"/>
        <v>46470</v>
      </c>
      <c r="BU99" s="31">
        <f t="shared" si="272"/>
        <v>46477</v>
      </c>
      <c r="BV99" s="37">
        <v>7</v>
      </c>
      <c r="BW99" s="15">
        <f t="shared" si="273"/>
        <v>46455</v>
      </c>
      <c r="BX99" s="15"/>
      <c r="BY99" s="7">
        <f t="shared" si="274"/>
        <v>-22</v>
      </c>
      <c r="BZ99" s="2" t="s">
        <v>2543</v>
      </c>
      <c r="CA99" s="315">
        <v>46477</v>
      </c>
      <c r="CB99" s="7">
        <f t="shared" si="275"/>
        <v>-22</v>
      </c>
      <c r="CC99" s="2"/>
      <c r="CD99" s="2">
        <v>49</v>
      </c>
      <c r="CE99" t="s">
        <v>2544</v>
      </c>
      <c r="CF99" s="18">
        <f>+_xlfn.XLOOKUP(BZ99,'Crono LB 30.09'!B:B,'Crono LB 30.09'!F:F,"No se encuentra",0,1)</f>
        <v>46352</v>
      </c>
      <c r="CG99" s="193">
        <f t="shared" si="310"/>
        <v>-125</v>
      </c>
      <c r="CI99" s="18">
        <f>+_xlfn.XLOOKUP(B99,'REM-Nuevo'!B:B,'REM-Nuevo'!O:O,"",0,1)</f>
        <v>46477</v>
      </c>
      <c r="CJ99" s="18">
        <f t="shared" si="309"/>
        <v>46477</v>
      </c>
    </row>
    <row r="100" spans="1:88" ht="29" hidden="1" x14ac:dyDescent="0.35">
      <c r="A100" s="136" t="s">
        <v>1679</v>
      </c>
      <c r="B100" s="41" t="s">
        <v>1840</v>
      </c>
      <c r="C100" s="222" t="s">
        <v>1841</v>
      </c>
      <c r="D100" s="7" t="s">
        <v>2709</v>
      </c>
      <c r="E100" s="283">
        <f>+_xlfn.XLOOKUP(B100,'Dinámica P0 RIs'!A:A,'Dinámica P0 RIs'!B:B,"",0,1)</f>
        <v>104.58</v>
      </c>
      <c r="F100" s="30">
        <f t="shared" si="243"/>
        <v>46187</v>
      </c>
      <c r="G100" s="6">
        <v>46188</v>
      </c>
      <c r="H100" s="6">
        <v>46139</v>
      </c>
      <c r="I100" s="34">
        <f t="shared" si="244"/>
        <v>1</v>
      </c>
      <c r="J100" s="309">
        <v>46188</v>
      </c>
      <c r="K100" s="3"/>
      <c r="L100" s="30">
        <f t="shared" si="245"/>
        <v>46188</v>
      </c>
      <c r="M100" s="30">
        <f t="shared" si="246"/>
        <v>46195</v>
      </c>
      <c r="N100" s="37">
        <v>7</v>
      </c>
      <c r="O100" s="6">
        <f t="shared" si="311"/>
        <v>46146</v>
      </c>
      <c r="P100" s="6"/>
      <c r="Q100" s="29">
        <f t="shared" si="247"/>
        <v>-49</v>
      </c>
      <c r="R100" s="7">
        <v>23363106</v>
      </c>
      <c r="S100" s="3"/>
      <c r="T100" s="30">
        <f t="shared" si="248"/>
        <v>46196</v>
      </c>
      <c r="U100" s="30">
        <f t="shared" si="249"/>
        <v>46226</v>
      </c>
      <c r="V100" s="37">
        <v>30</v>
      </c>
      <c r="W100" s="6">
        <f t="shared" si="250"/>
        <v>46176</v>
      </c>
      <c r="X100" s="6"/>
      <c r="Y100" s="29">
        <f t="shared" si="251"/>
        <v>-50</v>
      </c>
      <c r="Z100" s="3"/>
      <c r="AA100" s="31"/>
      <c r="AB100" s="7"/>
      <c r="AC100" s="6"/>
      <c r="AD100" s="25"/>
      <c r="AE100" s="31">
        <f t="shared" si="252"/>
        <v>46227</v>
      </c>
      <c r="AF100" s="31">
        <f t="shared" si="253"/>
        <v>46287</v>
      </c>
      <c r="AG100" s="37">
        <v>60</v>
      </c>
      <c r="AH100" s="15">
        <f t="shared" si="254"/>
        <v>46236</v>
      </c>
      <c r="AI100" s="15"/>
      <c r="AJ100" s="34">
        <f t="shared" si="255"/>
        <v>-51</v>
      </c>
      <c r="AK100" s="481" t="s">
        <v>5260</v>
      </c>
      <c r="AL100" s="3"/>
      <c r="AM100" s="31">
        <f t="shared" si="256"/>
        <v>46288</v>
      </c>
      <c r="AN100" s="31">
        <f t="shared" si="257"/>
        <v>46308</v>
      </c>
      <c r="AO100" s="37">
        <v>20</v>
      </c>
      <c r="AP100" s="15">
        <f t="shared" si="258"/>
        <v>46256</v>
      </c>
      <c r="AQ100" s="15"/>
      <c r="AR100" s="34">
        <f t="shared" si="259"/>
        <v>-52</v>
      </c>
      <c r="AS100" s="7"/>
      <c r="AT100" s="7"/>
      <c r="AU100" s="7"/>
      <c r="AV100" s="7"/>
      <c r="AW100" s="7"/>
      <c r="AX100" s="3"/>
      <c r="AY100" s="31">
        <f t="shared" si="260"/>
        <v>46309</v>
      </c>
      <c r="AZ100" s="31">
        <f t="shared" si="312"/>
        <v>46559</v>
      </c>
      <c r="BA100" s="124">
        <v>250</v>
      </c>
      <c r="BB100" s="15">
        <f t="shared" si="261"/>
        <v>46506</v>
      </c>
      <c r="BC100" s="15"/>
      <c r="BD100" s="7">
        <f t="shared" si="262"/>
        <v>-53</v>
      </c>
      <c r="BE100" s="3"/>
      <c r="BF100" s="31">
        <f t="shared" si="263"/>
        <v>46560</v>
      </c>
      <c r="BG100" s="31">
        <f t="shared" si="264"/>
        <v>46560</v>
      </c>
      <c r="BH100" s="32">
        <v>0</v>
      </c>
      <c r="BI100" s="15">
        <f t="shared" si="265"/>
        <v>46506</v>
      </c>
      <c r="BJ100" s="15"/>
      <c r="BK100" s="34">
        <f t="shared" si="266"/>
        <v>-54</v>
      </c>
      <c r="BL100" s="3"/>
      <c r="BM100" s="31">
        <f t="shared" si="267"/>
        <v>46560</v>
      </c>
      <c r="BN100" s="31">
        <f t="shared" si="268"/>
        <v>46560</v>
      </c>
      <c r="BO100" s="32">
        <v>0</v>
      </c>
      <c r="BP100" s="15">
        <f t="shared" si="269"/>
        <v>46506</v>
      </c>
      <c r="BQ100" s="15"/>
      <c r="BR100" s="34">
        <f t="shared" si="270"/>
        <v>-54</v>
      </c>
      <c r="BS100" s="3"/>
      <c r="BT100" s="31">
        <f t="shared" si="271"/>
        <v>46560</v>
      </c>
      <c r="BU100" s="31">
        <f t="shared" si="272"/>
        <v>46567</v>
      </c>
      <c r="BV100" s="37">
        <v>7</v>
      </c>
      <c r="BW100" s="15">
        <f t="shared" si="273"/>
        <v>46513</v>
      </c>
      <c r="BX100" s="15"/>
      <c r="BY100" s="7">
        <f t="shared" si="274"/>
        <v>-54</v>
      </c>
      <c r="BZ100" s="2" t="s">
        <v>2545</v>
      </c>
      <c r="CA100" s="315">
        <v>46567</v>
      </c>
      <c r="CB100" s="7">
        <f t="shared" si="275"/>
        <v>-54</v>
      </c>
      <c r="CC100" s="2"/>
      <c r="CD100" s="2">
        <v>31</v>
      </c>
      <c r="CF100" s="18">
        <f>+_xlfn.XLOOKUP(BZ100,'Crono LB 30.09'!B:B,'Crono LB 30.09'!F:F,"No se encuentra",0,1)</f>
        <v>46445</v>
      </c>
      <c r="CG100" s="193">
        <f t="shared" si="310"/>
        <v>-122</v>
      </c>
      <c r="CI100" s="18">
        <f>+_xlfn.XLOOKUP(B100,'REM-Nuevo'!B:B,'REM-Nuevo'!O:O,"",0,1)</f>
        <v>46567</v>
      </c>
      <c r="CJ100" s="18">
        <f t="shared" si="309"/>
        <v>46567</v>
      </c>
    </row>
    <row r="101" spans="1:88" ht="179.25" hidden="1" customHeight="1" x14ac:dyDescent="0.35">
      <c r="A101" s="40" t="s">
        <v>1679</v>
      </c>
      <c r="B101" s="41" t="s">
        <v>1842</v>
      </c>
      <c r="C101" s="222" t="s">
        <v>1843</v>
      </c>
      <c r="D101" s="150" t="s">
        <v>2710</v>
      </c>
      <c r="E101" s="283">
        <f>+_xlfn.XLOOKUP(B101,'Dinámica P0 RIs'!A:A,'Dinámica P0 RIs'!B:B,"",0,1)</f>
        <v>88.62</v>
      </c>
      <c r="F101" s="30">
        <f t="shared" si="243"/>
        <v>46102</v>
      </c>
      <c r="G101" s="6">
        <v>46209</v>
      </c>
      <c r="H101" s="6">
        <v>46048</v>
      </c>
      <c r="I101" s="34">
        <f t="shared" si="244"/>
        <v>107</v>
      </c>
      <c r="J101" s="309">
        <v>46209</v>
      </c>
      <c r="K101" s="3"/>
      <c r="L101" s="30">
        <f t="shared" si="245"/>
        <v>46103</v>
      </c>
      <c r="M101" s="30">
        <f t="shared" si="246"/>
        <v>46110</v>
      </c>
      <c r="N101" s="37">
        <v>7</v>
      </c>
      <c r="O101" s="6">
        <f t="shared" si="311"/>
        <v>46055</v>
      </c>
      <c r="P101" s="6">
        <v>46055</v>
      </c>
      <c r="Q101" s="29">
        <f t="shared" si="247"/>
        <v>-55</v>
      </c>
      <c r="R101" s="150" t="s">
        <v>5116</v>
      </c>
      <c r="S101" s="3"/>
      <c r="T101" s="30">
        <f t="shared" si="248"/>
        <v>46111</v>
      </c>
      <c r="U101" s="30">
        <f t="shared" si="249"/>
        <v>46141</v>
      </c>
      <c r="V101" s="37">
        <v>30</v>
      </c>
      <c r="W101" s="6">
        <f t="shared" si="250"/>
        <v>46085</v>
      </c>
      <c r="X101" s="6">
        <v>46085</v>
      </c>
      <c r="Y101" s="29">
        <f t="shared" si="251"/>
        <v>-56</v>
      </c>
      <c r="Z101" s="3"/>
      <c r="AA101" s="31"/>
      <c r="AB101" s="7"/>
      <c r="AC101" s="6"/>
      <c r="AD101" s="25"/>
      <c r="AE101" s="31">
        <f t="shared" si="252"/>
        <v>46142</v>
      </c>
      <c r="AF101" s="31">
        <f t="shared" si="253"/>
        <v>46202</v>
      </c>
      <c r="AG101" s="37">
        <v>60</v>
      </c>
      <c r="AH101" s="15">
        <f t="shared" si="254"/>
        <v>46145</v>
      </c>
      <c r="AI101" s="15"/>
      <c r="AJ101" s="34">
        <f t="shared" si="255"/>
        <v>-57</v>
      </c>
      <c r="AK101" s="422" t="s">
        <v>5205</v>
      </c>
      <c r="AL101" s="423" t="s">
        <v>5126</v>
      </c>
      <c r="AM101" s="31">
        <f t="shared" si="256"/>
        <v>46203</v>
      </c>
      <c r="AN101" s="31">
        <f t="shared" si="257"/>
        <v>46223</v>
      </c>
      <c r="AO101" s="37">
        <v>20</v>
      </c>
      <c r="AP101" s="15">
        <f t="shared" si="258"/>
        <v>46165</v>
      </c>
      <c r="AQ101" s="15">
        <v>46122</v>
      </c>
      <c r="AR101" s="34">
        <f t="shared" si="259"/>
        <v>-58</v>
      </c>
      <c r="AS101" s="7"/>
      <c r="AT101" s="7"/>
      <c r="AU101" s="7"/>
      <c r="AV101" s="7"/>
      <c r="AW101" s="7"/>
      <c r="AX101" s="3"/>
      <c r="AY101" s="31">
        <f t="shared" si="260"/>
        <v>46224</v>
      </c>
      <c r="AZ101" s="31">
        <f t="shared" si="312"/>
        <v>46434</v>
      </c>
      <c r="BA101" s="124">
        <v>210</v>
      </c>
      <c r="BB101" s="15">
        <f t="shared" si="261"/>
        <v>46332</v>
      </c>
      <c r="BC101" s="15"/>
      <c r="BD101" s="7">
        <f t="shared" si="262"/>
        <v>-102</v>
      </c>
      <c r="BE101" s="3"/>
      <c r="BF101" s="31">
        <f t="shared" si="263"/>
        <v>46435</v>
      </c>
      <c r="BG101" s="31">
        <f t="shared" si="264"/>
        <v>46435</v>
      </c>
      <c r="BH101" s="32">
        <v>0</v>
      </c>
      <c r="BI101" s="15">
        <f t="shared" si="265"/>
        <v>46332</v>
      </c>
      <c r="BJ101" s="15"/>
      <c r="BK101" s="34">
        <f t="shared" si="266"/>
        <v>-103</v>
      </c>
      <c r="BL101" s="3"/>
      <c r="BM101" s="31">
        <f t="shared" si="267"/>
        <v>46435</v>
      </c>
      <c r="BN101" s="31">
        <f t="shared" si="268"/>
        <v>46435</v>
      </c>
      <c r="BO101" s="32">
        <v>0</v>
      </c>
      <c r="BP101" s="15">
        <f t="shared" si="269"/>
        <v>46332</v>
      </c>
      <c r="BQ101" s="15"/>
      <c r="BR101" s="34">
        <f t="shared" si="270"/>
        <v>-103</v>
      </c>
      <c r="BS101" s="3"/>
      <c r="BT101" s="31">
        <f t="shared" si="271"/>
        <v>46435</v>
      </c>
      <c r="BU101" s="31">
        <f t="shared" si="272"/>
        <v>46442</v>
      </c>
      <c r="BV101" s="37">
        <v>7</v>
      </c>
      <c r="BW101" s="15">
        <f t="shared" si="273"/>
        <v>46339</v>
      </c>
      <c r="BX101" s="15"/>
      <c r="BY101" s="7">
        <f t="shared" si="274"/>
        <v>-103</v>
      </c>
      <c r="BZ101" s="2" t="s">
        <v>5118</v>
      </c>
      <c r="CA101" s="315">
        <v>46442</v>
      </c>
      <c r="CB101" s="7">
        <f t="shared" si="275"/>
        <v>-103</v>
      </c>
      <c r="CC101" s="2"/>
      <c r="CD101" s="2">
        <v>69</v>
      </c>
      <c r="CF101" s="18">
        <f>+_xlfn.XLOOKUP(BZ101,'Crono LB 30.09'!B:B,'Crono LB 30.09'!F:F,"No se encuentra",0,1)</f>
        <v>46427</v>
      </c>
      <c r="CG101" s="193">
        <f t="shared" si="310"/>
        <v>-15</v>
      </c>
      <c r="CI101" s="18">
        <f>+_xlfn.XLOOKUP(B101,'REM-Nuevo'!B:B,'REM-Nuevo'!O:O,"",0,1)</f>
        <v>46442</v>
      </c>
      <c r="CJ101" s="18">
        <f t="shared" si="309"/>
        <v>46442</v>
      </c>
    </row>
    <row r="102" spans="1:88" ht="185.25" hidden="1" customHeight="1" x14ac:dyDescent="0.35">
      <c r="A102" s="40" t="s">
        <v>2579</v>
      </c>
      <c r="B102" s="41" t="s">
        <v>1844</v>
      </c>
      <c r="C102" s="129" t="s">
        <v>2711</v>
      </c>
      <c r="D102" s="150" t="s">
        <v>2712</v>
      </c>
      <c r="E102" s="283">
        <f>+_xlfn.XLOOKUP(B102,'Dinámica P0 RIs'!A:A,'Dinámica P0 RIs'!B:B,"",0,1)</f>
        <v>9792.5749800029989</v>
      </c>
      <c r="F102" s="30">
        <f t="shared" si="243"/>
        <v>46076</v>
      </c>
      <c r="G102" s="318">
        <v>46034</v>
      </c>
      <c r="H102" s="6">
        <v>45924</v>
      </c>
      <c r="I102" s="34">
        <f t="shared" si="244"/>
        <v>-42</v>
      </c>
      <c r="J102" s="309" t="s">
        <v>5136</v>
      </c>
      <c r="K102" s="3"/>
      <c r="L102" s="30">
        <f t="shared" si="245"/>
        <v>46077</v>
      </c>
      <c r="M102" s="30">
        <f t="shared" si="246"/>
        <v>46084</v>
      </c>
      <c r="N102" s="37">
        <v>7</v>
      </c>
      <c r="O102" s="6">
        <f t="shared" si="311"/>
        <v>45931</v>
      </c>
      <c r="P102" s="6">
        <v>45936</v>
      </c>
      <c r="Q102" s="29">
        <f t="shared" si="247"/>
        <v>-153</v>
      </c>
      <c r="R102" s="7">
        <v>23078531</v>
      </c>
      <c r="S102" s="3"/>
      <c r="T102" s="30">
        <f t="shared" si="248"/>
        <v>46085</v>
      </c>
      <c r="U102" s="30">
        <f t="shared" si="249"/>
        <v>46115</v>
      </c>
      <c r="V102" s="37">
        <v>30</v>
      </c>
      <c r="W102" s="6">
        <f t="shared" si="250"/>
        <v>45961</v>
      </c>
      <c r="X102" s="6">
        <v>45960</v>
      </c>
      <c r="Y102" s="29">
        <f t="shared" si="251"/>
        <v>-154</v>
      </c>
      <c r="Z102" s="3"/>
      <c r="AA102" s="31"/>
      <c r="AB102" s="7"/>
      <c r="AC102" s="6"/>
      <c r="AD102" s="25"/>
      <c r="AE102" s="31">
        <f t="shared" si="252"/>
        <v>46116</v>
      </c>
      <c r="AF102" s="31">
        <f t="shared" si="253"/>
        <v>46161</v>
      </c>
      <c r="AG102" s="37">
        <v>45</v>
      </c>
      <c r="AH102" s="15">
        <v>46127</v>
      </c>
      <c r="AI102" s="15">
        <v>46135</v>
      </c>
      <c r="AJ102" s="34">
        <f t="shared" si="255"/>
        <v>-34</v>
      </c>
      <c r="AK102" s="422" t="s">
        <v>5249</v>
      </c>
      <c r="AL102" s="423" t="s">
        <v>5126</v>
      </c>
      <c r="AM102" s="31">
        <f t="shared" si="256"/>
        <v>46162</v>
      </c>
      <c r="AN102" s="31">
        <f t="shared" si="257"/>
        <v>46182</v>
      </c>
      <c r="AO102" s="37">
        <v>20</v>
      </c>
      <c r="AP102" s="15">
        <f t="shared" si="258"/>
        <v>46155</v>
      </c>
      <c r="AQ102" s="15"/>
      <c r="AR102" s="34">
        <f t="shared" si="259"/>
        <v>-27</v>
      </c>
      <c r="AS102" s="7"/>
      <c r="AT102" s="7"/>
      <c r="AU102" s="7"/>
      <c r="AV102" s="7"/>
      <c r="AW102" s="7"/>
      <c r="AX102" s="3"/>
      <c r="AY102" s="31">
        <f t="shared" si="260"/>
        <v>46183</v>
      </c>
      <c r="AZ102" s="31">
        <f t="shared" si="312"/>
        <v>46583</v>
      </c>
      <c r="BA102" s="124">
        <v>400</v>
      </c>
      <c r="BB102" s="15">
        <f t="shared" si="261"/>
        <v>46555</v>
      </c>
      <c r="BC102" s="15"/>
      <c r="BD102" s="7">
        <f t="shared" si="262"/>
        <v>-28</v>
      </c>
      <c r="BE102" s="3"/>
      <c r="BF102" s="31">
        <f t="shared" si="263"/>
        <v>46584</v>
      </c>
      <c r="BG102" s="31">
        <f t="shared" si="264"/>
        <v>46584</v>
      </c>
      <c r="BH102" s="32">
        <v>0</v>
      </c>
      <c r="BI102" s="15">
        <f t="shared" si="265"/>
        <v>46555</v>
      </c>
      <c r="BJ102" s="15"/>
      <c r="BK102" s="34">
        <f t="shared" si="266"/>
        <v>-29</v>
      </c>
      <c r="BL102" s="3"/>
      <c r="BM102" s="31">
        <f t="shared" si="267"/>
        <v>46584</v>
      </c>
      <c r="BN102" s="31">
        <f t="shared" si="268"/>
        <v>46584</v>
      </c>
      <c r="BO102" s="32">
        <v>0</v>
      </c>
      <c r="BP102" s="15">
        <f t="shared" si="269"/>
        <v>46555</v>
      </c>
      <c r="BQ102" s="15"/>
      <c r="BR102" s="34">
        <f t="shared" si="270"/>
        <v>-29</v>
      </c>
      <c r="BS102" s="3"/>
      <c r="BT102" s="31">
        <f t="shared" si="271"/>
        <v>46584</v>
      </c>
      <c r="BU102" s="31">
        <f t="shared" si="272"/>
        <v>46584</v>
      </c>
      <c r="BV102" s="37"/>
      <c r="BW102" s="15">
        <f t="shared" si="273"/>
        <v>46555</v>
      </c>
      <c r="BX102" s="15"/>
      <c r="BY102" s="7">
        <f t="shared" si="274"/>
        <v>-29</v>
      </c>
      <c r="BZ102" s="2" t="s">
        <v>2713</v>
      </c>
      <c r="CA102" s="315">
        <v>46584</v>
      </c>
      <c r="CB102" s="7">
        <f t="shared" si="275"/>
        <v>-29</v>
      </c>
      <c r="CC102" s="2"/>
      <c r="CD102" s="2"/>
      <c r="CE102" t="s">
        <v>2714</v>
      </c>
      <c r="CF102" s="18" t="str">
        <f>+_xlfn.XLOOKUP(BZ102,'Crono LB 30.09'!B:B,'Crono LB 30.09'!F:F,"No se encuentra",0,1)</f>
        <v>No se encuentra</v>
      </c>
      <c r="CG102" s="193" t="e">
        <f t="shared" si="310"/>
        <v>#VALUE!</v>
      </c>
      <c r="CI102" s="18">
        <f>+_xlfn.XLOOKUP(B102,'REM-Nuevo'!B:B,'REM-Nuevo'!O:O,"",0,1)</f>
        <v>46591</v>
      </c>
      <c r="CJ102" s="18">
        <f t="shared" si="309"/>
        <v>46591</v>
      </c>
    </row>
    <row r="103" spans="1:88" ht="233.25" hidden="1" customHeight="1" x14ac:dyDescent="0.35">
      <c r="A103" s="40" t="s">
        <v>1679</v>
      </c>
      <c r="B103" s="41" t="s">
        <v>1846</v>
      </c>
      <c r="C103" s="222" t="s">
        <v>1847</v>
      </c>
      <c r="D103" s="150" t="s">
        <v>2715</v>
      </c>
      <c r="E103" s="283">
        <f>+_xlfn.XLOOKUP(B103,'Dinámica P0 RIs'!A:A,'Dinámica P0 RIs'!B:B,"",0,1)</f>
        <v>938.19600000000003</v>
      </c>
      <c r="F103" s="30">
        <f t="shared" si="243"/>
        <v>46045</v>
      </c>
      <c r="G103" s="6">
        <v>45931</v>
      </c>
      <c r="H103" s="6">
        <v>45933</v>
      </c>
      <c r="I103" s="34">
        <f t="shared" si="244"/>
        <v>-114</v>
      </c>
      <c r="J103" s="309" t="s">
        <v>5136</v>
      </c>
      <c r="K103" s="3"/>
      <c r="L103" s="30">
        <f t="shared" si="245"/>
        <v>46046</v>
      </c>
      <c r="M103" s="30">
        <f t="shared" si="246"/>
        <v>46053</v>
      </c>
      <c r="N103" s="37">
        <v>7</v>
      </c>
      <c r="O103" s="6">
        <v>45950</v>
      </c>
      <c r="P103" s="6">
        <v>45950</v>
      </c>
      <c r="Q103" s="29">
        <f t="shared" si="247"/>
        <v>-103</v>
      </c>
      <c r="R103" s="7">
        <v>23127061</v>
      </c>
      <c r="S103" s="3"/>
      <c r="T103" s="30">
        <f t="shared" si="248"/>
        <v>46054</v>
      </c>
      <c r="U103" s="30">
        <f t="shared" si="249"/>
        <v>46084</v>
      </c>
      <c r="V103" s="37">
        <v>30</v>
      </c>
      <c r="W103" s="6">
        <f t="shared" si="250"/>
        <v>45980</v>
      </c>
      <c r="X103" s="6">
        <v>45995</v>
      </c>
      <c r="Y103" s="29">
        <f t="shared" si="251"/>
        <v>-104</v>
      </c>
      <c r="Z103" s="3"/>
      <c r="AA103" s="31"/>
      <c r="AB103" s="7"/>
      <c r="AC103" s="6"/>
      <c r="AD103" s="25"/>
      <c r="AE103" s="31">
        <f t="shared" si="252"/>
        <v>46085</v>
      </c>
      <c r="AF103" s="31">
        <f t="shared" si="253"/>
        <v>46145</v>
      </c>
      <c r="AG103" s="37">
        <v>60</v>
      </c>
      <c r="AH103" s="15">
        <v>46142</v>
      </c>
      <c r="AI103" s="15"/>
      <c r="AJ103" s="34">
        <f t="shared" si="255"/>
        <v>-3</v>
      </c>
      <c r="AK103" s="508" t="s">
        <v>5250</v>
      </c>
      <c r="AL103" s="423" t="s">
        <v>5126</v>
      </c>
      <c r="AM103" s="31">
        <f t="shared" si="256"/>
        <v>46146</v>
      </c>
      <c r="AN103" s="31">
        <f t="shared" si="257"/>
        <v>46166</v>
      </c>
      <c r="AO103" s="37">
        <v>20</v>
      </c>
      <c r="AP103" s="15">
        <v>46147</v>
      </c>
      <c r="AQ103" s="15"/>
      <c r="AR103" s="34">
        <f t="shared" si="259"/>
        <v>-19</v>
      </c>
      <c r="AS103" s="7"/>
      <c r="AT103" s="7"/>
      <c r="AU103" s="7"/>
      <c r="AV103" s="7"/>
      <c r="AW103" s="7"/>
      <c r="AX103" s="3"/>
      <c r="AY103" s="31">
        <f t="shared" si="260"/>
        <v>46167</v>
      </c>
      <c r="AZ103" s="31">
        <f t="shared" si="312"/>
        <v>46417</v>
      </c>
      <c r="BA103" s="124">
        <v>250</v>
      </c>
      <c r="BB103" s="15">
        <f t="shared" si="261"/>
        <v>46397</v>
      </c>
      <c r="BC103" s="15"/>
      <c r="BD103" s="7">
        <f t="shared" si="262"/>
        <v>-20</v>
      </c>
      <c r="BE103" s="3"/>
      <c r="BF103" s="31">
        <f t="shared" si="263"/>
        <v>46418</v>
      </c>
      <c r="BG103" s="31">
        <f t="shared" si="264"/>
        <v>46418</v>
      </c>
      <c r="BH103" s="32">
        <v>0</v>
      </c>
      <c r="BI103" s="15">
        <f t="shared" si="265"/>
        <v>46397</v>
      </c>
      <c r="BJ103" s="15"/>
      <c r="BK103" s="34">
        <f t="shared" si="266"/>
        <v>-21</v>
      </c>
      <c r="BL103" s="3"/>
      <c r="BM103" s="31">
        <f t="shared" si="267"/>
        <v>46418</v>
      </c>
      <c r="BN103" s="31">
        <f t="shared" si="268"/>
        <v>46418</v>
      </c>
      <c r="BO103" s="32">
        <v>0</v>
      </c>
      <c r="BP103" s="15">
        <f t="shared" si="269"/>
        <v>46397</v>
      </c>
      <c r="BQ103" s="15"/>
      <c r="BR103" s="34">
        <f t="shared" si="270"/>
        <v>-21</v>
      </c>
      <c r="BS103" s="3"/>
      <c r="BT103" s="31">
        <f t="shared" si="271"/>
        <v>46418</v>
      </c>
      <c r="BU103" s="31">
        <f t="shared" si="272"/>
        <v>46448</v>
      </c>
      <c r="BV103" s="37">
        <v>30</v>
      </c>
      <c r="BW103" s="15">
        <f t="shared" si="273"/>
        <v>46427</v>
      </c>
      <c r="BX103" s="15"/>
      <c r="BY103" s="7">
        <f t="shared" si="274"/>
        <v>-21</v>
      </c>
      <c r="BZ103" s="2" t="s">
        <v>2716</v>
      </c>
      <c r="CA103" s="315">
        <v>46448</v>
      </c>
      <c r="CB103" s="7">
        <f t="shared" si="275"/>
        <v>-21</v>
      </c>
      <c r="CC103" s="2"/>
      <c r="CD103" s="2"/>
      <c r="CF103" s="18">
        <f>+_xlfn.XLOOKUP(BZ103,'Crono LB 30.09'!B:B,'Crono LB 30.09'!F:F,"No se encuentra",0,1)</f>
        <v>46313</v>
      </c>
      <c r="CG103" s="193">
        <f t="shared" si="310"/>
        <v>-135</v>
      </c>
      <c r="CI103" s="18">
        <f>+_xlfn.XLOOKUP(B103,'REM-Nuevo'!B:B,'REM-Nuevo'!O:O,"",0,1)</f>
        <v>46448</v>
      </c>
      <c r="CJ103" s="18">
        <f t="shared" si="309"/>
        <v>46448</v>
      </c>
    </row>
    <row r="104" spans="1:88" ht="25.5" hidden="1" customHeight="1" x14ac:dyDescent="0.35">
      <c r="A104" s="40" t="s">
        <v>1679</v>
      </c>
      <c r="B104" s="41" t="s">
        <v>1852</v>
      </c>
      <c r="C104" s="222" t="s">
        <v>1853</v>
      </c>
      <c r="D104" s="7" t="s">
        <v>2717</v>
      </c>
      <c r="E104" s="283">
        <f>+_xlfn.XLOOKUP(B104,'Dinámica P0 RIs'!A:A,'Dinámica P0 RIs'!B:B,"",0,1)</f>
        <v>39.604950000000002</v>
      </c>
      <c r="F104" s="30">
        <f t="shared" si="243"/>
        <v>46137</v>
      </c>
      <c r="G104" s="6">
        <v>46167</v>
      </c>
      <c r="H104" s="6"/>
      <c r="I104" s="34">
        <f t="shared" si="244"/>
        <v>30</v>
      </c>
      <c r="J104" s="309">
        <v>46167</v>
      </c>
      <c r="K104" s="3"/>
      <c r="L104" s="30">
        <f t="shared" si="245"/>
        <v>46138</v>
      </c>
      <c r="M104" s="30">
        <f t="shared" si="246"/>
        <v>46145</v>
      </c>
      <c r="N104" s="37">
        <v>7</v>
      </c>
      <c r="O104" s="6">
        <f t="shared" si="311"/>
        <v>46174</v>
      </c>
      <c r="P104" s="6"/>
      <c r="Q104" s="29">
        <f t="shared" si="247"/>
        <v>29</v>
      </c>
      <c r="R104" s="7"/>
      <c r="S104" s="3"/>
      <c r="T104" s="30">
        <f t="shared" si="248"/>
        <v>46146</v>
      </c>
      <c r="U104" s="30">
        <f t="shared" si="249"/>
        <v>46176</v>
      </c>
      <c r="V104" s="37">
        <v>30</v>
      </c>
      <c r="W104" s="6">
        <f t="shared" si="250"/>
        <v>46204</v>
      </c>
      <c r="X104" s="6"/>
      <c r="Y104" s="29">
        <f t="shared" si="251"/>
        <v>28</v>
      </c>
      <c r="Z104" s="3"/>
      <c r="AA104" s="31"/>
      <c r="AB104" s="7"/>
      <c r="AC104" s="6"/>
      <c r="AD104" s="25"/>
      <c r="AE104" s="31">
        <f t="shared" si="252"/>
        <v>46177</v>
      </c>
      <c r="AF104" s="31">
        <f t="shared" si="253"/>
        <v>46237</v>
      </c>
      <c r="AG104" s="37">
        <v>60</v>
      </c>
      <c r="AH104" s="15">
        <f t="shared" si="254"/>
        <v>46264</v>
      </c>
      <c r="AI104" s="15"/>
      <c r="AJ104" s="34">
        <f t="shared" si="255"/>
        <v>27</v>
      </c>
      <c r="AK104" s="393"/>
      <c r="AL104" s="3"/>
      <c r="AM104" s="31">
        <f t="shared" si="256"/>
        <v>46238</v>
      </c>
      <c r="AN104" s="31">
        <f t="shared" si="257"/>
        <v>46258</v>
      </c>
      <c r="AO104" s="37">
        <v>20</v>
      </c>
      <c r="AP104" s="15">
        <f t="shared" si="258"/>
        <v>46284</v>
      </c>
      <c r="AQ104" s="15"/>
      <c r="AR104" s="34">
        <f t="shared" si="259"/>
        <v>26</v>
      </c>
      <c r="AS104" s="7"/>
      <c r="AT104" s="7"/>
      <c r="AU104" s="7"/>
      <c r="AV104" s="7"/>
      <c r="AW104" s="7"/>
      <c r="AX104" s="3"/>
      <c r="AY104" s="31">
        <f t="shared" si="260"/>
        <v>46259</v>
      </c>
      <c r="AZ104" s="31">
        <f t="shared" si="312"/>
        <v>46439</v>
      </c>
      <c r="BA104" s="124">
        <v>180</v>
      </c>
      <c r="BB104" s="15">
        <f t="shared" si="261"/>
        <v>46464</v>
      </c>
      <c r="BC104" s="15"/>
      <c r="BD104" s="7">
        <f t="shared" si="262"/>
        <v>25</v>
      </c>
      <c r="BE104" s="3"/>
      <c r="BF104" s="31">
        <f t="shared" si="263"/>
        <v>46440</v>
      </c>
      <c r="BG104" s="31">
        <f t="shared" si="264"/>
        <v>46440</v>
      </c>
      <c r="BH104" s="32">
        <v>0</v>
      </c>
      <c r="BI104" s="15">
        <f t="shared" si="265"/>
        <v>46464</v>
      </c>
      <c r="BJ104" s="15"/>
      <c r="BK104" s="34">
        <f t="shared" si="266"/>
        <v>24</v>
      </c>
      <c r="BL104" s="3"/>
      <c r="BM104" s="31">
        <f t="shared" si="267"/>
        <v>46440</v>
      </c>
      <c r="BN104" s="31">
        <f t="shared" si="268"/>
        <v>46440</v>
      </c>
      <c r="BO104" s="32">
        <v>0</v>
      </c>
      <c r="BP104" s="15">
        <f t="shared" si="269"/>
        <v>46464</v>
      </c>
      <c r="BQ104" s="15"/>
      <c r="BR104" s="34">
        <f t="shared" si="270"/>
        <v>24</v>
      </c>
      <c r="BS104" s="3"/>
      <c r="BT104" s="31">
        <f t="shared" si="271"/>
        <v>46440</v>
      </c>
      <c r="BU104" s="31">
        <f t="shared" si="272"/>
        <v>46447</v>
      </c>
      <c r="BV104" s="37">
        <v>7</v>
      </c>
      <c r="BW104" s="15">
        <f t="shared" si="273"/>
        <v>46471</v>
      </c>
      <c r="BX104" s="15"/>
      <c r="BY104" s="7">
        <f t="shared" si="274"/>
        <v>24</v>
      </c>
      <c r="BZ104" s="2" t="s">
        <v>2716</v>
      </c>
      <c r="CA104" s="315">
        <v>46447</v>
      </c>
      <c r="CB104" s="7">
        <f t="shared" si="275"/>
        <v>24</v>
      </c>
      <c r="CC104" s="2"/>
      <c r="CD104" s="2">
        <v>62</v>
      </c>
      <c r="CF104" s="18">
        <f>+_xlfn.XLOOKUP(BZ104,'Crono LB 30.09'!B:B,'Crono LB 30.09'!F:F,"No se encuentra",0,1)</f>
        <v>46313</v>
      </c>
      <c r="CG104" s="193">
        <f t="shared" si="310"/>
        <v>-134</v>
      </c>
      <c r="CI104" s="18">
        <f>+_xlfn.XLOOKUP(B104,'REM-Nuevo'!B:B,'REM-Nuevo'!O:O,"",0,1)</f>
        <v>46447</v>
      </c>
      <c r="CJ104" s="18">
        <f t="shared" si="309"/>
        <v>46447</v>
      </c>
    </row>
    <row r="105" spans="1:88" hidden="1" x14ac:dyDescent="0.35">
      <c r="A105" s="40" t="s">
        <v>1679</v>
      </c>
      <c r="B105" s="41" t="s">
        <v>2718</v>
      </c>
      <c r="C105" s="222" t="s">
        <v>1855</v>
      </c>
      <c r="D105" s="7" t="s">
        <v>2719</v>
      </c>
      <c r="E105" s="283" t="str">
        <f>+_xlfn.XLOOKUP(B105,'Dinámica P0 RIs'!A:A,'Dinámica P0 RIs'!B:B,"",0,1)</f>
        <v/>
      </c>
      <c r="F105" s="30">
        <f t="shared" si="243"/>
        <v>46175</v>
      </c>
      <c r="G105" s="6">
        <v>46181</v>
      </c>
      <c r="H105" s="6"/>
      <c r="I105" s="34">
        <f t="shared" si="244"/>
        <v>6</v>
      </c>
      <c r="J105" s="309">
        <v>46181</v>
      </c>
      <c r="K105" s="3"/>
      <c r="L105" s="30">
        <f t="shared" si="245"/>
        <v>46176</v>
      </c>
      <c r="M105" s="30">
        <f t="shared" si="246"/>
        <v>46183</v>
      </c>
      <c r="N105" s="37">
        <v>7</v>
      </c>
      <c r="O105" s="6">
        <f t="shared" si="311"/>
        <v>46188</v>
      </c>
      <c r="P105" s="6"/>
      <c r="Q105" s="29">
        <f t="shared" si="247"/>
        <v>5</v>
      </c>
      <c r="R105" s="7"/>
      <c r="S105" s="3"/>
      <c r="T105" s="30">
        <f t="shared" si="248"/>
        <v>46184</v>
      </c>
      <c r="U105" s="30">
        <f t="shared" si="249"/>
        <v>46214</v>
      </c>
      <c r="V105" s="37">
        <v>30</v>
      </c>
      <c r="W105" s="6">
        <f t="shared" si="250"/>
        <v>46218</v>
      </c>
      <c r="X105" s="6"/>
      <c r="Y105" s="29">
        <f t="shared" si="251"/>
        <v>4</v>
      </c>
      <c r="Z105" s="3"/>
      <c r="AA105" s="31"/>
      <c r="AB105" s="7"/>
      <c r="AC105" s="6"/>
      <c r="AD105" s="25"/>
      <c r="AE105" s="31">
        <f t="shared" si="252"/>
        <v>46215</v>
      </c>
      <c r="AF105" s="31">
        <f t="shared" si="253"/>
        <v>46275</v>
      </c>
      <c r="AG105" s="37">
        <v>60</v>
      </c>
      <c r="AH105" s="15">
        <f t="shared" si="254"/>
        <v>46278</v>
      </c>
      <c r="AI105" s="15"/>
      <c r="AJ105" s="34">
        <f t="shared" si="255"/>
        <v>3</v>
      </c>
      <c r="AK105" s="393"/>
      <c r="AL105" s="3"/>
      <c r="AM105" s="31">
        <f t="shared" si="256"/>
        <v>46276</v>
      </c>
      <c r="AN105" s="31">
        <f t="shared" si="257"/>
        <v>46296</v>
      </c>
      <c r="AO105" s="37">
        <v>20</v>
      </c>
      <c r="AP105" s="15">
        <f t="shared" si="258"/>
        <v>46298</v>
      </c>
      <c r="AQ105" s="15"/>
      <c r="AR105" s="34">
        <f t="shared" si="259"/>
        <v>2</v>
      </c>
      <c r="AS105" s="7"/>
      <c r="AT105" s="7"/>
      <c r="AU105" s="7"/>
      <c r="AV105" s="7"/>
      <c r="AW105" s="7"/>
      <c r="AX105" s="3"/>
      <c r="AY105" s="31">
        <f t="shared" si="260"/>
        <v>46297</v>
      </c>
      <c r="AZ105" s="31">
        <f t="shared" si="312"/>
        <v>46387</v>
      </c>
      <c r="BA105" s="124">
        <v>90</v>
      </c>
      <c r="BB105" s="15">
        <f t="shared" si="261"/>
        <v>46388</v>
      </c>
      <c r="BC105" s="15"/>
      <c r="BD105" s="7">
        <f t="shared" si="262"/>
        <v>1</v>
      </c>
      <c r="BE105" s="3"/>
      <c r="BF105" s="31">
        <f t="shared" si="263"/>
        <v>46388</v>
      </c>
      <c r="BG105" s="31">
        <f t="shared" si="264"/>
        <v>46388</v>
      </c>
      <c r="BH105" s="32">
        <v>0</v>
      </c>
      <c r="BI105" s="15">
        <f t="shared" si="265"/>
        <v>46388</v>
      </c>
      <c r="BJ105" s="15"/>
      <c r="BK105" s="34">
        <f t="shared" si="266"/>
        <v>0</v>
      </c>
      <c r="BL105" s="3"/>
      <c r="BM105" s="31">
        <f t="shared" si="267"/>
        <v>46388</v>
      </c>
      <c r="BN105" s="31">
        <f t="shared" si="268"/>
        <v>46388</v>
      </c>
      <c r="BO105" s="32">
        <v>0</v>
      </c>
      <c r="BP105" s="15">
        <f t="shared" si="269"/>
        <v>46388</v>
      </c>
      <c r="BQ105" s="15"/>
      <c r="BR105" s="34">
        <f t="shared" si="270"/>
        <v>0</v>
      </c>
      <c r="BS105" s="3"/>
      <c r="BT105" s="31">
        <f t="shared" si="271"/>
        <v>46388</v>
      </c>
      <c r="BU105" s="31">
        <f t="shared" si="272"/>
        <v>46395</v>
      </c>
      <c r="BV105" s="37">
        <v>7</v>
      </c>
      <c r="BW105" s="15">
        <f t="shared" si="273"/>
        <v>46395</v>
      </c>
      <c r="BX105" s="15"/>
      <c r="BY105" s="7">
        <f t="shared" si="274"/>
        <v>0</v>
      </c>
      <c r="BZ105" s="2" t="s">
        <v>2720</v>
      </c>
      <c r="CA105" s="315">
        <v>46395</v>
      </c>
      <c r="CB105" s="7">
        <f t="shared" si="275"/>
        <v>0</v>
      </c>
      <c r="CC105" s="2"/>
      <c r="CD105" s="2">
        <v>84</v>
      </c>
      <c r="CF105" s="18" t="str">
        <f>+_xlfn.XLOOKUP(BZ105,'Crono LB 30.09'!B:B,'Crono LB 30.09'!F:F,"No se encuentra",0,1)</f>
        <v>No se encuentra</v>
      </c>
      <c r="CG105" s="193" t="e">
        <f t="shared" si="310"/>
        <v>#VALUE!</v>
      </c>
      <c r="CI105" s="18">
        <f>+_xlfn.XLOOKUP(B105,'REM-Nuevo'!B:B,'REM-Nuevo'!O:O,"",0,1)</f>
        <v>46395</v>
      </c>
      <c r="CJ105" s="18">
        <f t="shared" si="309"/>
        <v>46395</v>
      </c>
    </row>
    <row r="106" spans="1:88" ht="60.75" hidden="1" customHeight="1" x14ac:dyDescent="0.35">
      <c r="A106" s="40" t="s">
        <v>1679</v>
      </c>
      <c r="B106" s="41" t="s">
        <v>1858</v>
      </c>
      <c r="C106" s="222" t="s">
        <v>1859</v>
      </c>
      <c r="D106" s="150" t="s">
        <v>2721</v>
      </c>
      <c r="E106" s="283">
        <f>+_xlfn.XLOOKUP(B106,'Dinámica P0 RIs'!A:A,'Dinámica P0 RIs'!B:B,"",0,1)</f>
        <v>1183.5094950000002</v>
      </c>
      <c r="F106" s="30">
        <f t="shared" si="243"/>
        <v>46130</v>
      </c>
      <c r="G106" s="6">
        <v>46132</v>
      </c>
      <c r="H106" s="6">
        <v>46132</v>
      </c>
      <c r="I106" s="34">
        <f t="shared" si="244"/>
        <v>2</v>
      </c>
      <c r="J106" s="309">
        <v>46132</v>
      </c>
      <c r="K106" s="3"/>
      <c r="L106" s="30">
        <f t="shared" si="245"/>
        <v>46131</v>
      </c>
      <c r="M106" s="30">
        <f t="shared" si="246"/>
        <v>46138</v>
      </c>
      <c r="N106" s="37">
        <v>7</v>
      </c>
      <c r="O106" s="6">
        <f t="shared" si="311"/>
        <v>46139</v>
      </c>
      <c r="P106" s="6"/>
      <c r="Q106" s="29">
        <f t="shared" si="247"/>
        <v>1</v>
      </c>
      <c r="R106" s="7">
        <v>23359281</v>
      </c>
      <c r="S106" s="3"/>
      <c r="T106" s="30">
        <f t="shared" si="248"/>
        <v>46139</v>
      </c>
      <c r="U106" s="30">
        <f t="shared" si="249"/>
        <v>46169</v>
      </c>
      <c r="V106" s="37">
        <v>30</v>
      </c>
      <c r="W106" s="6">
        <f t="shared" si="250"/>
        <v>46169</v>
      </c>
      <c r="X106" s="6"/>
      <c r="Y106" s="29">
        <f t="shared" si="251"/>
        <v>0</v>
      </c>
      <c r="Z106" s="3"/>
      <c r="AA106" s="31"/>
      <c r="AB106" s="7"/>
      <c r="AC106" s="6"/>
      <c r="AD106" s="25"/>
      <c r="AE106" s="31">
        <f t="shared" si="252"/>
        <v>46170</v>
      </c>
      <c r="AF106" s="31">
        <f t="shared" si="253"/>
        <v>46230</v>
      </c>
      <c r="AG106" s="37">
        <v>60</v>
      </c>
      <c r="AH106" s="15">
        <f t="shared" si="254"/>
        <v>46229</v>
      </c>
      <c r="AI106" s="15"/>
      <c r="AJ106" s="34">
        <f t="shared" si="255"/>
        <v>-1</v>
      </c>
      <c r="AK106" s="481" t="s">
        <v>5251</v>
      </c>
      <c r="AL106" s="423" t="s">
        <v>5126</v>
      </c>
      <c r="AM106" s="31">
        <f t="shared" si="256"/>
        <v>46231</v>
      </c>
      <c r="AN106" s="31">
        <f t="shared" si="257"/>
        <v>46251</v>
      </c>
      <c r="AO106" s="37">
        <v>20</v>
      </c>
      <c r="AP106" s="15">
        <f t="shared" si="258"/>
        <v>46249</v>
      </c>
      <c r="AQ106" s="15"/>
      <c r="AR106" s="34">
        <f t="shared" si="259"/>
        <v>-2</v>
      </c>
      <c r="AS106" s="7"/>
      <c r="AT106" s="7"/>
      <c r="AU106" s="7"/>
      <c r="AV106" s="7"/>
      <c r="AW106" s="7"/>
      <c r="AX106" s="3"/>
      <c r="AY106" s="31">
        <f t="shared" si="260"/>
        <v>46252</v>
      </c>
      <c r="AZ106" s="31">
        <f t="shared" si="312"/>
        <v>46502</v>
      </c>
      <c r="BA106" s="124">
        <v>250</v>
      </c>
      <c r="BB106" s="15">
        <f t="shared" si="261"/>
        <v>46499</v>
      </c>
      <c r="BC106" s="15"/>
      <c r="BD106" s="7">
        <f t="shared" si="262"/>
        <v>-3</v>
      </c>
      <c r="BE106" s="3"/>
      <c r="BF106" s="31">
        <f t="shared" si="263"/>
        <v>46503</v>
      </c>
      <c r="BG106" s="31">
        <f t="shared" si="264"/>
        <v>46503</v>
      </c>
      <c r="BH106" s="32">
        <v>0</v>
      </c>
      <c r="BI106" s="15">
        <f t="shared" si="265"/>
        <v>46499</v>
      </c>
      <c r="BJ106" s="15"/>
      <c r="BK106" s="34">
        <f t="shared" si="266"/>
        <v>-4</v>
      </c>
      <c r="BL106" s="3"/>
      <c r="BM106" s="31">
        <f t="shared" si="267"/>
        <v>46503</v>
      </c>
      <c r="BN106" s="31">
        <f t="shared" si="268"/>
        <v>46503</v>
      </c>
      <c r="BO106" s="32">
        <v>0</v>
      </c>
      <c r="BP106" s="15">
        <f t="shared" si="269"/>
        <v>46499</v>
      </c>
      <c r="BQ106" s="15"/>
      <c r="BR106" s="34">
        <f t="shared" si="270"/>
        <v>-4</v>
      </c>
      <c r="BS106" s="3"/>
      <c r="BT106" s="31">
        <f t="shared" si="271"/>
        <v>46503</v>
      </c>
      <c r="BU106" s="31">
        <f t="shared" si="272"/>
        <v>46510</v>
      </c>
      <c r="BV106" s="37">
        <v>7</v>
      </c>
      <c r="BW106" s="15">
        <f t="shared" si="273"/>
        <v>46506</v>
      </c>
      <c r="BX106" s="15"/>
      <c r="BY106" s="7">
        <f t="shared" si="274"/>
        <v>-4</v>
      </c>
      <c r="BZ106" s="2" t="s">
        <v>2722</v>
      </c>
      <c r="CA106" s="315">
        <v>46510</v>
      </c>
      <c r="CB106" s="7">
        <f t="shared" si="275"/>
        <v>-4</v>
      </c>
      <c r="CC106" s="2"/>
      <c r="CD106" s="2">
        <v>103</v>
      </c>
      <c r="CF106" s="18" t="str">
        <f>+_xlfn.XLOOKUP(BZ106,'Crono LB 30.09'!B:B,'Crono LB 30.09'!F:F,"No se encuentra",0,1)</f>
        <v>29-Dec-26</v>
      </c>
      <c r="CG106" s="193" t="e">
        <f t="shared" si="310"/>
        <v>#VALUE!</v>
      </c>
      <c r="CI106" s="18">
        <f>+_xlfn.XLOOKUP(B106,'REM-Nuevo'!B:B,'REM-Nuevo'!O:O,"",0,1)</f>
        <v>46510</v>
      </c>
      <c r="CJ106" s="18">
        <f t="shared" si="309"/>
        <v>46510</v>
      </c>
    </row>
    <row r="107" spans="1:88" ht="246" hidden="1" customHeight="1" x14ac:dyDescent="0.35">
      <c r="A107" s="40" t="s">
        <v>1679</v>
      </c>
      <c r="B107" s="41" t="s">
        <v>1860</v>
      </c>
      <c r="C107" s="222" t="s">
        <v>1861</v>
      </c>
      <c r="D107" s="150" t="s">
        <v>2723</v>
      </c>
      <c r="E107" s="283">
        <f>+_xlfn.XLOOKUP(B107,'Dinámica P0 RIs'!A:A,'Dinámica P0 RIs'!B:B,"",0,1)</f>
        <v>501.167688</v>
      </c>
      <c r="F107" s="30">
        <f t="shared" si="243"/>
        <v>46076</v>
      </c>
      <c r="G107" s="6">
        <v>46056</v>
      </c>
      <c r="H107" s="6">
        <v>46056</v>
      </c>
      <c r="I107" s="34">
        <f t="shared" si="244"/>
        <v>-20</v>
      </c>
      <c r="J107" s="309">
        <v>46077</v>
      </c>
      <c r="K107" s="3"/>
      <c r="L107" s="30">
        <f t="shared" si="245"/>
        <v>46077</v>
      </c>
      <c r="M107" s="30">
        <f t="shared" si="246"/>
        <v>46084</v>
      </c>
      <c r="N107" s="37">
        <v>7</v>
      </c>
      <c r="O107" s="6">
        <v>46065</v>
      </c>
      <c r="P107" s="6">
        <v>46072</v>
      </c>
      <c r="Q107" s="29">
        <f t="shared" si="247"/>
        <v>-19</v>
      </c>
      <c r="R107" s="7">
        <v>23254063</v>
      </c>
      <c r="S107" s="3"/>
      <c r="T107" s="30">
        <f t="shared" si="248"/>
        <v>46085</v>
      </c>
      <c r="U107" s="30">
        <f t="shared" si="249"/>
        <v>46115</v>
      </c>
      <c r="V107" s="37">
        <v>30</v>
      </c>
      <c r="W107" s="6">
        <f t="shared" si="250"/>
        <v>46095</v>
      </c>
      <c r="X107" s="6">
        <v>46097</v>
      </c>
      <c r="Y107" s="29">
        <f t="shared" si="251"/>
        <v>-20</v>
      </c>
      <c r="Z107" s="3"/>
      <c r="AA107" s="31"/>
      <c r="AB107" s="7"/>
      <c r="AC107" s="6"/>
      <c r="AD107" s="25"/>
      <c r="AE107" s="31">
        <f t="shared" si="252"/>
        <v>46116</v>
      </c>
      <c r="AF107" s="31">
        <f t="shared" si="253"/>
        <v>46176</v>
      </c>
      <c r="AG107" s="37">
        <v>60</v>
      </c>
      <c r="AH107" s="15">
        <f t="shared" si="254"/>
        <v>46157</v>
      </c>
      <c r="AI107" s="15"/>
      <c r="AJ107" s="34">
        <f t="shared" si="255"/>
        <v>-19</v>
      </c>
      <c r="AK107" s="507" t="s">
        <v>5278</v>
      </c>
      <c r="AL107" s="423" t="s">
        <v>5137</v>
      </c>
      <c r="AM107" s="31">
        <f t="shared" si="256"/>
        <v>46177</v>
      </c>
      <c r="AN107" s="31">
        <f t="shared" si="257"/>
        <v>46197</v>
      </c>
      <c r="AO107" s="37">
        <v>20</v>
      </c>
      <c r="AP107" s="15">
        <f t="shared" si="258"/>
        <v>46177</v>
      </c>
      <c r="AQ107" s="15"/>
      <c r="AR107" s="34">
        <f t="shared" si="259"/>
        <v>-20</v>
      </c>
      <c r="AS107" s="7"/>
      <c r="AT107" s="7"/>
      <c r="AU107" s="7"/>
      <c r="AV107" s="7"/>
      <c r="AW107" s="7"/>
      <c r="AX107" s="3"/>
      <c r="AY107" s="31">
        <f t="shared" si="260"/>
        <v>46198</v>
      </c>
      <c r="AZ107" s="31">
        <f t="shared" si="312"/>
        <v>46558</v>
      </c>
      <c r="BA107" s="124">
        <v>360</v>
      </c>
      <c r="BB107" s="15">
        <f t="shared" si="261"/>
        <v>46537</v>
      </c>
      <c r="BC107" s="15"/>
      <c r="BD107" s="7">
        <f t="shared" si="262"/>
        <v>-21</v>
      </c>
      <c r="BE107" s="3"/>
      <c r="BF107" s="31">
        <f t="shared" si="263"/>
        <v>46559</v>
      </c>
      <c r="BG107" s="31">
        <f t="shared" si="264"/>
        <v>46559</v>
      </c>
      <c r="BH107" s="32">
        <v>0</v>
      </c>
      <c r="BI107" s="15">
        <f t="shared" si="265"/>
        <v>46537</v>
      </c>
      <c r="BJ107" s="15"/>
      <c r="BK107" s="34">
        <f t="shared" si="266"/>
        <v>-22</v>
      </c>
      <c r="BL107" s="3"/>
      <c r="BM107" s="31">
        <f t="shared" si="267"/>
        <v>46559</v>
      </c>
      <c r="BN107" s="31">
        <f t="shared" si="268"/>
        <v>46559</v>
      </c>
      <c r="BO107" s="32">
        <v>0</v>
      </c>
      <c r="BP107" s="15">
        <f t="shared" si="269"/>
        <v>46537</v>
      </c>
      <c r="BQ107" s="15"/>
      <c r="BR107" s="34">
        <f t="shared" si="270"/>
        <v>-22</v>
      </c>
      <c r="BS107" s="3"/>
      <c r="BT107" s="31">
        <f t="shared" si="271"/>
        <v>46559</v>
      </c>
      <c r="BU107" s="31">
        <f t="shared" si="272"/>
        <v>46566</v>
      </c>
      <c r="BV107" s="37">
        <v>7</v>
      </c>
      <c r="BW107" s="15">
        <f t="shared" si="273"/>
        <v>46544</v>
      </c>
      <c r="BX107" s="15"/>
      <c r="BY107" s="7">
        <f t="shared" si="274"/>
        <v>-22</v>
      </c>
      <c r="BZ107" s="2" t="s">
        <v>2724</v>
      </c>
      <c r="CA107" s="315">
        <v>46566</v>
      </c>
      <c r="CB107" s="7">
        <f t="shared" si="275"/>
        <v>-22</v>
      </c>
      <c r="CC107" s="2"/>
      <c r="CD107" s="2">
        <v>45</v>
      </c>
      <c r="CF107" s="18">
        <f>+_xlfn.XLOOKUP(BZ107,'Crono LB 30.09'!B:B,'Crono LB 30.09'!F:F,"No se encuentra",0,1)</f>
        <v>46439</v>
      </c>
      <c r="CG107" s="193">
        <f t="shared" si="310"/>
        <v>-127</v>
      </c>
      <c r="CI107" s="18">
        <f>+_xlfn.XLOOKUP(B107,'REM-Nuevo'!B:B,'REM-Nuevo'!O:O,"",0,1)</f>
        <v>46566</v>
      </c>
      <c r="CJ107" s="18">
        <f t="shared" si="309"/>
        <v>46566</v>
      </c>
    </row>
    <row r="108" spans="1:88" s="4" customFormat="1" ht="165" hidden="1" customHeight="1" x14ac:dyDescent="0.35">
      <c r="A108" s="40" t="s">
        <v>1679</v>
      </c>
      <c r="B108" s="41" t="s">
        <v>1864</v>
      </c>
      <c r="C108" s="222" t="s">
        <v>1865</v>
      </c>
      <c r="D108" s="150" t="s">
        <v>2725</v>
      </c>
      <c r="E108" s="283">
        <f>+_xlfn.XLOOKUP(B108,'Dinámica P0 RIs'!A:A,'Dinámica P0 RIs'!B:B,"",0,1)</f>
        <v>113.43989999999999</v>
      </c>
      <c r="F108" s="30">
        <f t="shared" si="243"/>
        <v>46080</v>
      </c>
      <c r="G108" s="6">
        <v>46034</v>
      </c>
      <c r="H108" s="6">
        <v>46037</v>
      </c>
      <c r="I108" s="34">
        <f t="shared" si="244"/>
        <v>-46</v>
      </c>
      <c r="J108" s="309">
        <v>46254</v>
      </c>
      <c r="K108" s="3"/>
      <c r="L108" s="30">
        <f t="shared" si="245"/>
        <v>46081</v>
      </c>
      <c r="M108" s="30">
        <f t="shared" si="246"/>
        <v>46088</v>
      </c>
      <c r="N108" s="37">
        <v>7</v>
      </c>
      <c r="O108" s="6">
        <f t="shared" si="311"/>
        <v>46044</v>
      </c>
      <c r="P108" s="6">
        <v>46044</v>
      </c>
      <c r="Q108" s="29">
        <f t="shared" si="247"/>
        <v>-44</v>
      </c>
      <c r="R108" s="7">
        <v>23232366</v>
      </c>
      <c r="S108" s="3"/>
      <c r="T108" s="30">
        <f t="shared" si="248"/>
        <v>46089</v>
      </c>
      <c r="U108" s="30">
        <f t="shared" si="249"/>
        <v>46119</v>
      </c>
      <c r="V108" s="37">
        <v>30</v>
      </c>
      <c r="W108" s="6">
        <v>46063</v>
      </c>
      <c r="X108" s="6">
        <v>46063</v>
      </c>
      <c r="Y108" s="29">
        <f t="shared" si="251"/>
        <v>-56</v>
      </c>
      <c r="Z108" s="3"/>
      <c r="AA108" s="31"/>
      <c r="AB108" s="7"/>
      <c r="AC108" s="6"/>
      <c r="AD108" s="25"/>
      <c r="AE108" s="31">
        <f t="shared" si="252"/>
        <v>46120</v>
      </c>
      <c r="AF108" s="31">
        <f t="shared" si="253"/>
        <v>46180</v>
      </c>
      <c r="AG108" s="37">
        <v>60</v>
      </c>
      <c r="AH108" s="15">
        <v>46142</v>
      </c>
      <c r="AI108" s="15"/>
      <c r="AJ108" s="34">
        <f t="shared" si="255"/>
        <v>-38</v>
      </c>
      <c r="AK108" s="508" t="s">
        <v>5246</v>
      </c>
      <c r="AL108" s="423" t="s">
        <v>5126</v>
      </c>
      <c r="AM108" s="31">
        <f t="shared" si="256"/>
        <v>46181</v>
      </c>
      <c r="AN108" s="31">
        <f t="shared" si="257"/>
        <v>46201</v>
      </c>
      <c r="AO108" s="37">
        <v>20</v>
      </c>
      <c r="AP108" s="15">
        <f t="shared" si="258"/>
        <v>46162</v>
      </c>
      <c r="AQ108" s="15"/>
      <c r="AR108" s="34">
        <f t="shared" si="259"/>
        <v>-39</v>
      </c>
      <c r="AS108" s="7"/>
      <c r="AT108" s="7"/>
      <c r="AU108" s="7"/>
      <c r="AV108" s="7"/>
      <c r="AW108" s="7"/>
      <c r="AX108" s="3"/>
      <c r="AY108" s="31">
        <f t="shared" si="260"/>
        <v>46202</v>
      </c>
      <c r="AZ108" s="31">
        <f t="shared" si="312"/>
        <v>46412</v>
      </c>
      <c r="BA108" s="124">
        <v>210</v>
      </c>
      <c r="BB108" s="15">
        <f t="shared" si="261"/>
        <v>46372</v>
      </c>
      <c r="BC108" s="15"/>
      <c r="BD108" s="7">
        <f t="shared" si="262"/>
        <v>-40</v>
      </c>
      <c r="BE108" s="3"/>
      <c r="BF108" s="31">
        <f t="shared" si="263"/>
        <v>46413</v>
      </c>
      <c r="BG108" s="31">
        <f t="shared" si="264"/>
        <v>46413</v>
      </c>
      <c r="BH108" s="32">
        <v>0</v>
      </c>
      <c r="BI108" s="15">
        <f t="shared" si="265"/>
        <v>46372</v>
      </c>
      <c r="BJ108" s="15"/>
      <c r="BK108" s="34">
        <f t="shared" si="266"/>
        <v>-41</v>
      </c>
      <c r="BL108" s="3"/>
      <c r="BM108" s="31">
        <f t="shared" si="267"/>
        <v>46413</v>
      </c>
      <c r="BN108" s="31">
        <f t="shared" si="268"/>
        <v>46413</v>
      </c>
      <c r="BO108" s="32">
        <v>0</v>
      </c>
      <c r="BP108" s="15">
        <f t="shared" si="269"/>
        <v>46372</v>
      </c>
      <c r="BQ108" s="15"/>
      <c r="BR108" s="34">
        <f t="shared" si="270"/>
        <v>-41</v>
      </c>
      <c r="BS108" s="3"/>
      <c r="BT108" s="31">
        <f t="shared" si="271"/>
        <v>46413</v>
      </c>
      <c r="BU108" s="31">
        <f t="shared" si="272"/>
        <v>46420</v>
      </c>
      <c r="BV108" s="37">
        <v>7</v>
      </c>
      <c r="BW108" s="15">
        <f t="shared" si="273"/>
        <v>46379</v>
      </c>
      <c r="BX108" s="15"/>
      <c r="BY108" s="7">
        <f t="shared" si="274"/>
        <v>-41</v>
      </c>
      <c r="BZ108" s="2" t="s">
        <v>2726</v>
      </c>
      <c r="CA108" s="315">
        <v>46420</v>
      </c>
      <c r="CB108" s="7">
        <f t="shared" si="275"/>
        <v>-41</v>
      </c>
      <c r="CC108"/>
      <c r="CD108" s="2">
        <v>130</v>
      </c>
      <c r="CE108" s="4" t="s">
        <v>2727</v>
      </c>
      <c r="CF108" s="18">
        <f>+_xlfn.XLOOKUP(BZ108,'Crono LB 30.09'!B:B,'Crono LB 30.09'!F:F,"No se encuentra",0,1)</f>
        <v>46345</v>
      </c>
      <c r="CG108" s="193">
        <f t="shared" si="310"/>
        <v>-75</v>
      </c>
      <c r="CI108" s="18">
        <f>+_xlfn.XLOOKUP(B108,'REM-Nuevo'!B:B,'REM-Nuevo'!O:O,"",0,1)</f>
        <v>46420</v>
      </c>
      <c r="CJ108" s="18">
        <f t="shared" si="309"/>
        <v>46420</v>
      </c>
    </row>
    <row r="109" spans="1:88" s="4" customFormat="1" ht="216" hidden="1" customHeight="1" x14ac:dyDescent="0.35">
      <c r="A109" s="40" t="s">
        <v>1679</v>
      </c>
      <c r="B109" s="41" t="s">
        <v>1866</v>
      </c>
      <c r="C109" s="222" t="s">
        <v>1867</v>
      </c>
      <c r="D109" s="150" t="s">
        <v>2728</v>
      </c>
      <c r="E109" s="283">
        <f>+_xlfn.XLOOKUP(B109,'Dinámica P0 RIs'!A:A,'Dinámica P0 RIs'!B:B,"",0,1)</f>
        <v>449.20480499999996</v>
      </c>
      <c r="F109" s="30">
        <f t="shared" si="243"/>
        <v>46017</v>
      </c>
      <c r="G109" s="6">
        <v>46063</v>
      </c>
      <c r="H109" s="6">
        <v>46063</v>
      </c>
      <c r="I109" s="34">
        <f t="shared" si="244"/>
        <v>46</v>
      </c>
      <c r="J109" s="309">
        <v>46077</v>
      </c>
      <c r="K109" s="3"/>
      <c r="L109" s="30">
        <f t="shared" si="245"/>
        <v>46018</v>
      </c>
      <c r="M109" s="30">
        <f t="shared" si="246"/>
        <v>46025</v>
      </c>
      <c r="N109" s="37">
        <v>7</v>
      </c>
      <c r="O109" s="6">
        <v>46076</v>
      </c>
      <c r="P109" s="6">
        <v>46076</v>
      </c>
      <c r="Q109" s="29">
        <f t="shared" si="247"/>
        <v>51</v>
      </c>
      <c r="R109" s="7">
        <v>23264163</v>
      </c>
      <c r="S109" s="3"/>
      <c r="T109" s="30">
        <f t="shared" si="248"/>
        <v>46026</v>
      </c>
      <c r="U109" s="30">
        <f t="shared" si="249"/>
        <v>46056</v>
      </c>
      <c r="V109" s="37">
        <v>30</v>
      </c>
      <c r="W109" s="6">
        <v>46119</v>
      </c>
      <c r="X109" s="6">
        <v>46125</v>
      </c>
      <c r="Y109" s="29">
        <f t="shared" si="251"/>
        <v>63</v>
      </c>
      <c r="Z109" s="3"/>
      <c r="AA109" s="31"/>
      <c r="AB109" s="7"/>
      <c r="AC109" s="6"/>
      <c r="AD109" s="25"/>
      <c r="AE109" s="31">
        <f t="shared" si="252"/>
        <v>46057</v>
      </c>
      <c r="AF109" s="31">
        <f t="shared" si="253"/>
        <v>46117</v>
      </c>
      <c r="AG109" s="37">
        <v>60</v>
      </c>
      <c r="AH109" s="15">
        <f t="shared" si="254"/>
        <v>46185</v>
      </c>
      <c r="AI109" s="15"/>
      <c r="AJ109" s="34">
        <f t="shared" si="255"/>
        <v>68</v>
      </c>
      <c r="AK109" s="507" t="s">
        <v>5276</v>
      </c>
      <c r="AL109" s="423" t="s">
        <v>5137</v>
      </c>
      <c r="AM109" s="31">
        <f t="shared" si="256"/>
        <v>46118</v>
      </c>
      <c r="AN109" s="31">
        <f t="shared" si="257"/>
        <v>46138</v>
      </c>
      <c r="AO109" s="37">
        <v>20</v>
      </c>
      <c r="AP109" s="15">
        <f t="shared" si="258"/>
        <v>46205</v>
      </c>
      <c r="AQ109" s="15"/>
      <c r="AR109" s="34">
        <f t="shared" si="259"/>
        <v>67</v>
      </c>
      <c r="AS109" s="7"/>
      <c r="AT109" s="7"/>
      <c r="AU109" s="7"/>
      <c r="AV109" s="7"/>
      <c r="AW109" s="7"/>
      <c r="AX109" s="3"/>
      <c r="AY109" s="31">
        <f t="shared" si="260"/>
        <v>46139</v>
      </c>
      <c r="AZ109" s="31">
        <f t="shared" si="312"/>
        <v>46499</v>
      </c>
      <c r="BA109" s="124">
        <v>360</v>
      </c>
      <c r="BB109" s="15">
        <f t="shared" si="261"/>
        <v>46565</v>
      </c>
      <c r="BC109" s="15"/>
      <c r="BD109" s="7">
        <f t="shared" si="262"/>
        <v>66</v>
      </c>
      <c r="BE109" s="3"/>
      <c r="BF109" s="31">
        <f t="shared" si="263"/>
        <v>46500</v>
      </c>
      <c r="BG109" s="31">
        <f t="shared" si="264"/>
        <v>46500</v>
      </c>
      <c r="BH109" s="32">
        <v>0</v>
      </c>
      <c r="BI109" s="15">
        <f t="shared" si="265"/>
        <v>46565</v>
      </c>
      <c r="BJ109" s="15"/>
      <c r="BK109" s="34">
        <f t="shared" si="266"/>
        <v>65</v>
      </c>
      <c r="BL109" s="3"/>
      <c r="BM109" s="31">
        <f t="shared" si="267"/>
        <v>46500</v>
      </c>
      <c r="BN109" s="31">
        <f t="shared" si="268"/>
        <v>46500</v>
      </c>
      <c r="BO109" s="32">
        <v>0</v>
      </c>
      <c r="BP109" s="15">
        <f t="shared" si="269"/>
        <v>46565</v>
      </c>
      <c r="BQ109" s="15"/>
      <c r="BR109" s="34">
        <f t="shared" si="270"/>
        <v>65</v>
      </c>
      <c r="BS109" s="3"/>
      <c r="BT109" s="31">
        <f t="shared" si="271"/>
        <v>46500</v>
      </c>
      <c r="BU109" s="31">
        <f t="shared" si="272"/>
        <v>46507</v>
      </c>
      <c r="BV109" s="37">
        <v>7</v>
      </c>
      <c r="BW109" s="15">
        <f t="shared" si="273"/>
        <v>46572</v>
      </c>
      <c r="BX109" s="15"/>
      <c r="BY109" s="7">
        <f t="shared" si="274"/>
        <v>65</v>
      </c>
      <c r="BZ109" s="2" t="s">
        <v>2553</v>
      </c>
      <c r="CA109" s="315">
        <v>46507</v>
      </c>
      <c r="CB109" s="7">
        <f t="shared" si="275"/>
        <v>65</v>
      </c>
      <c r="CC109"/>
      <c r="CD109" s="2">
        <v>52</v>
      </c>
      <c r="CF109" s="18" t="str">
        <f>+_xlfn.XLOOKUP(BZ109,'Crono LB 30.09'!B:B,'Crono LB 30.09'!F:F,"No se encuentra",0,1)</f>
        <v>25-Dec-26</v>
      </c>
      <c r="CG109" s="193" t="e">
        <f t="shared" si="310"/>
        <v>#VALUE!</v>
      </c>
      <c r="CI109" s="18">
        <f>+_xlfn.XLOOKUP(B109,'REM-Nuevo'!B:B,'REM-Nuevo'!O:O,"",0,1)</f>
        <v>46507</v>
      </c>
      <c r="CJ109" s="18">
        <f t="shared" si="309"/>
        <v>46507</v>
      </c>
    </row>
    <row r="110" spans="1:88" s="4" customFormat="1" ht="195" hidden="1" customHeight="1" x14ac:dyDescent="0.35">
      <c r="A110" s="40" t="s">
        <v>1679</v>
      </c>
      <c r="B110" s="41" t="s">
        <v>1868</v>
      </c>
      <c r="C110" s="222" t="s">
        <v>1869</v>
      </c>
      <c r="D110" s="150" t="s">
        <v>2729</v>
      </c>
      <c r="E110" s="283">
        <f>+_xlfn.XLOOKUP(B110,'Dinámica P0 RIs'!A:A,'Dinámica P0 RIs'!B:B,"",0,1)</f>
        <v>2385.1800000000003</v>
      </c>
      <c r="F110" s="30">
        <f t="shared" si="243"/>
        <v>46113</v>
      </c>
      <c r="G110" s="6">
        <v>46120</v>
      </c>
      <c r="H110" s="6">
        <v>46092</v>
      </c>
      <c r="I110" s="34">
        <f t="shared" si="244"/>
        <v>7</v>
      </c>
      <c r="J110" s="309">
        <v>46120</v>
      </c>
      <c r="K110" s="3"/>
      <c r="L110" s="30">
        <f t="shared" si="245"/>
        <v>46114</v>
      </c>
      <c r="M110" s="30">
        <f t="shared" si="246"/>
        <v>46121</v>
      </c>
      <c r="N110" s="37">
        <v>7</v>
      </c>
      <c r="O110" s="6">
        <f t="shared" si="311"/>
        <v>46099</v>
      </c>
      <c r="P110" s="6">
        <v>46100</v>
      </c>
      <c r="Q110" s="29">
        <f t="shared" si="247"/>
        <v>-22</v>
      </c>
      <c r="R110" s="7">
        <v>23301001</v>
      </c>
      <c r="S110" s="3"/>
      <c r="T110" s="30">
        <f t="shared" si="248"/>
        <v>46122</v>
      </c>
      <c r="U110" s="30">
        <f t="shared" si="249"/>
        <v>46152</v>
      </c>
      <c r="V110" s="37">
        <v>30</v>
      </c>
      <c r="W110" s="6">
        <v>46142</v>
      </c>
      <c r="X110" s="6"/>
      <c r="Y110" s="29">
        <f t="shared" si="251"/>
        <v>-10</v>
      </c>
      <c r="Z110" s="3"/>
      <c r="AA110" s="31"/>
      <c r="AB110" s="7"/>
      <c r="AC110" s="6"/>
      <c r="AD110" s="25"/>
      <c r="AE110" s="31">
        <f t="shared" si="252"/>
        <v>46153</v>
      </c>
      <c r="AF110" s="31">
        <f t="shared" si="253"/>
        <v>46213</v>
      </c>
      <c r="AG110" s="37">
        <v>60</v>
      </c>
      <c r="AH110" s="15">
        <f t="shared" si="254"/>
        <v>46202</v>
      </c>
      <c r="AI110" s="15"/>
      <c r="AJ110" s="34">
        <f t="shared" si="255"/>
        <v>-11</v>
      </c>
      <c r="AK110" s="481" t="s">
        <v>5252</v>
      </c>
      <c r="AL110" s="3" t="s">
        <v>5126</v>
      </c>
      <c r="AM110" s="31">
        <f t="shared" si="256"/>
        <v>46214</v>
      </c>
      <c r="AN110" s="31">
        <f t="shared" si="257"/>
        <v>46234</v>
      </c>
      <c r="AO110" s="37">
        <v>20</v>
      </c>
      <c r="AP110" s="15">
        <f t="shared" si="258"/>
        <v>46222</v>
      </c>
      <c r="AQ110" s="15"/>
      <c r="AR110" s="34">
        <f t="shared" si="259"/>
        <v>-12</v>
      </c>
      <c r="AS110" s="7"/>
      <c r="AT110" s="7"/>
      <c r="AU110" s="7"/>
      <c r="AV110" s="7"/>
      <c r="AW110" s="7"/>
      <c r="AX110" s="3"/>
      <c r="AY110" s="31">
        <f t="shared" si="260"/>
        <v>46235</v>
      </c>
      <c r="AZ110" s="31">
        <f t="shared" si="312"/>
        <v>46485</v>
      </c>
      <c r="BA110" s="124">
        <v>250</v>
      </c>
      <c r="BB110" s="15">
        <f t="shared" si="261"/>
        <v>46472</v>
      </c>
      <c r="BC110" s="15"/>
      <c r="BD110" s="7">
        <f t="shared" si="262"/>
        <v>-13</v>
      </c>
      <c r="BE110" s="3"/>
      <c r="BF110" s="31">
        <f t="shared" si="263"/>
        <v>46486</v>
      </c>
      <c r="BG110" s="31">
        <f t="shared" si="264"/>
        <v>46486</v>
      </c>
      <c r="BH110" s="32">
        <v>0</v>
      </c>
      <c r="BI110" s="15">
        <f t="shared" si="265"/>
        <v>46472</v>
      </c>
      <c r="BJ110" s="15"/>
      <c r="BK110" s="34">
        <f t="shared" si="266"/>
        <v>-14</v>
      </c>
      <c r="BL110" s="3"/>
      <c r="BM110" s="31">
        <f t="shared" si="267"/>
        <v>46486</v>
      </c>
      <c r="BN110" s="31">
        <f t="shared" si="268"/>
        <v>46486</v>
      </c>
      <c r="BO110" s="32">
        <v>0</v>
      </c>
      <c r="BP110" s="15">
        <f t="shared" si="269"/>
        <v>46472</v>
      </c>
      <c r="BQ110" s="15"/>
      <c r="BR110" s="34">
        <f t="shared" si="270"/>
        <v>-14</v>
      </c>
      <c r="BS110" s="3"/>
      <c r="BT110" s="31">
        <f t="shared" si="271"/>
        <v>46486</v>
      </c>
      <c r="BU110" s="31">
        <f t="shared" si="272"/>
        <v>46493</v>
      </c>
      <c r="BV110" s="37">
        <v>7</v>
      </c>
      <c r="BW110" s="15">
        <f t="shared" si="273"/>
        <v>46479</v>
      </c>
      <c r="BX110" s="15"/>
      <c r="BY110" s="7">
        <f t="shared" si="274"/>
        <v>-14</v>
      </c>
      <c r="BZ110" s="2" t="s">
        <v>2540</v>
      </c>
      <c r="CA110" s="315">
        <v>46493</v>
      </c>
      <c r="CB110" s="7">
        <f t="shared" si="275"/>
        <v>-14</v>
      </c>
      <c r="CC110"/>
      <c r="CD110" s="2">
        <v>31</v>
      </c>
      <c r="CF110" s="18">
        <f>+_xlfn.XLOOKUP(BZ110,'Crono LB 30.09'!B:B,'Crono LB 30.09'!F:F,"No se encuentra",0,1)</f>
        <v>46442</v>
      </c>
      <c r="CG110" s="193">
        <f t="shared" si="310"/>
        <v>-51</v>
      </c>
      <c r="CI110" s="18">
        <f>+_xlfn.XLOOKUP(B110,'REM-Nuevo'!B:B,'REM-Nuevo'!O:O,"",0,1)</f>
        <v>46493</v>
      </c>
      <c r="CJ110" s="18">
        <f t="shared" si="309"/>
        <v>46493</v>
      </c>
    </row>
    <row r="111" spans="1:88" s="4" customFormat="1" ht="47.25" hidden="1" customHeight="1" x14ac:dyDescent="0.35">
      <c r="A111" s="40" t="s">
        <v>1679</v>
      </c>
      <c r="B111" s="41" t="s">
        <v>1870</v>
      </c>
      <c r="C111" s="222" t="s">
        <v>1871</v>
      </c>
      <c r="D111" s="150" t="s">
        <v>2730</v>
      </c>
      <c r="E111" s="283">
        <f>+_xlfn.XLOOKUP(B111,'Dinámica P0 RIs'!A:A,'Dinámica P0 RIs'!B:B,"",0,1)</f>
        <v>340.77330000000001</v>
      </c>
      <c r="F111" s="30">
        <f t="shared" si="243"/>
        <v>46132</v>
      </c>
      <c r="G111" s="6">
        <v>46136</v>
      </c>
      <c r="H111" s="6">
        <v>46140</v>
      </c>
      <c r="I111" s="34">
        <f t="shared" si="244"/>
        <v>4</v>
      </c>
      <c r="J111" s="429">
        <v>46225</v>
      </c>
      <c r="K111" s="3"/>
      <c r="L111" s="30">
        <f t="shared" si="245"/>
        <v>46133</v>
      </c>
      <c r="M111" s="30">
        <f t="shared" si="246"/>
        <v>46140</v>
      </c>
      <c r="N111" s="37">
        <v>7</v>
      </c>
      <c r="O111" s="6">
        <f t="shared" si="311"/>
        <v>46147</v>
      </c>
      <c r="P111" s="6"/>
      <c r="Q111" s="29">
        <f t="shared" si="247"/>
        <v>7</v>
      </c>
      <c r="R111" s="7">
        <v>23376464</v>
      </c>
      <c r="S111" s="3"/>
      <c r="T111" s="30">
        <f t="shared" si="248"/>
        <v>46141</v>
      </c>
      <c r="U111" s="30">
        <f t="shared" si="249"/>
        <v>46171</v>
      </c>
      <c r="V111" s="37">
        <v>30</v>
      </c>
      <c r="W111" s="6">
        <f t="shared" si="250"/>
        <v>46177</v>
      </c>
      <c r="X111" s="6"/>
      <c r="Y111" s="29">
        <f t="shared" si="251"/>
        <v>6</v>
      </c>
      <c r="Z111" s="3"/>
      <c r="AA111" s="31"/>
      <c r="AB111" s="7"/>
      <c r="AC111" s="6"/>
      <c r="AD111" s="25"/>
      <c r="AE111" s="31">
        <f t="shared" si="252"/>
        <v>46172</v>
      </c>
      <c r="AF111" s="31">
        <f t="shared" si="253"/>
        <v>46232</v>
      </c>
      <c r="AG111" s="37">
        <v>60</v>
      </c>
      <c r="AH111" s="15">
        <f t="shared" si="254"/>
        <v>46237</v>
      </c>
      <c r="AI111" s="15"/>
      <c r="AJ111" s="34">
        <f t="shared" si="255"/>
        <v>5</v>
      </c>
      <c r="AK111" s="481" t="s">
        <v>5257</v>
      </c>
      <c r="AL111" s="3"/>
      <c r="AM111" s="31">
        <f t="shared" si="256"/>
        <v>46233</v>
      </c>
      <c r="AN111" s="31">
        <f t="shared" si="257"/>
        <v>46253</v>
      </c>
      <c r="AO111" s="37">
        <v>20</v>
      </c>
      <c r="AP111" s="15">
        <f t="shared" si="258"/>
        <v>46257</v>
      </c>
      <c r="AQ111" s="15"/>
      <c r="AR111" s="34">
        <f t="shared" si="259"/>
        <v>4</v>
      </c>
      <c r="AS111" s="7"/>
      <c r="AT111" s="7"/>
      <c r="AU111" s="7"/>
      <c r="AV111" s="7"/>
      <c r="AW111" s="7"/>
      <c r="AX111" s="3"/>
      <c r="AY111" s="31">
        <f t="shared" si="260"/>
        <v>46254</v>
      </c>
      <c r="AZ111" s="31">
        <f t="shared" si="312"/>
        <v>46434</v>
      </c>
      <c r="BA111" s="124">
        <v>180</v>
      </c>
      <c r="BB111" s="15">
        <f t="shared" si="261"/>
        <v>46437</v>
      </c>
      <c r="BC111" s="15"/>
      <c r="BD111" s="7">
        <f t="shared" si="262"/>
        <v>3</v>
      </c>
      <c r="BE111" s="3"/>
      <c r="BF111" s="31">
        <f t="shared" si="263"/>
        <v>46435</v>
      </c>
      <c r="BG111" s="31">
        <f t="shared" si="264"/>
        <v>46435</v>
      </c>
      <c r="BH111" s="32">
        <v>0</v>
      </c>
      <c r="BI111" s="15">
        <f t="shared" si="265"/>
        <v>46437</v>
      </c>
      <c r="BJ111" s="15"/>
      <c r="BK111" s="34">
        <f t="shared" si="266"/>
        <v>2</v>
      </c>
      <c r="BL111" s="3"/>
      <c r="BM111" s="31">
        <f t="shared" si="267"/>
        <v>46435</v>
      </c>
      <c r="BN111" s="31">
        <f t="shared" si="268"/>
        <v>46435</v>
      </c>
      <c r="BO111" s="32">
        <v>0</v>
      </c>
      <c r="BP111" s="15">
        <f t="shared" si="269"/>
        <v>46437</v>
      </c>
      <c r="BQ111" s="15"/>
      <c r="BR111" s="34">
        <f t="shared" si="270"/>
        <v>2</v>
      </c>
      <c r="BS111" s="3"/>
      <c r="BT111" s="31">
        <f t="shared" si="271"/>
        <v>46435</v>
      </c>
      <c r="BU111" s="31">
        <f t="shared" si="272"/>
        <v>46442</v>
      </c>
      <c r="BV111" s="37">
        <v>7</v>
      </c>
      <c r="BW111" s="15">
        <f t="shared" si="273"/>
        <v>46444</v>
      </c>
      <c r="BX111" s="15"/>
      <c r="BY111" s="7">
        <f t="shared" si="274"/>
        <v>2</v>
      </c>
      <c r="BZ111" s="2" t="s">
        <v>2554</v>
      </c>
      <c r="CA111" s="315">
        <v>46442</v>
      </c>
      <c r="CB111" s="7">
        <f t="shared" si="275"/>
        <v>2</v>
      </c>
      <c r="CC111"/>
      <c r="CD111" s="2">
        <v>100</v>
      </c>
      <c r="CF111" s="18">
        <f>+_xlfn.XLOOKUP(BZ111,'Crono LB 30.09'!B:B,'Crono LB 30.09'!F:F,"No se encuentra",0,1)</f>
        <v>46314</v>
      </c>
      <c r="CG111" s="193">
        <f t="shared" si="310"/>
        <v>-128</v>
      </c>
      <c r="CI111" s="18">
        <f>+_xlfn.XLOOKUP(B111,'REM-Nuevo'!B:B,'REM-Nuevo'!O:O,"",0,1)</f>
        <v>46442</v>
      </c>
      <c r="CJ111" s="18">
        <f t="shared" si="309"/>
        <v>46442</v>
      </c>
    </row>
    <row r="112" spans="1:88" s="4" customFormat="1" ht="141" hidden="1" customHeight="1" x14ac:dyDescent="0.35">
      <c r="A112" s="40" t="s">
        <v>1679</v>
      </c>
      <c r="B112" s="41" t="s">
        <v>1872</v>
      </c>
      <c r="C112" s="222" t="s">
        <v>1873</v>
      </c>
      <c r="D112" s="7" t="s">
        <v>2731</v>
      </c>
      <c r="E112" s="283">
        <f>+_xlfn.XLOOKUP(B112,'Dinámica P0 RIs'!A:A,'Dinámica P0 RIs'!B:B,"",0,1)</f>
        <v>547.05000000000007</v>
      </c>
      <c r="F112" s="30">
        <f t="shared" si="243"/>
        <v>46135</v>
      </c>
      <c r="G112" s="6">
        <v>46120</v>
      </c>
      <c r="H112" s="6">
        <v>46098</v>
      </c>
      <c r="I112" s="34">
        <f t="shared" si="244"/>
        <v>-15</v>
      </c>
      <c r="J112" s="309">
        <v>46120</v>
      </c>
      <c r="K112" s="3"/>
      <c r="L112" s="30">
        <f t="shared" si="245"/>
        <v>46136</v>
      </c>
      <c r="M112" s="30">
        <f t="shared" si="246"/>
        <v>46143</v>
      </c>
      <c r="N112" s="37">
        <v>7</v>
      </c>
      <c r="O112" s="6">
        <v>46111</v>
      </c>
      <c r="P112" s="6">
        <v>46111</v>
      </c>
      <c r="Q112" s="29">
        <f t="shared" si="247"/>
        <v>-32</v>
      </c>
      <c r="R112" s="7">
        <v>23304269</v>
      </c>
      <c r="S112" s="3"/>
      <c r="T112" s="30">
        <f t="shared" si="248"/>
        <v>46144</v>
      </c>
      <c r="U112" s="30">
        <f t="shared" si="249"/>
        <v>46174</v>
      </c>
      <c r="V112" s="37">
        <v>30</v>
      </c>
      <c r="W112" s="6">
        <f t="shared" si="250"/>
        <v>46141</v>
      </c>
      <c r="X112" s="6">
        <v>46135</v>
      </c>
      <c r="Y112" s="29">
        <f t="shared" si="251"/>
        <v>-33</v>
      </c>
      <c r="Z112" s="3"/>
      <c r="AA112" s="31"/>
      <c r="AB112" s="7"/>
      <c r="AC112" s="6"/>
      <c r="AD112" s="25"/>
      <c r="AE112" s="31">
        <f t="shared" si="252"/>
        <v>46175</v>
      </c>
      <c r="AF112" s="31">
        <f t="shared" si="253"/>
        <v>46235</v>
      </c>
      <c r="AG112" s="37">
        <v>60</v>
      </c>
      <c r="AH112" s="15">
        <f t="shared" si="254"/>
        <v>46195</v>
      </c>
      <c r="AI112" s="15"/>
      <c r="AJ112" s="34">
        <f t="shared" si="255"/>
        <v>-40</v>
      </c>
      <c r="AK112" s="481" t="s">
        <v>5277</v>
      </c>
      <c r="AL112" s="3" t="s">
        <v>5126</v>
      </c>
      <c r="AM112" s="31">
        <f t="shared" si="256"/>
        <v>46236</v>
      </c>
      <c r="AN112" s="31">
        <f t="shared" si="257"/>
        <v>46256</v>
      </c>
      <c r="AO112" s="37">
        <v>20</v>
      </c>
      <c r="AP112" s="15">
        <f t="shared" si="258"/>
        <v>46215</v>
      </c>
      <c r="AQ112" s="15"/>
      <c r="AR112" s="34">
        <f t="shared" si="259"/>
        <v>-41</v>
      </c>
      <c r="AS112" s="7"/>
      <c r="AT112" s="7"/>
      <c r="AU112" s="7"/>
      <c r="AV112" s="7"/>
      <c r="AW112" s="7"/>
      <c r="AX112" s="3"/>
      <c r="AY112" s="31">
        <f t="shared" si="260"/>
        <v>46257</v>
      </c>
      <c r="AZ112" s="31">
        <f t="shared" si="312"/>
        <v>46507</v>
      </c>
      <c r="BA112" s="124">
        <v>250</v>
      </c>
      <c r="BB112" s="15">
        <f t="shared" si="261"/>
        <v>46465</v>
      </c>
      <c r="BC112" s="15"/>
      <c r="BD112" s="7">
        <f t="shared" si="262"/>
        <v>-42</v>
      </c>
      <c r="BE112" s="3"/>
      <c r="BF112" s="31">
        <f t="shared" si="263"/>
        <v>46508</v>
      </c>
      <c r="BG112" s="31">
        <f t="shared" si="264"/>
        <v>46508</v>
      </c>
      <c r="BH112" s="32">
        <v>0</v>
      </c>
      <c r="BI112" s="15">
        <f t="shared" si="265"/>
        <v>46465</v>
      </c>
      <c r="BJ112" s="15"/>
      <c r="BK112" s="34">
        <f t="shared" si="266"/>
        <v>-43</v>
      </c>
      <c r="BL112" s="3"/>
      <c r="BM112" s="31">
        <f t="shared" si="267"/>
        <v>46508</v>
      </c>
      <c r="BN112" s="31">
        <f t="shared" si="268"/>
        <v>46508</v>
      </c>
      <c r="BO112" s="32">
        <v>0</v>
      </c>
      <c r="BP112" s="15">
        <f t="shared" si="269"/>
        <v>46465</v>
      </c>
      <c r="BQ112" s="15"/>
      <c r="BR112" s="34">
        <f t="shared" si="270"/>
        <v>-43</v>
      </c>
      <c r="BS112" s="3"/>
      <c r="BT112" s="31">
        <f t="shared" si="271"/>
        <v>46508</v>
      </c>
      <c r="BU112" s="31">
        <f t="shared" si="272"/>
        <v>46515</v>
      </c>
      <c r="BV112" s="37">
        <v>7</v>
      </c>
      <c r="BW112" s="15">
        <f t="shared" si="273"/>
        <v>46472</v>
      </c>
      <c r="BX112" s="15"/>
      <c r="BY112" s="7">
        <f t="shared" si="274"/>
        <v>-43</v>
      </c>
      <c r="BZ112" s="2" t="s">
        <v>2555</v>
      </c>
      <c r="CA112" s="315">
        <v>46515</v>
      </c>
      <c r="CB112" s="7">
        <f t="shared" si="275"/>
        <v>-43</v>
      </c>
      <c r="CC112"/>
      <c r="CD112" s="2">
        <v>107</v>
      </c>
      <c r="CF112" s="18" t="str">
        <f>+_xlfn.XLOOKUP(BZ112,'Crono LB 30.09'!B:B,'Crono LB 30.09'!F:F,"No se encuentra",0,1)</f>
        <v>04-Jan-27</v>
      </c>
      <c r="CG112" s="193" t="e">
        <f t="shared" si="310"/>
        <v>#VALUE!</v>
      </c>
      <c r="CI112" s="18">
        <f>+_xlfn.XLOOKUP(B112,'REM-Nuevo'!B:B,'REM-Nuevo'!O:O,"",0,1)</f>
        <v>46515</v>
      </c>
      <c r="CJ112" s="18">
        <f t="shared" si="309"/>
        <v>46515</v>
      </c>
    </row>
    <row r="113" spans="1:88" s="4" customFormat="1" ht="209.25" hidden="1" customHeight="1" x14ac:dyDescent="0.35">
      <c r="A113" s="40" t="s">
        <v>1679</v>
      </c>
      <c r="B113" s="41" t="s">
        <v>1874</v>
      </c>
      <c r="C113" s="222" t="s">
        <v>1875</v>
      </c>
      <c r="D113" s="7" t="s">
        <v>2732</v>
      </c>
      <c r="E113" s="283">
        <f>+_xlfn.XLOOKUP(B113,'Dinámica P0 RIs'!A:A,'Dinámica P0 RIs'!B:B,"",0,1)</f>
        <v>252</v>
      </c>
      <c r="F113" s="30">
        <f t="shared" si="243"/>
        <v>46032</v>
      </c>
      <c r="G113" s="6">
        <v>46086</v>
      </c>
      <c r="H113" s="6">
        <v>46065</v>
      </c>
      <c r="I113" s="34">
        <f t="shared" si="244"/>
        <v>54</v>
      </c>
      <c r="J113" s="309">
        <v>46086</v>
      </c>
      <c r="K113" s="3"/>
      <c r="L113" s="30">
        <f t="shared" si="245"/>
        <v>46033</v>
      </c>
      <c r="M113" s="30">
        <f t="shared" si="246"/>
        <v>46040</v>
      </c>
      <c r="N113" s="37">
        <v>7</v>
      </c>
      <c r="O113" s="6">
        <v>46081</v>
      </c>
      <c r="P113" s="6">
        <v>46080</v>
      </c>
      <c r="Q113" s="29">
        <f t="shared" si="247"/>
        <v>41</v>
      </c>
      <c r="R113" s="7">
        <v>23270128</v>
      </c>
      <c r="S113" s="3"/>
      <c r="T113" s="30">
        <f t="shared" si="248"/>
        <v>46041</v>
      </c>
      <c r="U113" s="30">
        <f t="shared" si="249"/>
        <v>46071</v>
      </c>
      <c r="V113" s="37">
        <v>30</v>
      </c>
      <c r="W113" s="6">
        <v>46119</v>
      </c>
      <c r="X113" s="6">
        <v>46120</v>
      </c>
      <c r="Y113" s="29">
        <f t="shared" si="251"/>
        <v>48</v>
      </c>
      <c r="Z113" s="3"/>
      <c r="AA113" s="31"/>
      <c r="AB113" s="7"/>
      <c r="AC113" s="6"/>
      <c r="AD113" s="25"/>
      <c r="AE113" s="31">
        <f t="shared" si="252"/>
        <v>46072</v>
      </c>
      <c r="AF113" s="31">
        <f t="shared" si="253"/>
        <v>46132</v>
      </c>
      <c r="AG113" s="37">
        <v>60</v>
      </c>
      <c r="AH113" s="15">
        <f t="shared" si="254"/>
        <v>46180</v>
      </c>
      <c r="AI113" s="15"/>
      <c r="AJ113" s="34">
        <f t="shared" si="255"/>
        <v>48</v>
      </c>
      <c r="AK113" s="422" t="s">
        <v>5253</v>
      </c>
      <c r="AL113" s="423" t="s">
        <v>5137</v>
      </c>
      <c r="AM113" s="31">
        <f t="shared" si="256"/>
        <v>46133</v>
      </c>
      <c r="AN113" s="31">
        <f t="shared" si="257"/>
        <v>46153</v>
      </c>
      <c r="AO113" s="37">
        <v>20</v>
      </c>
      <c r="AP113" s="15">
        <f t="shared" si="258"/>
        <v>46200</v>
      </c>
      <c r="AQ113" s="15"/>
      <c r="AR113" s="34">
        <f t="shared" si="259"/>
        <v>47</v>
      </c>
      <c r="AS113" s="7"/>
      <c r="AT113" s="7"/>
      <c r="AU113" s="7"/>
      <c r="AV113" s="7"/>
      <c r="AW113" s="7"/>
      <c r="AX113" s="3"/>
      <c r="AY113" s="31">
        <f t="shared" si="260"/>
        <v>46154</v>
      </c>
      <c r="AZ113" s="31">
        <f t="shared" si="312"/>
        <v>46404</v>
      </c>
      <c r="BA113" s="124">
        <v>250</v>
      </c>
      <c r="BB113" s="15">
        <f t="shared" si="261"/>
        <v>46450</v>
      </c>
      <c r="BC113" s="15"/>
      <c r="BD113" s="7">
        <f t="shared" si="262"/>
        <v>46</v>
      </c>
      <c r="BE113" s="3"/>
      <c r="BF113" s="31">
        <f t="shared" si="263"/>
        <v>46405</v>
      </c>
      <c r="BG113" s="31">
        <f t="shared" si="264"/>
        <v>46405</v>
      </c>
      <c r="BH113" s="32">
        <v>0</v>
      </c>
      <c r="BI113" s="15">
        <f t="shared" si="265"/>
        <v>46450</v>
      </c>
      <c r="BJ113" s="15"/>
      <c r="BK113" s="34">
        <f t="shared" si="266"/>
        <v>45</v>
      </c>
      <c r="BL113" s="3"/>
      <c r="BM113" s="31">
        <f t="shared" si="267"/>
        <v>46405</v>
      </c>
      <c r="BN113" s="31">
        <f t="shared" si="268"/>
        <v>46405</v>
      </c>
      <c r="BO113" s="32">
        <v>0</v>
      </c>
      <c r="BP113" s="15">
        <f t="shared" si="269"/>
        <v>46450</v>
      </c>
      <c r="BQ113" s="15"/>
      <c r="BR113" s="34">
        <f t="shared" si="270"/>
        <v>45</v>
      </c>
      <c r="BS113" s="3"/>
      <c r="BT113" s="31">
        <f t="shared" si="271"/>
        <v>46405</v>
      </c>
      <c r="BU113" s="31">
        <f t="shared" si="272"/>
        <v>46412</v>
      </c>
      <c r="BV113" s="37">
        <v>7</v>
      </c>
      <c r="BW113" s="15">
        <f t="shared" si="273"/>
        <v>46457</v>
      </c>
      <c r="BX113" s="15"/>
      <c r="BY113" s="7">
        <f t="shared" si="274"/>
        <v>45</v>
      </c>
      <c r="BZ113" s="2" t="s">
        <v>2733</v>
      </c>
      <c r="CA113" s="315">
        <v>46412</v>
      </c>
      <c r="CB113" s="7">
        <f t="shared" si="275"/>
        <v>45</v>
      </c>
      <c r="CC113"/>
      <c r="CD113"/>
      <c r="CF113" s="18">
        <f>+_xlfn.XLOOKUP(BZ113,'Crono LB 30.09'!B:B,'Crono LB 30.09'!F:F,"No se encuentra",0,1)</f>
        <v>46284</v>
      </c>
      <c r="CG113" s="193">
        <f t="shared" si="310"/>
        <v>-128</v>
      </c>
      <c r="CI113" s="18">
        <f>+_xlfn.XLOOKUP(B113,'REM-Nuevo'!B:B,'REM-Nuevo'!O:O,"",0,1)</f>
        <v>46412</v>
      </c>
      <c r="CJ113" s="18">
        <f t="shared" si="309"/>
        <v>46412</v>
      </c>
    </row>
    <row r="114" spans="1:88" s="4" customFormat="1" ht="87" hidden="1" x14ac:dyDescent="0.35">
      <c r="A114" s="40" t="s">
        <v>2024</v>
      </c>
      <c r="B114" s="47" t="s">
        <v>2734</v>
      </c>
      <c r="C114" s="48" t="s">
        <v>2735</v>
      </c>
      <c r="D114" s="7"/>
      <c r="E114" s="595" t="str">
        <f>+_xlfn.XLOOKUP(B114,'Dinámica P0 RIs'!A:A,'Dinámica P0 RIs'!B:B,"",0,1)</f>
        <v/>
      </c>
      <c r="F114" s="30">
        <f t="shared" si="243"/>
        <v>46035</v>
      </c>
      <c r="G114" s="318">
        <v>46010</v>
      </c>
      <c r="H114" s="6">
        <v>46010</v>
      </c>
      <c r="I114" s="34">
        <f t="shared" si="244"/>
        <v>-25</v>
      </c>
      <c r="J114" s="309">
        <v>46045</v>
      </c>
      <c r="K114" s="3"/>
      <c r="L114" s="30">
        <f t="shared" si="245"/>
        <v>46036</v>
      </c>
      <c r="M114" s="30">
        <f t="shared" si="246"/>
        <v>46043</v>
      </c>
      <c r="N114" s="37">
        <v>7</v>
      </c>
      <c r="O114" s="6">
        <v>46030</v>
      </c>
      <c r="P114" s="6">
        <v>46030</v>
      </c>
      <c r="Q114" s="29">
        <f t="shared" si="247"/>
        <v>-13</v>
      </c>
      <c r="R114" s="150"/>
      <c r="S114" s="3"/>
      <c r="T114" s="30">
        <f t="shared" si="248"/>
        <v>46044</v>
      </c>
      <c r="U114" s="30">
        <f t="shared" si="249"/>
        <v>46064</v>
      </c>
      <c r="V114" s="37">
        <v>20</v>
      </c>
      <c r="W114" s="6">
        <f t="shared" si="250"/>
        <v>46050</v>
      </c>
      <c r="X114" s="6">
        <v>46048</v>
      </c>
      <c r="Y114" s="29">
        <f t="shared" si="251"/>
        <v>-14</v>
      </c>
      <c r="Z114" s="3"/>
      <c r="AA114" s="31"/>
      <c r="AB114" s="7"/>
      <c r="AC114" s="6"/>
      <c r="AD114" s="25"/>
      <c r="AE114" s="31">
        <f t="shared" si="252"/>
        <v>46065</v>
      </c>
      <c r="AF114" s="31">
        <f t="shared" si="253"/>
        <v>46065</v>
      </c>
      <c r="AG114" s="37"/>
      <c r="AH114" s="15">
        <f t="shared" si="254"/>
        <v>46048</v>
      </c>
      <c r="AI114" s="15">
        <v>46048</v>
      </c>
      <c r="AJ114" s="34">
        <f t="shared" si="255"/>
        <v>-17</v>
      </c>
      <c r="AK114" s="422" t="s">
        <v>5178</v>
      </c>
      <c r="AL114" s="423" t="s">
        <v>5126</v>
      </c>
      <c r="AM114" s="31">
        <f t="shared" si="256"/>
        <v>46066</v>
      </c>
      <c r="AN114" s="31">
        <f t="shared" si="257"/>
        <v>46076</v>
      </c>
      <c r="AO114" s="37">
        <v>10</v>
      </c>
      <c r="AP114" s="15">
        <v>46081</v>
      </c>
      <c r="AQ114" s="15">
        <v>46087</v>
      </c>
      <c r="AR114" s="34">
        <f t="shared" si="259"/>
        <v>5</v>
      </c>
      <c r="AS114" s="7"/>
      <c r="AT114" s="7"/>
      <c r="AU114" s="7"/>
      <c r="AV114" s="7"/>
      <c r="AW114" s="7"/>
      <c r="AX114" s="3"/>
      <c r="AY114" s="31">
        <f t="shared" si="260"/>
        <v>46077</v>
      </c>
      <c r="AZ114" s="31">
        <f t="shared" si="312"/>
        <v>46152</v>
      </c>
      <c r="BA114" s="124">
        <v>75</v>
      </c>
      <c r="BB114" s="15">
        <f t="shared" si="261"/>
        <v>46162</v>
      </c>
      <c r="BC114" s="15"/>
      <c r="BD114" s="7">
        <f t="shared" si="262"/>
        <v>10</v>
      </c>
      <c r="BE114" s="3"/>
      <c r="BF114" s="31">
        <f t="shared" si="263"/>
        <v>46153</v>
      </c>
      <c r="BG114" s="31">
        <f t="shared" si="264"/>
        <v>46153</v>
      </c>
      <c r="BH114" s="126">
        <v>0</v>
      </c>
      <c r="BI114" s="15">
        <f t="shared" si="265"/>
        <v>46162</v>
      </c>
      <c r="BJ114" s="15"/>
      <c r="BK114" s="34">
        <f t="shared" si="266"/>
        <v>9</v>
      </c>
      <c r="BL114" s="3"/>
      <c r="BM114" s="31">
        <f t="shared" si="267"/>
        <v>46153</v>
      </c>
      <c r="BN114" s="31">
        <f t="shared" si="268"/>
        <v>46153</v>
      </c>
      <c r="BO114" s="126">
        <v>0</v>
      </c>
      <c r="BP114" s="15">
        <f t="shared" si="269"/>
        <v>46162</v>
      </c>
      <c r="BQ114" s="15"/>
      <c r="BR114" s="34">
        <f t="shared" si="270"/>
        <v>9</v>
      </c>
      <c r="BS114" s="3"/>
      <c r="BT114" s="31">
        <f t="shared" si="271"/>
        <v>46153</v>
      </c>
      <c r="BU114" s="31">
        <f t="shared" si="272"/>
        <v>46156</v>
      </c>
      <c r="BV114" s="37">
        <v>3</v>
      </c>
      <c r="BW114" s="15">
        <f t="shared" si="273"/>
        <v>46165</v>
      </c>
      <c r="BX114" s="15"/>
      <c r="BY114" s="7">
        <f t="shared" si="274"/>
        <v>9</v>
      </c>
      <c r="BZ114" s="2" t="s">
        <v>2736</v>
      </c>
      <c r="CA114" s="315">
        <v>46156</v>
      </c>
      <c r="CB114" s="7">
        <f t="shared" si="275"/>
        <v>9</v>
      </c>
      <c r="CC114"/>
      <c r="CD114"/>
      <c r="CE114" s="4" t="s">
        <v>2557</v>
      </c>
      <c r="CF114" s="18">
        <f>+_xlfn.XLOOKUP(BZ114,'Crono LB 30.09'!B:B,'Crono LB 30.09'!F:F,"No se encuentra",0,1)</f>
        <v>46083</v>
      </c>
      <c r="CG114" s="193">
        <f t="shared" si="310"/>
        <v>-73</v>
      </c>
      <c r="CI114" s="18">
        <f>+_xlfn.XLOOKUP(B114,'REM-Nuevo'!B:B,'REM-Nuevo'!O:O,"",0,1)</f>
        <v>46156</v>
      </c>
      <c r="CJ114" s="18">
        <f t="shared" si="309"/>
        <v>46156</v>
      </c>
    </row>
    <row r="115" spans="1:88" s="4" customFormat="1" ht="87" hidden="1" x14ac:dyDescent="0.35">
      <c r="A115" s="40" t="s">
        <v>2024</v>
      </c>
      <c r="B115" s="47" t="s">
        <v>2737</v>
      </c>
      <c r="C115" s="48" t="s">
        <v>5111</v>
      </c>
      <c r="D115" s="7"/>
      <c r="E115" s="596"/>
      <c r="F115" s="30">
        <f t="shared" ref="F115" si="623">+L115-1</f>
        <v>46033</v>
      </c>
      <c r="G115" s="318">
        <v>46048</v>
      </c>
      <c r="H115" s="6">
        <v>46048</v>
      </c>
      <c r="I115" s="34">
        <f t="shared" ref="I115" si="624">+G115-F115</f>
        <v>15</v>
      </c>
      <c r="J115" s="309" t="s">
        <v>5136</v>
      </c>
      <c r="K115" s="3"/>
      <c r="L115" s="30">
        <f t="shared" ref="L115" si="625">+M115-N115</f>
        <v>46034</v>
      </c>
      <c r="M115" s="30">
        <f t="shared" ref="M115" si="626">+T115-1</f>
        <v>46041</v>
      </c>
      <c r="N115" s="37">
        <v>7</v>
      </c>
      <c r="O115" s="6">
        <v>46052</v>
      </c>
      <c r="P115" s="6">
        <v>46052</v>
      </c>
      <c r="Q115" s="29">
        <f t="shared" ref="Q115" si="627">+O115-M115</f>
        <v>11</v>
      </c>
      <c r="R115" s="150"/>
      <c r="S115" s="3"/>
      <c r="T115" s="30">
        <f t="shared" ref="T115" si="628">+U115-V115</f>
        <v>46042</v>
      </c>
      <c r="U115" s="30">
        <f t="shared" ref="U115" si="629">+AE115-1</f>
        <v>46062</v>
      </c>
      <c r="V115" s="37">
        <v>20</v>
      </c>
      <c r="W115" s="6">
        <v>46048</v>
      </c>
      <c r="X115" s="6">
        <v>46048</v>
      </c>
      <c r="Y115" s="29">
        <f t="shared" ref="Y115" si="630">+W115-U115</f>
        <v>-14</v>
      </c>
      <c r="Z115" s="3"/>
      <c r="AA115" s="31"/>
      <c r="AB115" s="7"/>
      <c r="AC115" s="6"/>
      <c r="AD115" s="25"/>
      <c r="AE115" s="31">
        <f t="shared" ref="AE115" si="631">+AF115-AG115</f>
        <v>46063</v>
      </c>
      <c r="AF115" s="31">
        <f t="shared" ref="AF115" si="632">+AM115-1</f>
        <v>46063</v>
      </c>
      <c r="AG115" s="37"/>
      <c r="AH115" s="15">
        <f t="shared" ref="AH115" si="633">+IF(X115=0,W115,X115)+AG115</f>
        <v>46048</v>
      </c>
      <c r="AI115" s="15">
        <v>46048</v>
      </c>
      <c r="AJ115" s="34">
        <f t="shared" ref="AJ115" si="634">+AH115-AF115</f>
        <v>-15</v>
      </c>
      <c r="AK115" s="422" t="s">
        <v>5178</v>
      </c>
      <c r="AL115" s="423" t="s">
        <v>5126</v>
      </c>
      <c r="AM115" s="31">
        <f t="shared" ref="AM115" si="635">+AN115-AO115</f>
        <v>46064</v>
      </c>
      <c r="AN115" s="31">
        <f t="shared" ref="AN115" si="636">+AY115-1</f>
        <v>46074</v>
      </c>
      <c r="AO115" s="37">
        <v>10</v>
      </c>
      <c r="AP115" s="15">
        <v>46081</v>
      </c>
      <c r="AQ115" s="15">
        <v>46087</v>
      </c>
      <c r="AR115" s="34">
        <f t="shared" ref="AR115" si="637">+AP115-AN115</f>
        <v>7</v>
      </c>
      <c r="AS115" s="7"/>
      <c r="AT115" s="7"/>
      <c r="AU115" s="7"/>
      <c r="AV115" s="7"/>
      <c r="AW115" s="7"/>
      <c r="AX115" s="3"/>
      <c r="AY115" s="31">
        <f t="shared" ref="AY115" si="638">+AZ115-BA115</f>
        <v>46075</v>
      </c>
      <c r="AZ115" s="31">
        <f t="shared" ref="AZ115" si="639">+BF115-1</f>
        <v>46135</v>
      </c>
      <c r="BA115" s="124">
        <v>60</v>
      </c>
      <c r="BB115" s="15">
        <f t="shared" ref="BB115" si="640">+IF(AQ115=0,AP115,AQ115)+BA115</f>
        <v>46147</v>
      </c>
      <c r="BC115" s="15"/>
      <c r="BD115" s="7">
        <f t="shared" ref="BD115" si="641">+BB115-AZ115</f>
        <v>12</v>
      </c>
      <c r="BE115" s="3"/>
      <c r="BF115" s="31">
        <f t="shared" ref="BF115" si="642">+BG115-BH115</f>
        <v>46136</v>
      </c>
      <c r="BG115" s="31">
        <f t="shared" ref="BG115" si="643">+BM115</f>
        <v>46226</v>
      </c>
      <c r="BH115" s="126">
        <v>90</v>
      </c>
      <c r="BI115" s="15">
        <f t="shared" ref="BI115" si="644">+IF(BC115=0,BB115,BC115)+BH115</f>
        <v>46237</v>
      </c>
      <c r="BJ115" s="15"/>
      <c r="BK115" s="34">
        <f t="shared" ref="BK115" si="645">+BI115-BG115</f>
        <v>11</v>
      </c>
      <c r="BL115" s="3"/>
      <c r="BM115" s="31">
        <f t="shared" ref="BM115" si="646">+BN115-BO115</f>
        <v>46226</v>
      </c>
      <c r="BN115" s="31">
        <f t="shared" ref="BN115" si="647">+BT115</f>
        <v>46236</v>
      </c>
      <c r="BO115" s="126">
        <v>10</v>
      </c>
      <c r="BP115" s="15">
        <f t="shared" ref="BP115" si="648">+IF(BJ115=0,BI115,BJ115)+BO115</f>
        <v>46247</v>
      </c>
      <c r="BQ115" s="15"/>
      <c r="BR115" s="34">
        <f t="shared" ref="BR115" si="649">+BP115-BN115</f>
        <v>11</v>
      </c>
      <c r="BS115" s="3"/>
      <c r="BT115" s="31">
        <f t="shared" ref="BT115" si="650">+BU115-BV115</f>
        <v>46236</v>
      </c>
      <c r="BU115" s="31">
        <f t="shared" ref="BU115" si="651">+CA115</f>
        <v>46239</v>
      </c>
      <c r="BV115" s="37">
        <v>3</v>
      </c>
      <c r="BW115" s="15">
        <f t="shared" ref="BW115" si="652">+IF(BQ115=0,BP115,BQ115)+BV115</f>
        <v>46250</v>
      </c>
      <c r="BX115" s="15"/>
      <c r="BY115" s="7">
        <f t="shared" ref="BY115" si="653">+BW115-BU115</f>
        <v>11</v>
      </c>
      <c r="BZ115" s="2" t="s">
        <v>2736</v>
      </c>
      <c r="CA115" s="315">
        <v>46239</v>
      </c>
      <c r="CB115" s="7">
        <f t="shared" ref="CB115" si="654">+BW115-CA115</f>
        <v>11</v>
      </c>
      <c r="CC115"/>
      <c r="CD115"/>
      <c r="CE115" s="4" t="s">
        <v>2557</v>
      </c>
      <c r="CF115" s="18">
        <f>+_xlfn.XLOOKUP(BZ115,'Crono LB 30.09'!B:B,'Crono LB 30.09'!F:F,"No se encuentra",0,1)</f>
        <v>46083</v>
      </c>
      <c r="CG115" s="193">
        <f t="shared" ref="CG115" si="655">+CF115-CA115</f>
        <v>-156</v>
      </c>
      <c r="CI115" s="18">
        <f>+_xlfn.XLOOKUP(B115,'REM-Nuevo'!B:B,'REM-Nuevo'!O:O,"",0,1)</f>
        <v>46239</v>
      </c>
      <c r="CJ115" s="18">
        <f t="shared" si="309"/>
        <v>46239</v>
      </c>
    </row>
    <row r="116" spans="1:88" s="4" customFormat="1" ht="156.75" hidden="1" customHeight="1" x14ac:dyDescent="0.35">
      <c r="A116" s="40" t="s">
        <v>2024</v>
      </c>
      <c r="B116" s="47" t="s">
        <v>5194</v>
      </c>
      <c r="C116" s="48" t="s">
        <v>5111</v>
      </c>
      <c r="D116" s="7"/>
      <c r="E116" s="596"/>
      <c r="F116" s="30">
        <f t="shared" ref="F116" si="656">+L116-1</f>
        <v>46084</v>
      </c>
      <c r="G116" s="318">
        <v>46101</v>
      </c>
      <c r="H116" s="6">
        <v>46106</v>
      </c>
      <c r="I116" s="34">
        <f t="shared" ref="I116" si="657">+G116-F116</f>
        <v>17</v>
      </c>
      <c r="J116" s="309" t="s">
        <v>5136</v>
      </c>
      <c r="K116" s="3"/>
      <c r="L116" s="30">
        <f t="shared" ref="L116" si="658">+M116-N116</f>
        <v>46085</v>
      </c>
      <c r="M116" s="30">
        <f t="shared" ref="M116" si="659">+T116-1</f>
        <v>46092</v>
      </c>
      <c r="N116" s="37">
        <v>7</v>
      </c>
      <c r="O116" s="6">
        <v>46113</v>
      </c>
      <c r="P116" s="6">
        <v>46113</v>
      </c>
      <c r="Q116" s="29">
        <f t="shared" ref="Q116" si="660">+O116-M116</f>
        <v>21</v>
      </c>
      <c r="R116" s="150"/>
      <c r="S116" s="3"/>
      <c r="T116" s="30">
        <f t="shared" ref="T116" si="661">+U116-V116</f>
        <v>46093</v>
      </c>
      <c r="U116" s="30">
        <f t="shared" ref="U116" si="662">+AE116-1</f>
        <v>46113</v>
      </c>
      <c r="V116" s="37">
        <v>20</v>
      </c>
      <c r="W116" s="6">
        <v>46135</v>
      </c>
      <c r="X116" s="6">
        <v>46136</v>
      </c>
      <c r="Y116" s="29">
        <f t="shared" ref="Y116" si="663">+W116-U116</f>
        <v>22</v>
      </c>
      <c r="Z116" s="3"/>
      <c r="AA116" s="31"/>
      <c r="AB116" s="7"/>
      <c r="AC116" s="6"/>
      <c r="AD116" s="25"/>
      <c r="AE116" s="31">
        <f t="shared" ref="AE116" si="664">+AF116-AG116</f>
        <v>46114</v>
      </c>
      <c r="AF116" s="31">
        <f t="shared" ref="AF116" si="665">+AM116-1</f>
        <v>46114</v>
      </c>
      <c r="AG116" s="37"/>
      <c r="AH116" s="15">
        <f t="shared" ref="AH116" si="666">+IF(X116=0,W116,X116)+AG116</f>
        <v>46136</v>
      </c>
      <c r="AI116" s="15"/>
      <c r="AJ116" s="34">
        <f t="shared" ref="AJ116" si="667">+AH116-AF116</f>
        <v>22</v>
      </c>
      <c r="AK116" s="397" t="s">
        <v>5255</v>
      </c>
      <c r="AL116" s="3" t="s">
        <v>5219</v>
      </c>
      <c r="AM116" s="31">
        <f t="shared" ref="AM116" si="668">+AN116-AO116</f>
        <v>46115</v>
      </c>
      <c r="AN116" s="31">
        <f t="shared" ref="AN116" si="669">+AY116-1</f>
        <v>46135</v>
      </c>
      <c r="AO116" s="37">
        <v>20</v>
      </c>
      <c r="AP116" s="15">
        <f t="shared" si="258"/>
        <v>46156</v>
      </c>
      <c r="AQ116" s="15"/>
      <c r="AR116" s="34">
        <f t="shared" ref="AR116" si="670">+AP116-AN116</f>
        <v>21</v>
      </c>
      <c r="AS116" s="7"/>
      <c r="AT116" s="7"/>
      <c r="AU116" s="7"/>
      <c r="AV116" s="7"/>
      <c r="AW116" s="7"/>
      <c r="AX116" s="3"/>
      <c r="AY116" s="31">
        <f t="shared" ref="AY116" si="671">+AZ116-BA116</f>
        <v>46136</v>
      </c>
      <c r="AZ116" s="31">
        <f t="shared" ref="AZ116" si="672">+BF116-1</f>
        <v>46196</v>
      </c>
      <c r="BA116" s="124">
        <v>60</v>
      </c>
      <c r="BB116" s="15">
        <f t="shared" ref="BB116" si="673">+IF(AQ116=0,AP116,AQ116)+BA116</f>
        <v>46216</v>
      </c>
      <c r="BC116" s="15"/>
      <c r="BD116" s="7">
        <f t="shared" ref="BD116" si="674">+BB116-AZ116</f>
        <v>20</v>
      </c>
      <c r="BE116" s="3"/>
      <c r="BF116" s="31">
        <f t="shared" ref="BF116" si="675">+BG116-BH116</f>
        <v>46197</v>
      </c>
      <c r="BG116" s="31">
        <f t="shared" ref="BG116" si="676">+BM116</f>
        <v>46287</v>
      </c>
      <c r="BH116" s="126">
        <v>90</v>
      </c>
      <c r="BI116" s="15">
        <f t="shared" ref="BI116" si="677">+IF(BC116=0,BB116,BC116)+BH116</f>
        <v>46306</v>
      </c>
      <c r="BJ116" s="15"/>
      <c r="BK116" s="34">
        <f t="shared" ref="BK116" si="678">+BI116-BG116</f>
        <v>19</v>
      </c>
      <c r="BL116" s="3"/>
      <c r="BM116" s="31">
        <f t="shared" ref="BM116" si="679">+BN116-BO116</f>
        <v>46287</v>
      </c>
      <c r="BN116" s="31">
        <f t="shared" ref="BN116" si="680">+BT116</f>
        <v>46294</v>
      </c>
      <c r="BO116" s="126">
        <v>7</v>
      </c>
      <c r="BP116" s="15">
        <f t="shared" ref="BP116" si="681">+IF(BJ116=0,BI116,BJ116)+BO116</f>
        <v>46313</v>
      </c>
      <c r="BQ116" s="15"/>
      <c r="BR116" s="34">
        <f t="shared" ref="BR116" si="682">+BP116-BN116</f>
        <v>19</v>
      </c>
      <c r="BS116" s="3"/>
      <c r="BT116" s="31">
        <f t="shared" ref="BT116" si="683">+BU116-BV116</f>
        <v>46294</v>
      </c>
      <c r="BU116" s="31">
        <f t="shared" ref="BU116" si="684">+CA116</f>
        <v>46297</v>
      </c>
      <c r="BV116" s="37">
        <v>3</v>
      </c>
      <c r="BW116" s="15">
        <f t="shared" ref="BW116" si="685">+IF(BQ116=0,BP116,BQ116)+BV116</f>
        <v>46316</v>
      </c>
      <c r="BX116" s="15"/>
      <c r="BY116" s="7">
        <f t="shared" ref="BY116" si="686">+BW116-BU116</f>
        <v>19</v>
      </c>
      <c r="BZ116" s="2" t="s">
        <v>2736</v>
      </c>
      <c r="CA116" s="315">
        <v>46297</v>
      </c>
      <c r="CB116" s="7">
        <f t="shared" ref="CB116" si="687">+BW116-CA116</f>
        <v>19</v>
      </c>
      <c r="CC116"/>
      <c r="CD116"/>
      <c r="CE116" s="4" t="s">
        <v>2557</v>
      </c>
      <c r="CF116" s="18">
        <f>+_xlfn.XLOOKUP(BZ116,'Crono LB 30.09'!B:B,'Crono LB 30.09'!F:F,"No se encuentra",0,1)</f>
        <v>46083</v>
      </c>
      <c r="CG116" s="193">
        <f t="shared" ref="CG116" si="688">+CF116-CA116</f>
        <v>-214</v>
      </c>
      <c r="CI116" s="18">
        <f>+_xlfn.XLOOKUP(B116,'REM-Nuevo'!B:B,'REM-Nuevo'!O:O,"",0,1)</f>
        <v>46297</v>
      </c>
      <c r="CJ116" s="18">
        <f t="shared" si="309"/>
        <v>46297</v>
      </c>
    </row>
    <row r="117" spans="1:88" s="4" customFormat="1" hidden="1" x14ac:dyDescent="0.35">
      <c r="A117" s="40" t="s">
        <v>2024</v>
      </c>
      <c r="B117" s="47" t="s">
        <v>2740</v>
      </c>
      <c r="C117" s="127" t="s">
        <v>2741</v>
      </c>
      <c r="D117" s="7"/>
      <c r="E117" s="596"/>
      <c r="F117" s="30">
        <f t="shared" si="243"/>
        <v>46244</v>
      </c>
      <c r="G117" s="318">
        <v>46245</v>
      </c>
      <c r="H117" s="6"/>
      <c r="I117" s="34">
        <f t="shared" si="244"/>
        <v>1</v>
      </c>
      <c r="J117" s="309" t="s">
        <v>5136</v>
      </c>
      <c r="K117" s="3"/>
      <c r="L117" s="30">
        <f t="shared" si="245"/>
        <v>46245</v>
      </c>
      <c r="M117" s="30">
        <f t="shared" si="246"/>
        <v>46252</v>
      </c>
      <c r="N117" s="37">
        <v>7</v>
      </c>
      <c r="O117" s="6">
        <f t="shared" si="311"/>
        <v>46252</v>
      </c>
      <c r="P117" s="6"/>
      <c r="Q117" s="29">
        <f t="shared" si="247"/>
        <v>0</v>
      </c>
      <c r="R117" s="7"/>
      <c r="S117" s="3"/>
      <c r="T117" s="30">
        <f t="shared" si="248"/>
        <v>46253</v>
      </c>
      <c r="U117" s="30">
        <f t="shared" si="249"/>
        <v>46273</v>
      </c>
      <c r="V117" s="37">
        <v>20</v>
      </c>
      <c r="W117" s="6">
        <f t="shared" si="250"/>
        <v>46272</v>
      </c>
      <c r="X117" s="6"/>
      <c r="Y117" s="29">
        <f t="shared" si="251"/>
        <v>-1</v>
      </c>
      <c r="Z117" s="3"/>
      <c r="AA117" s="31"/>
      <c r="AB117" s="7"/>
      <c r="AC117" s="6"/>
      <c r="AD117" s="25"/>
      <c r="AE117" s="31">
        <f t="shared" si="252"/>
        <v>46274</v>
      </c>
      <c r="AF117" s="31">
        <f t="shared" si="253"/>
        <v>46274</v>
      </c>
      <c r="AG117" s="37"/>
      <c r="AH117" s="15">
        <f t="shared" si="254"/>
        <v>46272</v>
      </c>
      <c r="AI117" s="15"/>
      <c r="AJ117" s="34">
        <f t="shared" si="255"/>
        <v>-2</v>
      </c>
      <c r="AK117" s="393"/>
      <c r="AL117" s="3"/>
      <c r="AM117" s="31">
        <f t="shared" si="256"/>
        <v>46275</v>
      </c>
      <c r="AN117" s="31">
        <f t="shared" si="257"/>
        <v>46290</v>
      </c>
      <c r="AO117" s="37">
        <v>15</v>
      </c>
      <c r="AP117" s="15">
        <f t="shared" si="258"/>
        <v>46287</v>
      </c>
      <c r="AQ117" s="15"/>
      <c r="AR117" s="34">
        <f t="shared" si="259"/>
        <v>-3</v>
      </c>
      <c r="AS117" s="7"/>
      <c r="AT117" s="7"/>
      <c r="AU117" s="7"/>
      <c r="AV117" s="7"/>
      <c r="AW117" s="7"/>
      <c r="AX117" s="3"/>
      <c r="AY117" s="31">
        <f t="shared" si="260"/>
        <v>46291</v>
      </c>
      <c r="AZ117" s="31">
        <f t="shared" si="312"/>
        <v>46351</v>
      </c>
      <c r="BA117" s="124">
        <v>60</v>
      </c>
      <c r="BB117" s="15">
        <f t="shared" si="261"/>
        <v>46347</v>
      </c>
      <c r="BC117" s="15"/>
      <c r="BD117" s="7">
        <f t="shared" si="262"/>
        <v>-4</v>
      </c>
      <c r="BE117" s="3"/>
      <c r="BF117" s="31">
        <f t="shared" si="263"/>
        <v>46352</v>
      </c>
      <c r="BG117" s="31">
        <f t="shared" si="264"/>
        <v>46382</v>
      </c>
      <c r="BH117" s="126">
        <v>30</v>
      </c>
      <c r="BI117" s="15">
        <f t="shared" si="265"/>
        <v>46377</v>
      </c>
      <c r="BJ117" s="15"/>
      <c r="BK117" s="34">
        <f t="shared" si="266"/>
        <v>-5</v>
      </c>
      <c r="BL117" s="3"/>
      <c r="BM117" s="31">
        <f t="shared" si="267"/>
        <v>46382</v>
      </c>
      <c r="BN117" s="31">
        <f t="shared" si="268"/>
        <v>46389</v>
      </c>
      <c r="BO117" s="126">
        <v>7</v>
      </c>
      <c r="BP117" s="15">
        <f t="shared" si="269"/>
        <v>46384</v>
      </c>
      <c r="BQ117" s="15"/>
      <c r="BR117" s="34">
        <f t="shared" si="270"/>
        <v>-5</v>
      </c>
      <c r="BS117" s="3"/>
      <c r="BT117" s="31">
        <f t="shared" si="271"/>
        <v>46389</v>
      </c>
      <c r="BU117" s="31">
        <f t="shared" si="272"/>
        <v>46392</v>
      </c>
      <c r="BV117" s="37">
        <v>3</v>
      </c>
      <c r="BW117" s="15">
        <f t="shared" si="273"/>
        <v>46387</v>
      </c>
      <c r="BX117" s="15"/>
      <c r="BY117" s="7">
        <f t="shared" si="274"/>
        <v>-5</v>
      </c>
      <c r="BZ117" s="2" t="s">
        <v>2742</v>
      </c>
      <c r="CA117" s="315">
        <v>46392</v>
      </c>
      <c r="CB117" s="7">
        <f t="shared" si="275"/>
        <v>-5</v>
      </c>
      <c r="CC117"/>
      <c r="CD117"/>
      <c r="CE117" s="4" t="s">
        <v>2563</v>
      </c>
      <c r="CF117" s="18">
        <f>+_xlfn.XLOOKUP(BZ117,'Crono LB 30.09'!B:B,'Crono LB 30.09'!F:F,"No se encuentra",0,1)</f>
        <v>46315</v>
      </c>
      <c r="CG117" s="193">
        <f t="shared" si="310"/>
        <v>-77</v>
      </c>
      <c r="CI117" s="18">
        <f>+_xlfn.XLOOKUP(B117,'REM-Nuevo'!B:B,'REM-Nuevo'!O:O,"",0,1)</f>
        <v>46392</v>
      </c>
      <c r="CJ117" s="18">
        <f t="shared" si="309"/>
        <v>46392</v>
      </c>
    </row>
    <row r="118" spans="1:88" s="4" customFormat="1" hidden="1" x14ac:dyDescent="0.35">
      <c r="A118" s="40" t="s">
        <v>2024</v>
      </c>
      <c r="B118" s="47" t="s">
        <v>2743</v>
      </c>
      <c r="C118" s="127" t="s">
        <v>2744</v>
      </c>
      <c r="D118" s="7"/>
      <c r="E118" s="597"/>
      <c r="F118" s="30">
        <f t="shared" si="243"/>
        <v>46410</v>
      </c>
      <c r="G118" s="318">
        <v>46428</v>
      </c>
      <c r="H118" s="6"/>
      <c r="I118" s="34">
        <f t="shared" si="244"/>
        <v>18</v>
      </c>
      <c r="J118" s="309" t="s">
        <v>5136</v>
      </c>
      <c r="K118" s="3"/>
      <c r="L118" s="30">
        <f t="shared" si="245"/>
        <v>46411</v>
      </c>
      <c r="M118" s="30">
        <f t="shared" si="246"/>
        <v>46418</v>
      </c>
      <c r="N118" s="37">
        <v>7</v>
      </c>
      <c r="O118" s="6">
        <f t="shared" si="311"/>
        <v>46435</v>
      </c>
      <c r="P118" s="6"/>
      <c r="Q118" s="29">
        <f t="shared" si="247"/>
        <v>17</v>
      </c>
      <c r="R118" s="7"/>
      <c r="S118" s="3"/>
      <c r="T118" s="30">
        <f t="shared" si="248"/>
        <v>46419</v>
      </c>
      <c r="U118" s="30">
        <f t="shared" si="249"/>
        <v>46439</v>
      </c>
      <c r="V118" s="37">
        <v>20</v>
      </c>
      <c r="W118" s="6">
        <f t="shared" si="250"/>
        <v>46455</v>
      </c>
      <c r="X118" s="6"/>
      <c r="Y118" s="29">
        <f t="shared" si="251"/>
        <v>16</v>
      </c>
      <c r="Z118" s="3"/>
      <c r="AA118" s="31"/>
      <c r="AB118" s="7"/>
      <c r="AC118" s="6"/>
      <c r="AD118" s="25"/>
      <c r="AE118" s="31">
        <f t="shared" si="252"/>
        <v>46440</v>
      </c>
      <c r="AF118" s="31">
        <f t="shared" si="253"/>
        <v>46440</v>
      </c>
      <c r="AG118" s="37"/>
      <c r="AH118" s="15">
        <f t="shared" si="254"/>
        <v>46455</v>
      </c>
      <c r="AI118" s="15"/>
      <c r="AJ118" s="34">
        <f t="shared" si="255"/>
        <v>15</v>
      </c>
      <c r="AK118" s="393"/>
      <c r="AL118" s="3"/>
      <c r="AM118" s="31">
        <f t="shared" si="256"/>
        <v>46441</v>
      </c>
      <c r="AN118" s="31">
        <f t="shared" si="257"/>
        <v>46451</v>
      </c>
      <c r="AO118" s="37">
        <v>10</v>
      </c>
      <c r="AP118" s="15">
        <f t="shared" si="258"/>
        <v>46465</v>
      </c>
      <c r="AQ118" s="15"/>
      <c r="AR118" s="34">
        <f t="shared" si="259"/>
        <v>14</v>
      </c>
      <c r="AS118" s="7"/>
      <c r="AT118" s="7"/>
      <c r="AU118" s="7"/>
      <c r="AV118" s="7"/>
      <c r="AW118" s="7"/>
      <c r="AX118" s="3"/>
      <c r="AY118" s="31">
        <f t="shared" si="260"/>
        <v>46452</v>
      </c>
      <c r="AZ118" s="31">
        <f t="shared" si="312"/>
        <v>46512</v>
      </c>
      <c r="BA118" s="124">
        <v>60</v>
      </c>
      <c r="BB118" s="15">
        <f t="shared" si="261"/>
        <v>46525</v>
      </c>
      <c r="BC118" s="15"/>
      <c r="BD118" s="7">
        <f t="shared" si="262"/>
        <v>13</v>
      </c>
      <c r="BE118" s="3"/>
      <c r="BF118" s="31">
        <f t="shared" si="263"/>
        <v>46513</v>
      </c>
      <c r="BG118" s="31">
        <f t="shared" si="264"/>
        <v>46543</v>
      </c>
      <c r="BH118" s="126">
        <v>30</v>
      </c>
      <c r="BI118" s="15">
        <f t="shared" si="265"/>
        <v>46555</v>
      </c>
      <c r="BJ118" s="15"/>
      <c r="BK118" s="34">
        <f t="shared" si="266"/>
        <v>12</v>
      </c>
      <c r="BL118" s="3"/>
      <c r="BM118" s="31">
        <f t="shared" si="267"/>
        <v>46543</v>
      </c>
      <c r="BN118" s="31">
        <f t="shared" si="268"/>
        <v>46550</v>
      </c>
      <c r="BO118" s="126">
        <v>7</v>
      </c>
      <c r="BP118" s="15">
        <f t="shared" si="269"/>
        <v>46562</v>
      </c>
      <c r="BQ118" s="15"/>
      <c r="BR118" s="34">
        <f t="shared" si="270"/>
        <v>12</v>
      </c>
      <c r="BS118" s="3"/>
      <c r="BT118" s="31">
        <f t="shared" si="271"/>
        <v>46550</v>
      </c>
      <c r="BU118" s="31">
        <f t="shared" si="272"/>
        <v>46553</v>
      </c>
      <c r="BV118" s="37">
        <v>3</v>
      </c>
      <c r="BW118" s="15">
        <f t="shared" si="273"/>
        <v>46565</v>
      </c>
      <c r="BX118" s="15"/>
      <c r="BY118" s="7">
        <f t="shared" si="274"/>
        <v>12</v>
      </c>
      <c r="BZ118" s="2" t="s">
        <v>2745</v>
      </c>
      <c r="CA118" s="315">
        <v>46553</v>
      </c>
      <c r="CB118" s="7">
        <f t="shared" si="275"/>
        <v>12</v>
      </c>
      <c r="CC118"/>
      <c r="CD118"/>
      <c r="CE118" s="4" t="s">
        <v>2567</v>
      </c>
      <c r="CF118" s="18" t="str">
        <f>+_xlfn.XLOOKUP(BZ118,'Crono LB 30.09'!B:B,'Crono LB 30.09'!F:F,"No se encuentra",0,1)</f>
        <v>22-Jan-27</v>
      </c>
      <c r="CG118" s="193" t="e">
        <f t="shared" si="310"/>
        <v>#VALUE!</v>
      </c>
      <c r="CI118" s="18" t="str">
        <f>+_xlfn.XLOOKUP(B118,'REM-Nuevo'!B:B,'REM-Nuevo'!O:O,"",0,1)</f>
        <v/>
      </c>
      <c r="CJ118" s="18">
        <f t="shared" si="309"/>
        <v>46553</v>
      </c>
    </row>
    <row r="119" spans="1:88" s="4" customFormat="1" ht="77.25" hidden="1" customHeight="1" x14ac:dyDescent="0.35">
      <c r="A119" s="136" t="s">
        <v>2024</v>
      </c>
      <c r="B119" s="47" t="s">
        <v>2746</v>
      </c>
      <c r="C119" s="48" t="s">
        <v>2747</v>
      </c>
      <c r="D119" s="7"/>
      <c r="E119" s="317"/>
      <c r="F119" s="30">
        <f t="shared" ref="F119" si="689">+L119-1</f>
        <v>46026</v>
      </c>
      <c r="G119" s="318">
        <v>46013</v>
      </c>
      <c r="H119" s="6">
        <v>46013</v>
      </c>
      <c r="I119" s="34">
        <f t="shared" ref="I119" si="690">+G119-F119</f>
        <v>-13</v>
      </c>
      <c r="J119" s="309">
        <v>46073</v>
      </c>
      <c r="K119" s="3"/>
      <c r="L119" s="30">
        <f t="shared" ref="L119" si="691">+M119-N119</f>
        <v>46027</v>
      </c>
      <c r="M119" s="30">
        <f t="shared" ref="M119" si="692">+T119-1</f>
        <v>46034</v>
      </c>
      <c r="N119" s="37">
        <v>7</v>
      </c>
      <c r="O119" s="6">
        <v>46030</v>
      </c>
      <c r="P119" s="6">
        <v>46030</v>
      </c>
      <c r="Q119" s="29">
        <f t="shared" ref="Q119" si="693">+O119-M119</f>
        <v>-4</v>
      </c>
      <c r="R119" s="150"/>
      <c r="S119" s="3"/>
      <c r="T119" s="30">
        <f t="shared" ref="T119" si="694">+U119-V119</f>
        <v>46035</v>
      </c>
      <c r="U119" s="30">
        <f t="shared" ref="U119" si="695">+AE119-1</f>
        <v>46055</v>
      </c>
      <c r="V119" s="37">
        <v>20</v>
      </c>
      <c r="W119" s="6">
        <f t="shared" si="250"/>
        <v>46050</v>
      </c>
      <c r="X119" s="6">
        <v>46048</v>
      </c>
      <c r="Y119" s="29">
        <f t="shared" ref="Y119" si="696">+W119-U119</f>
        <v>-5</v>
      </c>
      <c r="Z119" s="3"/>
      <c r="AA119" s="31"/>
      <c r="AB119" s="7"/>
      <c r="AC119" s="6"/>
      <c r="AD119" s="25"/>
      <c r="AE119" s="31">
        <f t="shared" ref="AE119" si="697">+AF119-AG119</f>
        <v>46056</v>
      </c>
      <c r="AF119" s="31">
        <f t="shared" ref="AF119" si="698">+AM119-1</f>
        <v>46056</v>
      </c>
      <c r="AG119" s="37"/>
      <c r="AH119" s="15">
        <f t="shared" ref="AH119" si="699">+IF(X119=0,W119,X119)+AG119</f>
        <v>46048</v>
      </c>
      <c r="AI119" s="15">
        <v>46048</v>
      </c>
      <c r="AJ119" s="34">
        <f t="shared" ref="AJ119" si="700">+AH119-AF119</f>
        <v>-8</v>
      </c>
      <c r="AK119" s="422" t="s">
        <v>5134</v>
      </c>
      <c r="AL119" s="423" t="s">
        <v>5126</v>
      </c>
      <c r="AM119" s="31">
        <f t="shared" ref="AM119" si="701">+AN119-AO119</f>
        <v>46057</v>
      </c>
      <c r="AN119" s="31">
        <f t="shared" ref="AN119" si="702">+AY119-1</f>
        <v>46067</v>
      </c>
      <c r="AO119" s="37">
        <v>10</v>
      </c>
      <c r="AP119" s="15">
        <v>46081</v>
      </c>
      <c r="AQ119" s="15">
        <v>46079</v>
      </c>
      <c r="AR119" s="34">
        <f t="shared" ref="AR119" si="703">+AP119-AN119</f>
        <v>14</v>
      </c>
      <c r="AS119" s="7"/>
      <c r="AT119" s="7"/>
      <c r="AU119" s="7"/>
      <c r="AV119" s="7"/>
      <c r="AW119" s="7"/>
      <c r="AX119" s="3"/>
      <c r="AY119" s="31">
        <f t="shared" ref="AY119" si="704">+AZ119-BA119</f>
        <v>46068</v>
      </c>
      <c r="AZ119" s="31">
        <f t="shared" ref="AZ119" si="705">+BF119-1</f>
        <v>46128</v>
      </c>
      <c r="BA119" s="124">
        <v>60</v>
      </c>
      <c r="BB119" s="15">
        <f t="shared" ref="BB119" si="706">+IF(AQ119=0,AP119,AQ119)+BA119</f>
        <v>46139</v>
      </c>
      <c r="BC119" s="15"/>
      <c r="BD119" s="7">
        <f t="shared" ref="BD119" si="707">+BB119-AZ119</f>
        <v>11</v>
      </c>
      <c r="BE119" s="3"/>
      <c r="BF119" s="31">
        <f t="shared" ref="BF119" si="708">+BG119-BH119</f>
        <v>46129</v>
      </c>
      <c r="BG119" s="31">
        <f t="shared" ref="BG119" si="709">+BM119</f>
        <v>46129</v>
      </c>
      <c r="BH119" s="126">
        <v>0</v>
      </c>
      <c r="BI119" s="15">
        <f t="shared" ref="BI119" si="710">+IF(BC119=0,BB119,BC119)+BH119</f>
        <v>46139</v>
      </c>
      <c r="BJ119" s="15"/>
      <c r="BK119" s="34">
        <f t="shared" ref="BK119" si="711">+BI119-BG119</f>
        <v>10</v>
      </c>
      <c r="BL119" s="3"/>
      <c r="BM119" s="31">
        <f t="shared" ref="BM119" si="712">+BN119-BO119</f>
        <v>46129</v>
      </c>
      <c r="BN119" s="31">
        <f t="shared" ref="BN119" si="713">+BT119</f>
        <v>46129</v>
      </c>
      <c r="BO119" s="126">
        <v>0</v>
      </c>
      <c r="BP119" s="15">
        <f t="shared" ref="BP119" si="714">+IF(BJ119=0,BI119,BJ119)+BO119</f>
        <v>46139</v>
      </c>
      <c r="BQ119" s="15"/>
      <c r="BR119" s="34">
        <f t="shared" ref="BR119" si="715">+BP119-BN119</f>
        <v>10</v>
      </c>
      <c r="BS119" s="3"/>
      <c r="BT119" s="31">
        <f t="shared" ref="BT119" si="716">+BU119-BV119</f>
        <v>46129</v>
      </c>
      <c r="BU119" s="31">
        <f t="shared" ref="BU119" si="717">+CA119</f>
        <v>46132</v>
      </c>
      <c r="BV119" s="37">
        <v>3</v>
      </c>
      <c r="BW119" s="15">
        <f t="shared" ref="BW119" si="718">+IF(BQ119=0,BP119,BQ119)+BV119</f>
        <v>46142</v>
      </c>
      <c r="BX119" s="15"/>
      <c r="BY119" s="7">
        <f t="shared" ref="BY119" si="719">+BW119-BU119</f>
        <v>10</v>
      </c>
      <c r="BZ119" s="2"/>
      <c r="CA119" s="315">
        <v>46132</v>
      </c>
      <c r="CB119" s="7">
        <f t="shared" ref="CB119" si="720">+BW119-CA119</f>
        <v>10</v>
      </c>
      <c r="CC119"/>
      <c r="CD119"/>
      <c r="CE119" s="4" t="s">
        <v>2557</v>
      </c>
      <c r="CF119" s="18" t="str">
        <f>+_xlfn.XLOOKUP(BZ119,'Crono LB 30.09'!B:B,'Crono LB 30.09'!F:F,"No se encuentra",0,1)</f>
        <v>26-Jan-28</v>
      </c>
      <c r="CG119" s="193" t="e">
        <f t="shared" ref="CG119" si="721">+CF119-CA119</f>
        <v>#VALUE!</v>
      </c>
      <c r="CI119" s="18">
        <f>+_xlfn.XLOOKUP(B119,'REM-Nuevo'!B:B,'REM-Nuevo'!O:O,"",0,1)</f>
        <v>46132</v>
      </c>
      <c r="CJ119" s="18">
        <f t="shared" si="309"/>
        <v>46132</v>
      </c>
    </row>
    <row r="120" spans="1:88" s="4" customFormat="1" ht="194.25" hidden="1" customHeight="1" x14ac:dyDescent="0.35">
      <c r="A120" s="40" t="s">
        <v>2024</v>
      </c>
      <c r="B120" s="47" t="s">
        <v>5139</v>
      </c>
      <c r="C120" s="430" t="s">
        <v>5138</v>
      </c>
      <c r="D120" s="7"/>
      <c r="E120" s="317"/>
      <c r="F120" s="30">
        <f t="shared" ref="F120" si="722">+L120-1</f>
        <v>46128</v>
      </c>
      <c r="G120" s="318">
        <v>46084</v>
      </c>
      <c r="H120" s="6">
        <v>46084</v>
      </c>
      <c r="I120" s="34">
        <f t="shared" ref="I120" si="723">+G120-F120</f>
        <v>-44</v>
      </c>
      <c r="J120" s="309">
        <v>46073</v>
      </c>
      <c r="K120" s="3"/>
      <c r="L120" s="30">
        <f t="shared" ref="L120" si="724">+M120-N120</f>
        <v>46129</v>
      </c>
      <c r="M120" s="30">
        <f t="shared" ref="M120" si="725">+T120-1</f>
        <v>46136</v>
      </c>
      <c r="N120" s="37">
        <v>7</v>
      </c>
      <c r="O120" s="6">
        <v>46097</v>
      </c>
      <c r="P120" s="6">
        <v>46097</v>
      </c>
      <c r="Q120" s="29">
        <f t="shared" ref="Q120" si="726">+O120-M120</f>
        <v>-39</v>
      </c>
      <c r="R120" s="150"/>
      <c r="S120" s="3"/>
      <c r="T120" s="30">
        <f t="shared" ref="T120" si="727">+U120-V120</f>
        <v>46137</v>
      </c>
      <c r="U120" s="30">
        <f t="shared" ref="U120" si="728">+AE120-1</f>
        <v>46157</v>
      </c>
      <c r="V120" s="37">
        <v>20</v>
      </c>
      <c r="W120" s="6">
        <f t="shared" ref="W120" si="729">+O120+V120</f>
        <v>46117</v>
      </c>
      <c r="X120" s="6">
        <v>46112</v>
      </c>
      <c r="Y120" s="29">
        <f t="shared" ref="Y120" si="730">+W120-U120</f>
        <v>-40</v>
      </c>
      <c r="Z120" s="3"/>
      <c r="AA120" s="31"/>
      <c r="AB120" s="7"/>
      <c r="AC120" s="6"/>
      <c r="AD120" s="25"/>
      <c r="AE120" s="31">
        <f t="shared" ref="AE120" si="731">+AF120-AG120</f>
        <v>46158</v>
      </c>
      <c r="AF120" s="31">
        <f t="shared" ref="AF120" si="732">+AM120-1</f>
        <v>46158</v>
      </c>
      <c r="AG120" s="37"/>
      <c r="AH120" s="15">
        <v>46142</v>
      </c>
      <c r="AI120" s="15"/>
      <c r="AJ120" s="34">
        <f t="shared" ref="AJ120" si="733">+AH120-AF120</f>
        <v>-16</v>
      </c>
      <c r="AK120" s="492" t="s">
        <v>5261</v>
      </c>
      <c r="AL120" s="423" t="s">
        <v>5220</v>
      </c>
      <c r="AM120" s="31">
        <f t="shared" ref="AM120" si="734">+AN120-AO120</f>
        <v>46159</v>
      </c>
      <c r="AN120" s="31">
        <f t="shared" ref="AN120" si="735">+AY120-1</f>
        <v>46174</v>
      </c>
      <c r="AO120" s="37">
        <v>15</v>
      </c>
      <c r="AP120" s="15">
        <v>46157</v>
      </c>
      <c r="AQ120" s="15"/>
      <c r="AR120" s="34">
        <f t="shared" ref="AR120" si="736">+AP120-AN120</f>
        <v>-17</v>
      </c>
      <c r="AS120" s="7"/>
      <c r="AT120" s="7"/>
      <c r="AU120" s="7"/>
      <c r="AV120" s="7"/>
      <c r="AW120" s="7"/>
      <c r="AX120" s="3"/>
      <c r="AY120" s="31">
        <f t="shared" ref="AY120" si="737">+AZ120-BA120</f>
        <v>46175</v>
      </c>
      <c r="AZ120" s="31">
        <f t="shared" ref="AZ120" si="738">+BF120-1</f>
        <v>46235</v>
      </c>
      <c r="BA120" s="124">
        <v>60</v>
      </c>
      <c r="BB120" s="15">
        <f t="shared" ref="BB120" si="739">+IF(AQ120=0,AP120,AQ120)+BA120</f>
        <v>46217</v>
      </c>
      <c r="BC120" s="15"/>
      <c r="BD120" s="7">
        <f t="shared" ref="BD120" si="740">+BB120-AZ120</f>
        <v>-18</v>
      </c>
      <c r="BE120" s="3"/>
      <c r="BF120" s="31">
        <f t="shared" ref="BF120" si="741">+BG120-BH120</f>
        <v>46236</v>
      </c>
      <c r="BG120" s="31">
        <f t="shared" ref="BG120" si="742">+BM120</f>
        <v>46236</v>
      </c>
      <c r="BH120" s="126">
        <v>0</v>
      </c>
      <c r="BI120" s="15">
        <f t="shared" ref="BI120" si="743">+IF(BC120=0,BB120,BC120)+BH120</f>
        <v>46217</v>
      </c>
      <c r="BJ120" s="15"/>
      <c r="BK120" s="34">
        <f t="shared" ref="BK120" si="744">+BI120-BG120</f>
        <v>-19</v>
      </c>
      <c r="BL120" s="3"/>
      <c r="BM120" s="31">
        <f t="shared" ref="BM120" si="745">+BN120-BO120</f>
        <v>46236</v>
      </c>
      <c r="BN120" s="31">
        <f t="shared" ref="BN120" si="746">+BT120</f>
        <v>46236</v>
      </c>
      <c r="BO120" s="126">
        <v>0</v>
      </c>
      <c r="BP120" s="15">
        <f t="shared" ref="BP120" si="747">+IF(BJ120=0,BI120,BJ120)+BO120</f>
        <v>46217</v>
      </c>
      <c r="BQ120" s="15"/>
      <c r="BR120" s="34">
        <f t="shared" ref="BR120" si="748">+BP120-BN120</f>
        <v>-19</v>
      </c>
      <c r="BS120" s="3"/>
      <c r="BT120" s="31">
        <f t="shared" ref="BT120" si="749">+BU120-BV120</f>
        <v>46236</v>
      </c>
      <c r="BU120" s="31">
        <f t="shared" ref="BU120" si="750">+CA120</f>
        <v>46239</v>
      </c>
      <c r="BV120" s="37">
        <v>3</v>
      </c>
      <c r="BW120" s="15">
        <f t="shared" ref="BW120" si="751">+IF(BQ120=0,BP120,BQ120)+BV120</f>
        <v>46220</v>
      </c>
      <c r="BX120" s="15"/>
      <c r="BY120" s="7">
        <f t="shared" ref="BY120" si="752">+BW120-BU120</f>
        <v>-19</v>
      </c>
      <c r="BZ120" s="2"/>
      <c r="CA120" s="315">
        <v>46239</v>
      </c>
      <c r="CB120" s="7">
        <f t="shared" ref="CB120" si="753">+BW120-CA120</f>
        <v>-19</v>
      </c>
      <c r="CC120"/>
      <c r="CD120"/>
      <c r="CE120" s="4" t="s">
        <v>2557</v>
      </c>
      <c r="CF120" s="18" t="str">
        <f>+_xlfn.XLOOKUP(BZ120,'Crono LB 30.09'!B:B,'Crono LB 30.09'!F:F,"No se encuentra",0,1)</f>
        <v>26-Jan-28</v>
      </c>
      <c r="CG120" s="193" t="e">
        <f t="shared" ref="CG120" si="754">+CF120-CA120</f>
        <v>#VALUE!</v>
      </c>
      <c r="CI120" s="18">
        <f>+_xlfn.XLOOKUP(B120,'REM-Nuevo'!B:B,'REM-Nuevo'!O:O,"",0,1)</f>
        <v>46239</v>
      </c>
      <c r="CJ120" s="18">
        <f t="shared" si="309"/>
        <v>46239</v>
      </c>
    </row>
    <row r="121" spans="1:88" s="4" customFormat="1" ht="72.5" hidden="1" x14ac:dyDescent="0.35">
      <c r="A121" s="40" t="s">
        <v>2024</v>
      </c>
      <c r="B121" s="47" t="s">
        <v>5215</v>
      </c>
      <c r="C121" s="430" t="s">
        <v>5138</v>
      </c>
      <c r="D121" s="7"/>
      <c r="E121" s="317"/>
      <c r="F121" s="30">
        <f t="shared" ref="F121" si="755">+L121-1</f>
        <v>46128</v>
      </c>
      <c r="G121" s="318">
        <v>46125</v>
      </c>
      <c r="H121" s="6">
        <v>46125</v>
      </c>
      <c r="I121" s="34">
        <f t="shared" ref="I121" si="756">+G121-F121</f>
        <v>-3</v>
      </c>
      <c r="J121" s="309">
        <v>46073</v>
      </c>
      <c r="K121" s="3"/>
      <c r="L121" s="30">
        <f t="shared" ref="L121" si="757">+M121-N121</f>
        <v>46129</v>
      </c>
      <c r="M121" s="30">
        <f t="shared" ref="M121" si="758">+T121-1</f>
        <v>46136</v>
      </c>
      <c r="N121" s="37">
        <v>7</v>
      </c>
      <c r="O121" s="6">
        <f t="shared" si="311"/>
        <v>46132</v>
      </c>
      <c r="P121" s="6">
        <v>46134</v>
      </c>
      <c r="Q121" s="29">
        <f t="shared" ref="Q121" si="759">+O121-M121</f>
        <v>-4</v>
      </c>
      <c r="R121" s="150">
        <v>23346239</v>
      </c>
      <c r="S121" s="3"/>
      <c r="T121" s="30">
        <f t="shared" ref="T121" si="760">+U121-V121</f>
        <v>46137</v>
      </c>
      <c r="U121" s="30">
        <f t="shared" ref="U121" si="761">+AE121-1</f>
        <v>46157</v>
      </c>
      <c r="V121" s="37">
        <v>20</v>
      </c>
      <c r="W121" s="6">
        <f t="shared" ref="W121" si="762">+O121+V121</f>
        <v>46152</v>
      </c>
      <c r="X121" s="6"/>
      <c r="Y121" s="29">
        <f t="shared" ref="Y121" si="763">+W121-U121</f>
        <v>-5</v>
      </c>
      <c r="Z121" s="3"/>
      <c r="AA121" s="31"/>
      <c r="AB121" s="7"/>
      <c r="AC121" s="6"/>
      <c r="AD121" s="25"/>
      <c r="AE121" s="31">
        <f t="shared" ref="AE121" si="764">+AF121-AG121</f>
        <v>46158</v>
      </c>
      <c r="AF121" s="31">
        <f t="shared" ref="AF121" si="765">+AM121-1</f>
        <v>46158</v>
      </c>
      <c r="AG121" s="37"/>
      <c r="AH121" s="15">
        <f t="shared" ref="AH121" si="766">+IF(X121=0,W121,X121)+AG121</f>
        <v>46152</v>
      </c>
      <c r="AI121" s="15"/>
      <c r="AJ121" s="34">
        <f t="shared" ref="AJ121" si="767">+AH121-AF121</f>
        <v>-6</v>
      </c>
      <c r="AK121" s="492" t="s">
        <v>5262</v>
      </c>
      <c r="AL121" s="423"/>
      <c r="AM121" s="31">
        <f t="shared" ref="AM121" si="768">+AN121-AO121</f>
        <v>46159</v>
      </c>
      <c r="AN121" s="31">
        <f t="shared" ref="AN121" si="769">+AY121-1</f>
        <v>46174</v>
      </c>
      <c r="AO121" s="37">
        <v>15</v>
      </c>
      <c r="AP121" s="15">
        <f t="shared" si="258"/>
        <v>46167</v>
      </c>
      <c r="AQ121" s="15"/>
      <c r="AR121" s="34">
        <f t="shared" ref="AR121" si="770">+AP121-AN121</f>
        <v>-7</v>
      </c>
      <c r="AS121" s="7"/>
      <c r="AT121" s="7"/>
      <c r="AU121" s="7"/>
      <c r="AV121" s="7"/>
      <c r="AW121" s="7"/>
      <c r="AX121" s="3"/>
      <c r="AY121" s="31">
        <f t="shared" ref="AY121" si="771">+AZ121-BA121</f>
        <v>46175</v>
      </c>
      <c r="AZ121" s="31">
        <f t="shared" ref="AZ121" si="772">+BF121-1</f>
        <v>46235</v>
      </c>
      <c r="BA121" s="124">
        <v>60</v>
      </c>
      <c r="BB121" s="15">
        <f t="shared" ref="BB121" si="773">+IF(AQ121=0,AP121,AQ121)+BA121</f>
        <v>46227</v>
      </c>
      <c r="BC121" s="15"/>
      <c r="BD121" s="7">
        <f t="shared" ref="BD121" si="774">+BB121-AZ121</f>
        <v>-8</v>
      </c>
      <c r="BE121" s="3"/>
      <c r="BF121" s="31">
        <f t="shared" ref="BF121" si="775">+BG121-BH121</f>
        <v>46236</v>
      </c>
      <c r="BG121" s="31">
        <f t="shared" ref="BG121" si="776">+BM121</f>
        <v>46236</v>
      </c>
      <c r="BH121" s="126">
        <v>0</v>
      </c>
      <c r="BI121" s="15">
        <f t="shared" ref="BI121" si="777">+IF(BC121=0,BB121,BC121)+BH121</f>
        <v>46227</v>
      </c>
      <c r="BJ121" s="15"/>
      <c r="BK121" s="34">
        <f t="shared" ref="BK121" si="778">+BI121-BG121</f>
        <v>-9</v>
      </c>
      <c r="BL121" s="3"/>
      <c r="BM121" s="31">
        <f t="shared" ref="BM121" si="779">+BN121-BO121</f>
        <v>46236</v>
      </c>
      <c r="BN121" s="31">
        <f t="shared" ref="BN121" si="780">+BT121</f>
        <v>46236</v>
      </c>
      <c r="BO121" s="126">
        <v>0</v>
      </c>
      <c r="BP121" s="15">
        <f t="shared" ref="BP121" si="781">+IF(BJ121=0,BI121,BJ121)+BO121</f>
        <v>46227</v>
      </c>
      <c r="BQ121" s="15"/>
      <c r="BR121" s="34">
        <f t="shared" ref="BR121" si="782">+BP121-BN121</f>
        <v>-9</v>
      </c>
      <c r="BS121" s="3"/>
      <c r="BT121" s="31">
        <f t="shared" ref="BT121" si="783">+BU121-BV121</f>
        <v>46236</v>
      </c>
      <c r="BU121" s="31">
        <f t="shared" ref="BU121" si="784">+CA121</f>
        <v>46239</v>
      </c>
      <c r="BV121" s="37">
        <v>3</v>
      </c>
      <c r="BW121" s="15">
        <f t="shared" ref="BW121" si="785">+IF(BQ121=0,BP121,BQ121)+BV121</f>
        <v>46230</v>
      </c>
      <c r="BX121" s="15"/>
      <c r="BY121" s="7">
        <f t="shared" ref="BY121" si="786">+BW121-BU121</f>
        <v>-9</v>
      </c>
      <c r="BZ121" s="2"/>
      <c r="CA121" s="315">
        <v>46239</v>
      </c>
      <c r="CB121" s="7">
        <f t="shared" ref="CB121" si="787">+BW121-CA121</f>
        <v>-9</v>
      </c>
      <c r="CC121"/>
      <c r="CD121"/>
      <c r="CE121" s="4" t="s">
        <v>2557</v>
      </c>
      <c r="CF121" s="18" t="str">
        <f>+_xlfn.XLOOKUP(BZ121,'Crono LB 30.09'!B:B,'Crono LB 30.09'!F:F,"No se encuentra",0,1)</f>
        <v>26-Jan-28</v>
      </c>
      <c r="CG121" s="193" t="e">
        <f t="shared" ref="CG121" si="788">+CF121-CA121</f>
        <v>#VALUE!</v>
      </c>
      <c r="CI121" s="18">
        <f>+_xlfn.XLOOKUP(B121,'REM-Nuevo'!B:B,'REM-Nuevo'!O:O,"",0,1)</f>
        <v>46239</v>
      </c>
      <c r="CJ121" s="18">
        <f t="shared" ref="CJ121" si="789">+IF(CI121="",CA121,CI121)</f>
        <v>46239</v>
      </c>
    </row>
    <row r="122" spans="1:88" s="4" customFormat="1" hidden="1" x14ac:dyDescent="0.35">
      <c r="A122" s="499" t="s">
        <v>2024</v>
      </c>
      <c r="B122" s="500" t="s">
        <v>5228</v>
      </c>
      <c r="C122" s="501" t="s">
        <v>5138</v>
      </c>
      <c r="D122" s="7"/>
      <c r="E122" s="317"/>
      <c r="F122" s="30">
        <f>+L122-1</f>
        <v>46128</v>
      </c>
      <c r="G122" s="318">
        <v>46140</v>
      </c>
      <c r="H122" s="6"/>
      <c r="I122" s="34">
        <f>+G122-F122</f>
        <v>12</v>
      </c>
      <c r="J122" s="309">
        <v>46073</v>
      </c>
      <c r="K122" s="3"/>
      <c r="L122" s="30">
        <f>+M122-N122</f>
        <v>46129</v>
      </c>
      <c r="M122" s="30">
        <f>+T122-1</f>
        <v>46136</v>
      </c>
      <c r="N122" s="37">
        <v>7</v>
      </c>
      <c r="O122" s="6">
        <f>+IF(H122=0,G122,H122)+N122</f>
        <v>46147</v>
      </c>
      <c r="P122" s="6"/>
      <c r="Q122" s="29">
        <f>+O122-M122</f>
        <v>11</v>
      </c>
      <c r="R122" s="150"/>
      <c r="S122" s="3"/>
      <c r="T122" s="30">
        <f>+U122-V122</f>
        <v>46137</v>
      </c>
      <c r="U122" s="30">
        <f>+AE122-1</f>
        <v>46157</v>
      </c>
      <c r="V122" s="37">
        <v>20</v>
      </c>
      <c r="W122" s="6">
        <f>+O122+V122</f>
        <v>46167</v>
      </c>
      <c r="X122" s="6"/>
      <c r="Y122" s="29">
        <f>+W122-U122</f>
        <v>10</v>
      </c>
      <c r="Z122" s="3"/>
      <c r="AA122" s="31"/>
      <c r="AB122" s="7"/>
      <c r="AC122" s="6"/>
      <c r="AD122" s="25"/>
      <c r="AE122" s="31">
        <f>+AF122-AG122</f>
        <v>46158</v>
      </c>
      <c r="AF122" s="31">
        <f>+AM122-1</f>
        <v>46158</v>
      </c>
      <c r="AG122" s="37"/>
      <c r="AH122" s="15">
        <f>+IF(X122=0,W122,X122)+AG122</f>
        <v>46167</v>
      </c>
      <c r="AI122" s="15"/>
      <c r="AJ122" s="34">
        <f>+AH122-AF122</f>
        <v>9</v>
      </c>
      <c r="AK122" s="492"/>
      <c r="AL122" s="423"/>
      <c r="AM122" s="31">
        <f>+AN122-AO122</f>
        <v>46159</v>
      </c>
      <c r="AN122" s="31">
        <f>+AY122-1</f>
        <v>46174</v>
      </c>
      <c r="AO122" s="37">
        <v>15</v>
      </c>
      <c r="AP122" s="15">
        <f>+IF(AI122=0,AH122,AI122)+AO122</f>
        <v>46182</v>
      </c>
      <c r="AQ122" s="15"/>
      <c r="AR122" s="34">
        <f>+AP122-AN122</f>
        <v>8</v>
      </c>
      <c r="AS122" s="7"/>
      <c r="AT122" s="7"/>
      <c r="AU122" s="7"/>
      <c r="AV122" s="7"/>
      <c r="AW122" s="7"/>
      <c r="AX122" s="3"/>
      <c r="AY122" s="31">
        <f>+AZ122-BA122</f>
        <v>46175</v>
      </c>
      <c r="AZ122" s="31">
        <f>+BF122-1</f>
        <v>46235</v>
      </c>
      <c r="BA122" s="124">
        <v>60</v>
      </c>
      <c r="BB122" s="15">
        <f>+IF(AQ122=0,AP122,AQ122)+BA122</f>
        <v>46242</v>
      </c>
      <c r="BC122" s="15"/>
      <c r="BD122" s="7">
        <f>+BB122-AZ122</f>
        <v>7</v>
      </c>
      <c r="BE122" s="3"/>
      <c r="BF122" s="31">
        <f>+BG122-BH122</f>
        <v>46236</v>
      </c>
      <c r="BG122" s="31">
        <f>+BM122</f>
        <v>46236</v>
      </c>
      <c r="BH122" s="126">
        <v>0</v>
      </c>
      <c r="BI122" s="15">
        <f>+IF(BC122=0,BB122,BC122)+BH122</f>
        <v>46242</v>
      </c>
      <c r="BJ122" s="15"/>
      <c r="BK122" s="34">
        <f>+BI122-BG122</f>
        <v>6</v>
      </c>
      <c r="BL122" s="3"/>
      <c r="BM122" s="31">
        <f>+BN122-BO122</f>
        <v>46236</v>
      </c>
      <c r="BN122" s="31">
        <f>+BT122</f>
        <v>46236</v>
      </c>
      <c r="BO122" s="126">
        <v>0</v>
      </c>
      <c r="BP122" s="15">
        <f>+IF(BJ122=0,BI122,BJ122)+BO122</f>
        <v>46242</v>
      </c>
      <c r="BQ122" s="15"/>
      <c r="BR122" s="34">
        <f>+BP122-BN122</f>
        <v>6</v>
      </c>
      <c r="BS122" s="3"/>
      <c r="BT122" s="31">
        <f>+BU122-BV122</f>
        <v>46236</v>
      </c>
      <c r="BU122" s="31">
        <f>+CA122</f>
        <v>46239</v>
      </c>
      <c r="BV122" s="37">
        <v>3</v>
      </c>
      <c r="BW122" s="15">
        <f>+IF(BQ122=0,BP122,BQ122)+BV122</f>
        <v>46245</v>
      </c>
      <c r="BX122" s="15"/>
      <c r="BY122" s="7">
        <f>+BW122-BU122</f>
        <v>6</v>
      </c>
      <c r="BZ122" s="2"/>
      <c r="CA122" s="315">
        <v>46239</v>
      </c>
      <c r="CB122" s="7">
        <f>+BW122-CA122</f>
        <v>6</v>
      </c>
      <c r="CC122"/>
      <c r="CD122"/>
      <c r="CE122" s="4" t="s">
        <v>2557</v>
      </c>
      <c r="CF122" s="18" t="str">
        <f>+_xlfn.XLOOKUP(BZ122,'Crono LB 30.09'!B:B,'Crono LB 30.09'!F:F,"No se encuentra",0,1)</f>
        <v>26-Jan-28</v>
      </c>
      <c r="CG122" s="193" t="e">
        <f>+CF122-CA122</f>
        <v>#VALUE!</v>
      </c>
      <c r="CI122" s="18">
        <f>+_xlfn.XLOOKUP(B122,'REM-Nuevo'!B:B,'REM-Nuevo'!O:O,"",0,1)</f>
        <v>46264</v>
      </c>
      <c r="CJ122" s="18">
        <f>+IF(CI122="",CA122,CI122)</f>
        <v>46264</v>
      </c>
    </row>
    <row r="123" spans="1:88" hidden="1" x14ac:dyDescent="0.35">
      <c r="A123" s="40" t="s">
        <v>2024</v>
      </c>
      <c r="B123" s="47" t="s">
        <v>2748</v>
      </c>
      <c r="C123" s="48" t="s">
        <v>2423</v>
      </c>
      <c r="D123" s="7"/>
      <c r="E123" s="283" t="str">
        <f>+_xlfn.XLOOKUP(B123,'Dinámica P0 RIs'!A:A,'Dinámica P0 RIs'!B:B,"",0,1)</f>
        <v/>
      </c>
      <c r="F123" s="30">
        <f t="shared" si="243"/>
        <v>46342</v>
      </c>
      <c r="G123" s="6">
        <v>46122</v>
      </c>
      <c r="H123" s="6">
        <v>46122</v>
      </c>
      <c r="I123" s="34">
        <f t="shared" si="244"/>
        <v>-220</v>
      </c>
      <c r="J123" s="309">
        <v>46122</v>
      </c>
      <c r="K123" s="3"/>
      <c r="L123" s="30">
        <f t="shared" si="245"/>
        <v>46343</v>
      </c>
      <c r="M123" s="30">
        <f t="shared" si="246"/>
        <v>46350</v>
      </c>
      <c r="N123" s="37">
        <v>7</v>
      </c>
      <c r="O123" s="6">
        <v>46203</v>
      </c>
      <c r="P123" s="6"/>
      <c r="Q123" s="29">
        <f t="shared" si="247"/>
        <v>-147</v>
      </c>
      <c r="R123" s="7"/>
      <c r="S123" s="3"/>
      <c r="T123" s="30">
        <f t="shared" si="248"/>
        <v>46351</v>
      </c>
      <c r="U123" s="30">
        <f t="shared" si="249"/>
        <v>46381</v>
      </c>
      <c r="V123" s="37">
        <v>30</v>
      </c>
      <c r="W123" s="6">
        <f t="shared" si="250"/>
        <v>46233</v>
      </c>
      <c r="X123" s="6"/>
      <c r="Y123" s="29">
        <f t="shared" si="251"/>
        <v>-148</v>
      </c>
      <c r="Z123" s="3"/>
      <c r="AA123" s="31"/>
      <c r="AB123" s="7"/>
      <c r="AC123" s="6"/>
      <c r="AD123" s="25"/>
      <c r="AE123" s="31">
        <f t="shared" si="252"/>
        <v>46382</v>
      </c>
      <c r="AF123" s="31">
        <f t="shared" si="253"/>
        <v>46412</v>
      </c>
      <c r="AG123" s="37">
        <v>30</v>
      </c>
      <c r="AH123" s="15">
        <f t="shared" si="254"/>
        <v>46263</v>
      </c>
      <c r="AI123" s="15"/>
      <c r="AJ123" s="34">
        <f t="shared" si="255"/>
        <v>-149</v>
      </c>
      <c r="AK123" s="393" t="s">
        <v>5231</v>
      </c>
      <c r="AL123" s="3"/>
      <c r="AM123" s="31">
        <f t="shared" si="256"/>
        <v>46413</v>
      </c>
      <c r="AN123" s="31">
        <f t="shared" si="257"/>
        <v>46433</v>
      </c>
      <c r="AO123" s="37">
        <v>20</v>
      </c>
      <c r="AP123" s="15">
        <f t="shared" si="258"/>
        <v>46283</v>
      </c>
      <c r="AQ123" s="15"/>
      <c r="AR123" s="34">
        <f t="shared" si="259"/>
        <v>-150</v>
      </c>
      <c r="AS123" s="7"/>
      <c r="AT123" s="7"/>
      <c r="AU123" s="7"/>
      <c r="AV123" s="7"/>
      <c r="AW123" s="7"/>
      <c r="AX123" s="3"/>
      <c r="AY123" s="31">
        <f t="shared" si="260"/>
        <v>46434</v>
      </c>
      <c r="AZ123" s="31">
        <f t="shared" si="312"/>
        <v>46524</v>
      </c>
      <c r="BA123" s="124">
        <v>90</v>
      </c>
      <c r="BB123" s="15">
        <f t="shared" si="261"/>
        <v>46373</v>
      </c>
      <c r="BC123" s="15"/>
      <c r="BD123" s="7">
        <f t="shared" si="262"/>
        <v>-151</v>
      </c>
      <c r="BE123" s="3"/>
      <c r="BF123" s="31">
        <f t="shared" si="263"/>
        <v>46525</v>
      </c>
      <c r="BG123" s="31">
        <f t="shared" si="264"/>
        <v>46525</v>
      </c>
      <c r="BH123" s="32">
        <v>0</v>
      </c>
      <c r="BI123" s="15">
        <f t="shared" si="265"/>
        <v>46373</v>
      </c>
      <c r="BJ123" s="15"/>
      <c r="BK123" s="34">
        <f t="shared" si="266"/>
        <v>-152</v>
      </c>
      <c r="BL123" s="3"/>
      <c r="BM123" s="31">
        <f t="shared" si="267"/>
        <v>46525</v>
      </c>
      <c r="BN123" s="31">
        <f t="shared" si="268"/>
        <v>46525</v>
      </c>
      <c r="BO123" s="32">
        <v>0</v>
      </c>
      <c r="BP123" s="15">
        <f t="shared" si="269"/>
        <v>46373</v>
      </c>
      <c r="BQ123" s="15"/>
      <c r="BR123" s="34">
        <f t="shared" si="270"/>
        <v>-152</v>
      </c>
      <c r="BS123" s="3"/>
      <c r="BT123" s="31">
        <f t="shared" si="271"/>
        <v>46525</v>
      </c>
      <c r="BU123" s="31">
        <f t="shared" si="272"/>
        <v>46532</v>
      </c>
      <c r="BV123" s="37">
        <v>7</v>
      </c>
      <c r="BW123" s="15">
        <f t="shared" si="273"/>
        <v>46380</v>
      </c>
      <c r="BX123" s="15"/>
      <c r="BY123" s="7">
        <f t="shared" si="274"/>
        <v>-152</v>
      </c>
      <c r="BZ123" s="2" t="s">
        <v>2749</v>
      </c>
      <c r="CA123" s="315">
        <v>46532</v>
      </c>
      <c r="CB123" s="7">
        <f t="shared" si="275"/>
        <v>-152</v>
      </c>
      <c r="CF123" s="18" t="str">
        <f>+_xlfn.XLOOKUP(BZ123,'Crono LB 30.09'!B:B,'Crono LB 30.09'!F:F,"No se encuentra",0,1)</f>
        <v>No se encuentra</v>
      </c>
      <c r="CG123" s="193" t="e">
        <f t="shared" si="310"/>
        <v>#VALUE!</v>
      </c>
      <c r="CI123" s="18">
        <f>+_xlfn.XLOOKUP(B123,'REM-Nuevo'!B:B,'REM-Nuevo'!O:O,"",0,1)</f>
        <v>46532</v>
      </c>
      <c r="CJ123" s="18">
        <f t="shared" si="309"/>
        <v>46532</v>
      </c>
    </row>
    <row r="124" spans="1:88" hidden="1" x14ac:dyDescent="0.35">
      <c r="A124" s="40" t="s">
        <v>2024</v>
      </c>
      <c r="B124" s="223" t="s">
        <v>2750</v>
      </c>
      <c r="C124" s="48" t="s">
        <v>2425</v>
      </c>
      <c r="D124" s="7"/>
      <c r="E124" s="283" t="str">
        <f>+_xlfn.XLOOKUP(B124,'Dinámica P0 RIs'!A:A,'Dinámica P0 RIs'!B:B,"",0,1)</f>
        <v/>
      </c>
      <c r="F124" s="30">
        <f t="shared" si="243"/>
        <v>46184</v>
      </c>
      <c r="G124" s="6">
        <v>46172</v>
      </c>
      <c r="H124" s="6"/>
      <c r="I124" s="34">
        <f t="shared" si="244"/>
        <v>-12</v>
      </c>
      <c r="J124" s="309">
        <v>46115</v>
      </c>
      <c r="K124" s="3"/>
      <c r="L124" s="30">
        <f t="shared" si="245"/>
        <v>46185</v>
      </c>
      <c r="M124" s="30">
        <f t="shared" si="246"/>
        <v>46192</v>
      </c>
      <c r="N124" s="37">
        <v>7</v>
      </c>
      <c r="O124" s="6">
        <f t="shared" si="311"/>
        <v>46179</v>
      </c>
      <c r="P124" s="6"/>
      <c r="Q124" s="29">
        <f t="shared" si="247"/>
        <v>-13</v>
      </c>
      <c r="R124" s="7"/>
      <c r="S124" s="3"/>
      <c r="T124" s="30">
        <f t="shared" si="248"/>
        <v>46193</v>
      </c>
      <c r="U124" s="30">
        <f t="shared" si="249"/>
        <v>46223</v>
      </c>
      <c r="V124" s="37">
        <v>30</v>
      </c>
      <c r="W124" s="6">
        <f t="shared" si="250"/>
        <v>46209</v>
      </c>
      <c r="X124" s="6"/>
      <c r="Y124" s="29">
        <f t="shared" si="251"/>
        <v>-14</v>
      </c>
      <c r="Z124" s="3"/>
      <c r="AA124" s="31"/>
      <c r="AB124" s="7"/>
      <c r="AC124" s="6"/>
      <c r="AD124" s="25"/>
      <c r="AE124" s="31">
        <f t="shared" si="252"/>
        <v>46224</v>
      </c>
      <c r="AF124" s="31">
        <f t="shared" si="253"/>
        <v>46269</v>
      </c>
      <c r="AG124" s="37">
        <v>45</v>
      </c>
      <c r="AH124" s="15">
        <f t="shared" si="254"/>
        <v>46254</v>
      </c>
      <c r="AI124" s="15"/>
      <c r="AJ124" s="34">
        <f t="shared" si="255"/>
        <v>-15</v>
      </c>
      <c r="AK124" s="393"/>
      <c r="AL124" s="3"/>
      <c r="AM124" s="31">
        <f t="shared" si="256"/>
        <v>46270</v>
      </c>
      <c r="AN124" s="31">
        <f t="shared" si="257"/>
        <v>46290</v>
      </c>
      <c r="AO124" s="37">
        <v>20</v>
      </c>
      <c r="AP124" s="15">
        <f t="shared" si="258"/>
        <v>46274</v>
      </c>
      <c r="AQ124" s="15"/>
      <c r="AR124" s="34">
        <f t="shared" si="259"/>
        <v>-16</v>
      </c>
      <c r="AS124" s="7"/>
      <c r="AT124" s="7"/>
      <c r="AU124" s="7"/>
      <c r="AV124" s="7"/>
      <c r="AW124" s="7"/>
      <c r="AX124" s="3"/>
      <c r="AY124" s="31">
        <f t="shared" si="260"/>
        <v>46291</v>
      </c>
      <c r="AZ124" s="31">
        <f t="shared" si="312"/>
        <v>46441</v>
      </c>
      <c r="BA124" s="124">
        <v>150</v>
      </c>
      <c r="BB124" s="15">
        <f t="shared" si="261"/>
        <v>46424</v>
      </c>
      <c r="BC124" s="15"/>
      <c r="BD124" s="7">
        <f t="shared" si="262"/>
        <v>-17</v>
      </c>
      <c r="BE124" s="3"/>
      <c r="BF124" s="31">
        <f t="shared" si="263"/>
        <v>46442</v>
      </c>
      <c r="BG124" s="31">
        <f t="shared" si="264"/>
        <v>46442</v>
      </c>
      <c r="BH124" s="32">
        <v>0</v>
      </c>
      <c r="BI124" s="15">
        <f t="shared" si="265"/>
        <v>46424</v>
      </c>
      <c r="BJ124" s="15"/>
      <c r="BK124" s="34">
        <f t="shared" si="266"/>
        <v>-18</v>
      </c>
      <c r="BL124" s="3"/>
      <c r="BM124" s="31">
        <f t="shared" si="267"/>
        <v>46442</v>
      </c>
      <c r="BN124" s="31">
        <f t="shared" si="268"/>
        <v>46442</v>
      </c>
      <c r="BO124" s="32">
        <v>0</v>
      </c>
      <c r="BP124" s="15">
        <f t="shared" si="269"/>
        <v>46424</v>
      </c>
      <c r="BQ124" s="15"/>
      <c r="BR124" s="34">
        <f t="shared" si="270"/>
        <v>-18</v>
      </c>
      <c r="BS124" s="3"/>
      <c r="BT124" s="31">
        <f t="shared" si="271"/>
        <v>46442</v>
      </c>
      <c r="BU124" s="31">
        <f t="shared" si="272"/>
        <v>46449</v>
      </c>
      <c r="BV124" s="37">
        <v>7</v>
      </c>
      <c r="BW124" s="15">
        <f t="shared" si="273"/>
        <v>46431</v>
      </c>
      <c r="BX124" s="15"/>
      <c r="BY124" s="7">
        <f t="shared" si="274"/>
        <v>-18</v>
      </c>
      <c r="BZ124" s="2" t="s">
        <v>2751</v>
      </c>
      <c r="CA124" s="315">
        <v>46449</v>
      </c>
      <c r="CB124" s="7">
        <f t="shared" si="275"/>
        <v>-18</v>
      </c>
      <c r="CD124" t="s">
        <v>2752</v>
      </c>
      <c r="CF124" s="18" t="str">
        <f>+_xlfn.XLOOKUP(BZ124,'Crono LB 30.09'!B:B,'Crono LB 30.09'!F:F,"No se encuentra",0,1)</f>
        <v>No se encuentra</v>
      </c>
      <c r="CG124" s="193" t="e">
        <f t="shared" si="310"/>
        <v>#VALUE!</v>
      </c>
      <c r="CI124" s="18">
        <f>+_xlfn.XLOOKUP(B124,'REM-Nuevo'!B:B,'REM-Nuevo'!O:O,"",0,1)</f>
        <v>46449</v>
      </c>
      <c r="CJ124" s="18">
        <f t="shared" si="309"/>
        <v>46449</v>
      </c>
    </row>
    <row r="125" spans="1:88" hidden="1" x14ac:dyDescent="0.35">
      <c r="A125" s="40" t="s">
        <v>2024</v>
      </c>
      <c r="B125" s="223" t="s">
        <v>2753</v>
      </c>
      <c r="C125" s="48" t="s">
        <v>2427</v>
      </c>
      <c r="D125" s="7"/>
      <c r="E125" s="283">
        <f>+_xlfn.XLOOKUP(B125,'Dinámica P0 RIs'!A:A,'Dinámica P0 RIs'!B:B,"",0,1)</f>
        <v>2103.0311473900001</v>
      </c>
      <c r="F125" s="30">
        <f t="shared" si="243"/>
        <v>-220</v>
      </c>
      <c r="G125" s="6">
        <v>46101</v>
      </c>
      <c r="H125" s="6">
        <v>46101</v>
      </c>
      <c r="I125" s="34">
        <f t="shared" si="244"/>
        <v>46321</v>
      </c>
      <c r="J125" s="309">
        <v>46101</v>
      </c>
      <c r="K125" s="3"/>
      <c r="L125" s="30">
        <f t="shared" si="245"/>
        <v>-219</v>
      </c>
      <c r="M125" s="30">
        <f t="shared" si="246"/>
        <v>-212</v>
      </c>
      <c r="N125" s="37">
        <v>7</v>
      </c>
      <c r="O125" s="6">
        <f t="shared" si="311"/>
        <v>46108</v>
      </c>
      <c r="P125" s="6"/>
      <c r="Q125" s="29">
        <f t="shared" si="247"/>
        <v>46320</v>
      </c>
      <c r="R125" s="7"/>
      <c r="S125" s="3"/>
      <c r="T125" s="30">
        <f t="shared" si="248"/>
        <v>-211</v>
      </c>
      <c r="U125" s="30">
        <f t="shared" si="249"/>
        <v>-181</v>
      </c>
      <c r="V125" s="37">
        <v>30</v>
      </c>
      <c r="W125" s="6">
        <f t="shared" si="250"/>
        <v>46138</v>
      </c>
      <c r="X125" s="6"/>
      <c r="Y125" s="29">
        <f t="shared" si="251"/>
        <v>46319</v>
      </c>
      <c r="Z125" s="3"/>
      <c r="AA125" s="31"/>
      <c r="AB125" s="7"/>
      <c r="AC125" s="6"/>
      <c r="AD125" s="25"/>
      <c r="AE125" s="31">
        <f t="shared" si="252"/>
        <v>-180</v>
      </c>
      <c r="AF125" s="31">
        <f t="shared" si="253"/>
        <v>-150</v>
      </c>
      <c r="AG125" s="37">
        <v>30</v>
      </c>
      <c r="AH125" s="15">
        <f t="shared" si="254"/>
        <v>46168</v>
      </c>
      <c r="AI125" s="15"/>
      <c r="AJ125" s="34">
        <f t="shared" si="255"/>
        <v>46318</v>
      </c>
      <c r="AK125" s="393" t="s">
        <v>5221</v>
      </c>
      <c r="AL125" s="3"/>
      <c r="AM125" s="31">
        <f t="shared" si="256"/>
        <v>-149</v>
      </c>
      <c r="AN125" s="31">
        <f t="shared" si="257"/>
        <v>-129</v>
      </c>
      <c r="AO125" s="37">
        <v>20</v>
      </c>
      <c r="AP125" s="15">
        <f t="shared" si="258"/>
        <v>46188</v>
      </c>
      <c r="AQ125" s="15"/>
      <c r="AR125" s="34">
        <f t="shared" si="259"/>
        <v>46317</v>
      </c>
      <c r="AS125" s="7"/>
      <c r="AT125" s="7"/>
      <c r="AU125" s="7"/>
      <c r="AV125" s="7"/>
      <c r="AW125" s="7"/>
      <c r="AX125" s="3"/>
      <c r="AY125" s="31">
        <f t="shared" si="260"/>
        <v>-128</v>
      </c>
      <c r="AZ125" s="31">
        <f t="shared" si="312"/>
        <v>-8</v>
      </c>
      <c r="BA125" s="124">
        <v>120</v>
      </c>
      <c r="BB125" s="15">
        <f t="shared" si="261"/>
        <v>46308</v>
      </c>
      <c r="BC125" s="15"/>
      <c r="BD125" s="7">
        <f t="shared" si="262"/>
        <v>46316</v>
      </c>
      <c r="BE125" s="3"/>
      <c r="BF125" s="31">
        <f t="shared" si="263"/>
        <v>-7</v>
      </c>
      <c r="BG125" s="31">
        <f t="shared" si="264"/>
        <v>-7</v>
      </c>
      <c r="BH125" s="32">
        <v>0</v>
      </c>
      <c r="BI125" s="15">
        <f t="shared" si="265"/>
        <v>46308</v>
      </c>
      <c r="BJ125" s="15"/>
      <c r="BK125" s="34">
        <f t="shared" si="266"/>
        <v>46315</v>
      </c>
      <c r="BL125" s="3"/>
      <c r="BM125" s="31">
        <f t="shared" si="267"/>
        <v>-7</v>
      </c>
      <c r="BN125" s="31">
        <f t="shared" si="268"/>
        <v>-7</v>
      </c>
      <c r="BO125" s="32">
        <v>0</v>
      </c>
      <c r="BP125" s="15">
        <f t="shared" si="269"/>
        <v>46308</v>
      </c>
      <c r="BQ125" s="15"/>
      <c r="BR125" s="34">
        <f t="shared" si="270"/>
        <v>46315</v>
      </c>
      <c r="BS125" s="3"/>
      <c r="BT125" s="31">
        <f t="shared" si="271"/>
        <v>-7</v>
      </c>
      <c r="BU125" s="31">
        <f t="shared" si="272"/>
        <v>0</v>
      </c>
      <c r="BV125" s="37">
        <v>7</v>
      </c>
      <c r="BW125" s="15">
        <f t="shared" si="273"/>
        <v>46315</v>
      </c>
      <c r="BX125" s="15"/>
      <c r="BY125" s="7">
        <f t="shared" si="274"/>
        <v>46315</v>
      </c>
      <c r="BZ125" s="2"/>
      <c r="CA125" s="39"/>
      <c r="CB125" s="7">
        <f t="shared" si="275"/>
        <v>46315</v>
      </c>
      <c r="CD125" t="s">
        <v>2752</v>
      </c>
      <c r="CF125" s="18" t="str">
        <f>+_xlfn.XLOOKUP(BZ125,'Crono LB 30.09'!B:B,'Crono LB 30.09'!F:F,"No se encuentra",0,1)</f>
        <v>No se encuentra</v>
      </c>
      <c r="CG125" s="193" t="e">
        <f t="shared" si="310"/>
        <v>#VALUE!</v>
      </c>
      <c r="CI125" s="18" t="str">
        <f>+_xlfn.XLOOKUP(B125,'REM-Nuevo'!B:B,'REM-Nuevo'!O:O,"",0,1)</f>
        <v/>
      </c>
      <c r="CJ125" s="18">
        <f t="shared" si="309"/>
        <v>0</v>
      </c>
    </row>
    <row r="126" spans="1:88" ht="221.25" hidden="1" customHeight="1" x14ac:dyDescent="0.35">
      <c r="A126" s="40" t="s">
        <v>2024</v>
      </c>
      <c r="B126" s="47" t="s">
        <v>5124</v>
      </c>
      <c r="C126" s="48" t="s">
        <v>2755</v>
      </c>
      <c r="D126" s="7"/>
      <c r="E126" s="479" t="str">
        <f>+_xlfn.XLOOKUP(B126,'Dinámica P0 RIs'!A:A,'Dinámica P0 RIs'!B:B,"",0,1)</f>
        <v/>
      </c>
      <c r="F126" s="30">
        <f t="shared" ref="F126" si="790">+L126-1</f>
        <v>46064</v>
      </c>
      <c r="G126" s="318">
        <v>46073</v>
      </c>
      <c r="H126" s="6">
        <v>46073</v>
      </c>
      <c r="I126" s="34">
        <f t="shared" ref="I126" si="791">+G126-F126</f>
        <v>9</v>
      </c>
      <c r="J126" s="309" t="s">
        <v>5136</v>
      </c>
      <c r="K126" s="3"/>
      <c r="L126" s="30">
        <f t="shared" ref="L126" si="792">+M126-N126</f>
        <v>46065</v>
      </c>
      <c r="M126" s="30">
        <f t="shared" ref="M126" si="793">+T126-1</f>
        <v>46072</v>
      </c>
      <c r="N126" s="37">
        <v>7</v>
      </c>
      <c r="O126" s="6">
        <f t="shared" ref="O126" si="794">+IF(H126=0,G126,H126)+N126</f>
        <v>46080</v>
      </c>
      <c r="P126" s="6">
        <v>46084</v>
      </c>
      <c r="Q126" s="29">
        <f t="shared" ref="Q126" si="795">+O126-M126</f>
        <v>8</v>
      </c>
      <c r="R126" s="150" t="s">
        <v>5132</v>
      </c>
      <c r="S126" s="3"/>
      <c r="T126" s="30">
        <f t="shared" ref="T126" si="796">+U126-V126</f>
        <v>46073</v>
      </c>
      <c r="U126" s="30">
        <f t="shared" ref="U126" si="797">+AE126-1</f>
        <v>46098</v>
      </c>
      <c r="V126" s="37">
        <v>25</v>
      </c>
      <c r="W126" s="6">
        <f t="shared" ref="W126" si="798">+O126+V126</f>
        <v>46105</v>
      </c>
      <c r="X126" s="6">
        <v>46101</v>
      </c>
      <c r="Y126" s="29">
        <f t="shared" ref="Y126" si="799">+W126-U126</f>
        <v>7</v>
      </c>
      <c r="Z126" s="3"/>
      <c r="AA126" s="31"/>
      <c r="AB126" s="7"/>
      <c r="AC126" s="6"/>
      <c r="AD126" s="25"/>
      <c r="AE126" s="31">
        <f t="shared" ref="AE126" si="800">+AF126-AG126</f>
        <v>46099</v>
      </c>
      <c r="AF126" s="31">
        <f t="shared" ref="AF126" si="801">+AM126-1</f>
        <v>46144</v>
      </c>
      <c r="AG126" s="37">
        <v>45</v>
      </c>
      <c r="AH126" s="15">
        <f t="shared" ref="AH126" si="802">+IF(X126=0,W126,X126)+AG126</f>
        <v>46146</v>
      </c>
      <c r="AI126" s="15"/>
      <c r="AJ126" s="34">
        <f t="shared" ref="AJ126" si="803">+AH126-AF126</f>
        <v>2</v>
      </c>
      <c r="AK126" s="422" t="s">
        <v>5256</v>
      </c>
      <c r="AL126" s="423" t="s">
        <v>5141</v>
      </c>
      <c r="AM126" s="31">
        <f t="shared" ref="AM126" si="804">+AN126-AO126</f>
        <v>46145</v>
      </c>
      <c r="AN126" s="31">
        <f t="shared" ref="AN126" si="805">+AY126-1</f>
        <v>46165</v>
      </c>
      <c r="AO126" s="37">
        <v>20</v>
      </c>
      <c r="AP126" s="15">
        <f t="shared" ref="AP126" si="806">+IF(AI126=0,AH126,AI126)+AO126</f>
        <v>46166</v>
      </c>
      <c r="AQ126" s="15"/>
      <c r="AR126" s="34">
        <f t="shared" ref="AR126" si="807">+AP126-AN126</f>
        <v>1</v>
      </c>
      <c r="AS126" s="7"/>
      <c r="AT126" s="7"/>
      <c r="AU126" s="7"/>
      <c r="AV126" s="7"/>
      <c r="AW126" s="7"/>
      <c r="AX126" s="3"/>
      <c r="AY126" s="31">
        <f t="shared" ref="AY126" si="808">+AZ126-BA126</f>
        <v>46166</v>
      </c>
      <c r="AZ126" s="31">
        <f t="shared" ref="AZ126" si="809">+BF126-1</f>
        <v>46316</v>
      </c>
      <c r="BA126" s="124">
        <v>150</v>
      </c>
      <c r="BB126" s="15">
        <f t="shared" ref="BB126" si="810">+IF(AQ126=0,AP126,AQ126)+BA126</f>
        <v>46316</v>
      </c>
      <c r="BC126" s="15"/>
      <c r="BD126" s="7">
        <f t="shared" ref="BD126" si="811">+BB126-AZ126</f>
        <v>0</v>
      </c>
      <c r="BE126" s="3"/>
      <c r="BF126" s="31">
        <f t="shared" ref="BF126" si="812">+BG126-BH126</f>
        <v>46317</v>
      </c>
      <c r="BG126" s="31">
        <f t="shared" ref="BG126" si="813">+BM126</f>
        <v>46407</v>
      </c>
      <c r="BH126" s="126">
        <v>90</v>
      </c>
      <c r="BI126" s="15">
        <f t="shared" ref="BI126" si="814">+IF(BC126=0,BB126,BC126)+BH126</f>
        <v>46406</v>
      </c>
      <c r="BJ126" s="15"/>
      <c r="BK126" s="34">
        <f t="shared" ref="BK126" si="815">+BI126-BG126</f>
        <v>-1</v>
      </c>
      <c r="BL126" s="3"/>
      <c r="BM126" s="31">
        <f t="shared" ref="BM126" si="816">+BN126-BO126</f>
        <v>46407</v>
      </c>
      <c r="BN126" s="31">
        <f t="shared" ref="BN126" si="817">+BT126</f>
        <v>46414</v>
      </c>
      <c r="BO126" s="126">
        <v>7</v>
      </c>
      <c r="BP126" s="15">
        <f t="shared" ref="BP126" si="818">+IF(BJ126=0,BI126,BJ126)+BO126</f>
        <v>46413</v>
      </c>
      <c r="BQ126" s="15"/>
      <c r="BR126" s="34">
        <f t="shared" ref="BR126" si="819">+BP126-BN126</f>
        <v>-1</v>
      </c>
      <c r="BS126" s="3"/>
      <c r="BT126" s="31">
        <f t="shared" ref="BT126" si="820">+BU126-BV126</f>
        <v>46414</v>
      </c>
      <c r="BU126" s="31">
        <f t="shared" ref="BU126" si="821">+CA126</f>
        <v>46417</v>
      </c>
      <c r="BV126" s="37">
        <v>3</v>
      </c>
      <c r="BW126" s="15">
        <f t="shared" ref="BW126" si="822">+IF(BQ126=0,BP126,BQ126)+BV126</f>
        <v>46416</v>
      </c>
      <c r="BX126" s="15"/>
      <c r="BY126" s="7">
        <f t="shared" ref="BY126" si="823">+BW126-BU126</f>
        <v>-1</v>
      </c>
      <c r="BZ126" s="2" t="s">
        <v>2569</v>
      </c>
      <c r="CA126" s="315">
        <v>46417</v>
      </c>
      <c r="CB126" s="7">
        <f t="shared" ref="CB126" si="824">+BW126-CA126</f>
        <v>-1</v>
      </c>
      <c r="CD126">
        <v>46</v>
      </c>
      <c r="CE126" s="4" t="s">
        <v>2570</v>
      </c>
      <c r="CF126" s="18">
        <f>+_xlfn.XLOOKUP(BZ126,'Crono LB 30.09'!B:B,'Crono LB 30.09'!F:F,"No se encuentra",0,1)</f>
        <v>46275</v>
      </c>
      <c r="CG126" s="193">
        <f t="shared" ref="CG126" si="825">+CF126-CA126</f>
        <v>-142</v>
      </c>
      <c r="CI126" s="18">
        <f>+_xlfn.XLOOKUP(B126,'REM-Nuevo'!B:B,'REM-Nuevo'!O:O,"",0,1)</f>
        <v>46417</v>
      </c>
      <c r="CJ126" s="18">
        <f t="shared" si="309"/>
        <v>46417</v>
      </c>
    </row>
    <row r="127" spans="1:88" ht="71.25" hidden="1" customHeight="1" x14ac:dyDescent="0.35">
      <c r="A127" s="499" t="s">
        <v>2024</v>
      </c>
      <c r="B127" s="500" t="s">
        <v>5173</v>
      </c>
      <c r="C127" s="506" t="s">
        <v>2429</v>
      </c>
      <c r="D127" s="7"/>
      <c r="E127" s="479" t="str">
        <f>+_xlfn.XLOOKUP(B127,'Dinámica P0 RIs'!A:A,'Dinámica P0 RIs'!B:B,"",0,1)</f>
        <v/>
      </c>
      <c r="F127" s="30">
        <f>+L127-1</f>
        <v>46245</v>
      </c>
      <c r="G127" s="318">
        <v>46141</v>
      </c>
      <c r="H127" s="6">
        <v>46141</v>
      </c>
      <c r="I127" s="34">
        <f>+G127-F127</f>
        <v>-104</v>
      </c>
      <c r="J127" s="309" t="s">
        <v>5136</v>
      </c>
      <c r="K127" s="3"/>
      <c r="L127" s="30">
        <f>+M127-N127</f>
        <v>46246</v>
      </c>
      <c r="M127" s="30">
        <f>+T127-1</f>
        <v>46253</v>
      </c>
      <c r="N127" s="37">
        <v>7</v>
      </c>
      <c r="O127" s="6">
        <f>+IF(H127=0,G127,H127)+N127</f>
        <v>46148</v>
      </c>
      <c r="P127" s="6"/>
      <c r="Q127" s="29">
        <f>+O127-M127</f>
        <v>-105</v>
      </c>
      <c r="R127" s="150" t="s">
        <v>5232</v>
      </c>
      <c r="S127" s="3"/>
      <c r="T127" s="30">
        <f>+U127-V127</f>
        <v>46254</v>
      </c>
      <c r="U127" s="30">
        <f>+AE127-1</f>
        <v>46279</v>
      </c>
      <c r="V127" s="37">
        <v>25</v>
      </c>
      <c r="W127" s="6">
        <f>+O127+V127</f>
        <v>46173</v>
      </c>
      <c r="X127" s="6"/>
      <c r="Y127" s="29">
        <f>+W127-U127</f>
        <v>-106</v>
      </c>
      <c r="Z127" s="3"/>
      <c r="AA127" s="31"/>
      <c r="AB127" s="7"/>
      <c r="AC127" s="6"/>
      <c r="AD127" s="25"/>
      <c r="AE127" s="31">
        <f>+AF127-AG127</f>
        <v>46280</v>
      </c>
      <c r="AF127" s="31">
        <f>+AM127-1</f>
        <v>46325</v>
      </c>
      <c r="AG127" s="37">
        <v>45</v>
      </c>
      <c r="AH127" s="15">
        <f>+IF(X127=0,W127,X127)+AG127</f>
        <v>46218</v>
      </c>
      <c r="AI127" s="15"/>
      <c r="AJ127" s="34">
        <f>+AH127-AF127</f>
        <v>-107</v>
      </c>
      <c r="AK127" s="422" t="s">
        <v>5263</v>
      </c>
      <c r="AL127" s="423"/>
      <c r="AM127" s="31">
        <f>+AN127-AO127</f>
        <v>46326</v>
      </c>
      <c r="AN127" s="31">
        <f>+AY127-1</f>
        <v>46346</v>
      </c>
      <c r="AO127" s="37">
        <v>20</v>
      </c>
      <c r="AP127" s="15">
        <f>+IF(AI127=0,AH127,AI127)+AO127</f>
        <v>46238</v>
      </c>
      <c r="AQ127" s="15"/>
      <c r="AR127" s="34">
        <f>+AP127-AN127</f>
        <v>-108</v>
      </c>
      <c r="AS127" s="7"/>
      <c r="AT127" s="7"/>
      <c r="AU127" s="7"/>
      <c r="AV127" s="7"/>
      <c r="AW127" s="7"/>
      <c r="AX127" s="3"/>
      <c r="AY127" s="31">
        <f>+AZ127-BA127</f>
        <v>46347</v>
      </c>
      <c r="AZ127" s="31">
        <f>+BF127-1</f>
        <v>46497</v>
      </c>
      <c r="BA127" s="124">
        <v>150</v>
      </c>
      <c r="BB127" s="15">
        <f>+IF(AQ127=0,AP127,AQ127)+BA127</f>
        <v>46388</v>
      </c>
      <c r="BC127" s="15"/>
      <c r="BD127" s="7">
        <f>+BB127-AZ127</f>
        <v>-109</v>
      </c>
      <c r="BE127" s="3"/>
      <c r="BF127" s="31">
        <f>+BG127-BH127</f>
        <v>46498</v>
      </c>
      <c r="BG127" s="31">
        <f>+BM127</f>
        <v>46528</v>
      </c>
      <c r="BH127" s="126">
        <v>30</v>
      </c>
      <c r="BI127" s="15">
        <f>+IF(BC127=0,BB127,BC127)+BH127</f>
        <v>46418</v>
      </c>
      <c r="BJ127" s="15"/>
      <c r="BK127" s="34">
        <f>+BI127-BG127</f>
        <v>-110</v>
      </c>
      <c r="BL127" s="3"/>
      <c r="BM127" s="31">
        <f>+BN127-BO127</f>
        <v>46528</v>
      </c>
      <c r="BN127" s="31">
        <f>+BT127</f>
        <v>46535</v>
      </c>
      <c r="BO127" s="126">
        <v>7</v>
      </c>
      <c r="BP127" s="15">
        <f>+IF(BJ127=0,BI127,BJ127)+BO127</f>
        <v>46425</v>
      </c>
      <c r="BQ127" s="15"/>
      <c r="BR127" s="34">
        <f>+BP127-BN127</f>
        <v>-110</v>
      </c>
      <c r="BS127" s="3"/>
      <c r="BT127" s="31">
        <f>+BU127-BV127</f>
        <v>46535</v>
      </c>
      <c r="BU127" s="31">
        <f>+CA127</f>
        <v>46538</v>
      </c>
      <c r="BV127" s="37">
        <v>3</v>
      </c>
      <c r="BW127" s="15">
        <f>+IF(BQ127=0,BP127,BQ127)+BV127</f>
        <v>46428</v>
      </c>
      <c r="BX127" s="15"/>
      <c r="BY127" s="7">
        <f>+BW127-BU127</f>
        <v>-110</v>
      </c>
      <c r="BZ127" s="2" t="s">
        <v>2569</v>
      </c>
      <c r="CA127" s="315">
        <v>46538</v>
      </c>
      <c r="CB127" s="7">
        <f>+BW127-CA127</f>
        <v>-110</v>
      </c>
      <c r="CD127">
        <v>46</v>
      </c>
      <c r="CE127" s="4" t="s">
        <v>2570</v>
      </c>
      <c r="CF127" s="18">
        <f>+_xlfn.XLOOKUP(BZ127,'Crono LB 30.09'!B:B,'Crono LB 30.09'!F:F,"No se encuentra",0,1)</f>
        <v>46275</v>
      </c>
      <c r="CG127" s="193">
        <f>+CF127-CA127</f>
        <v>-263</v>
      </c>
      <c r="CI127" s="18">
        <f>+_xlfn.XLOOKUP(B127,'REM-Nuevo'!B:B,'REM-Nuevo'!O:O,"",0,1)</f>
        <v>46476</v>
      </c>
      <c r="CJ127" s="18">
        <f>+IF(CI127="",CA127,CI127)</f>
        <v>46476</v>
      </c>
    </row>
    <row r="128" spans="1:88" ht="71.25" hidden="1" customHeight="1" x14ac:dyDescent="0.35">
      <c r="A128" s="136" t="s">
        <v>2024</v>
      </c>
      <c r="B128" s="47" t="s">
        <v>5229</v>
      </c>
      <c r="C128" s="48" t="s">
        <v>2429</v>
      </c>
      <c r="D128" s="7"/>
      <c r="E128" s="479" t="str">
        <f>+_xlfn.XLOOKUP(B128,'Dinámica P0 RIs'!A:A,'Dinámica P0 RIs'!B:B,"",0,1)</f>
        <v/>
      </c>
      <c r="F128" s="30">
        <f t="shared" si="243"/>
        <v>46245</v>
      </c>
      <c r="G128" s="318">
        <v>46234</v>
      </c>
      <c r="H128" s="6"/>
      <c r="I128" s="34">
        <f t="shared" si="244"/>
        <v>-11</v>
      </c>
      <c r="J128" s="309" t="s">
        <v>5136</v>
      </c>
      <c r="K128" s="3"/>
      <c r="L128" s="30">
        <f t="shared" si="245"/>
        <v>46246</v>
      </c>
      <c r="M128" s="30">
        <f t="shared" si="246"/>
        <v>46253</v>
      </c>
      <c r="N128" s="37">
        <v>7</v>
      </c>
      <c r="O128" s="6">
        <f t="shared" si="311"/>
        <v>46241</v>
      </c>
      <c r="P128" s="6">
        <v>46084</v>
      </c>
      <c r="Q128" s="29">
        <f t="shared" si="247"/>
        <v>-12</v>
      </c>
      <c r="R128" s="150"/>
      <c r="S128" s="3"/>
      <c r="T128" s="30">
        <f t="shared" si="248"/>
        <v>46254</v>
      </c>
      <c r="U128" s="30">
        <f t="shared" si="249"/>
        <v>46279</v>
      </c>
      <c r="V128" s="37">
        <v>25</v>
      </c>
      <c r="W128" s="6">
        <f t="shared" si="250"/>
        <v>46266</v>
      </c>
      <c r="X128" s="6"/>
      <c r="Y128" s="29">
        <f t="shared" si="251"/>
        <v>-13</v>
      </c>
      <c r="Z128" s="3"/>
      <c r="AA128" s="31"/>
      <c r="AB128" s="7"/>
      <c r="AC128" s="6"/>
      <c r="AD128" s="25"/>
      <c r="AE128" s="31">
        <f t="shared" si="252"/>
        <v>46280</v>
      </c>
      <c r="AF128" s="31">
        <f t="shared" si="253"/>
        <v>46325</v>
      </c>
      <c r="AG128" s="37">
        <v>45</v>
      </c>
      <c r="AH128" s="15">
        <f t="shared" si="254"/>
        <v>46311</v>
      </c>
      <c r="AI128" s="15"/>
      <c r="AJ128" s="34">
        <f t="shared" si="255"/>
        <v>-14</v>
      </c>
      <c r="AK128" s="422"/>
      <c r="AL128" s="423"/>
      <c r="AM128" s="31">
        <f t="shared" si="256"/>
        <v>46326</v>
      </c>
      <c r="AN128" s="31">
        <f t="shared" si="257"/>
        <v>46346</v>
      </c>
      <c r="AO128" s="37">
        <v>20</v>
      </c>
      <c r="AP128" s="15">
        <f t="shared" si="258"/>
        <v>46331</v>
      </c>
      <c r="AQ128" s="15"/>
      <c r="AR128" s="34">
        <f t="shared" si="259"/>
        <v>-15</v>
      </c>
      <c r="AS128" s="7"/>
      <c r="AT128" s="7"/>
      <c r="AU128" s="7"/>
      <c r="AV128" s="7"/>
      <c r="AW128" s="7"/>
      <c r="AX128" s="3"/>
      <c r="AY128" s="31">
        <f t="shared" si="260"/>
        <v>46347</v>
      </c>
      <c r="AZ128" s="31">
        <f t="shared" si="312"/>
        <v>46497</v>
      </c>
      <c r="BA128" s="124">
        <v>150</v>
      </c>
      <c r="BB128" s="15">
        <f t="shared" si="261"/>
        <v>46481</v>
      </c>
      <c r="BC128" s="15"/>
      <c r="BD128" s="7">
        <f t="shared" si="262"/>
        <v>-16</v>
      </c>
      <c r="BE128" s="3"/>
      <c r="BF128" s="31">
        <f t="shared" si="263"/>
        <v>46498</v>
      </c>
      <c r="BG128" s="31">
        <f t="shared" si="264"/>
        <v>46528</v>
      </c>
      <c r="BH128" s="126">
        <v>30</v>
      </c>
      <c r="BI128" s="15">
        <f t="shared" si="265"/>
        <v>46511</v>
      </c>
      <c r="BJ128" s="15"/>
      <c r="BK128" s="34">
        <f t="shared" si="266"/>
        <v>-17</v>
      </c>
      <c r="BL128" s="3"/>
      <c r="BM128" s="31">
        <f t="shared" si="267"/>
        <v>46528</v>
      </c>
      <c r="BN128" s="31">
        <f t="shared" si="268"/>
        <v>46535</v>
      </c>
      <c r="BO128" s="126">
        <v>7</v>
      </c>
      <c r="BP128" s="15">
        <f t="shared" si="269"/>
        <v>46518</v>
      </c>
      <c r="BQ128" s="15"/>
      <c r="BR128" s="34">
        <f t="shared" si="270"/>
        <v>-17</v>
      </c>
      <c r="BS128" s="3"/>
      <c r="BT128" s="31">
        <f t="shared" si="271"/>
        <v>46535</v>
      </c>
      <c r="BU128" s="31">
        <f t="shared" si="272"/>
        <v>46538</v>
      </c>
      <c r="BV128" s="37">
        <v>3</v>
      </c>
      <c r="BW128" s="15">
        <f t="shared" si="273"/>
        <v>46521</v>
      </c>
      <c r="BX128" s="15"/>
      <c r="BY128" s="7">
        <f t="shared" si="274"/>
        <v>-17</v>
      </c>
      <c r="BZ128" s="2" t="s">
        <v>2569</v>
      </c>
      <c r="CA128" s="315">
        <v>46538</v>
      </c>
      <c r="CB128" s="7">
        <f t="shared" si="275"/>
        <v>-17</v>
      </c>
      <c r="CD128">
        <v>46</v>
      </c>
      <c r="CE128" s="4" t="s">
        <v>2570</v>
      </c>
      <c r="CF128" s="18">
        <f>+_xlfn.XLOOKUP(BZ128,'Crono LB 30.09'!B:B,'Crono LB 30.09'!F:F,"No se encuentra",0,1)</f>
        <v>46275</v>
      </c>
      <c r="CG128" s="193">
        <f t="shared" si="310"/>
        <v>-263</v>
      </c>
      <c r="CI128" s="18">
        <f>+_xlfn.XLOOKUP(B128,'REM-Nuevo'!B:B,'REM-Nuevo'!O:O,"",0,1)</f>
        <v>46538</v>
      </c>
      <c r="CJ128" s="18">
        <f t="shared" ref="CJ128" si="826">+IF(CI128="",CA128,CI128)</f>
        <v>46538</v>
      </c>
    </row>
    <row r="131" spans="2:42" x14ac:dyDescent="0.35">
      <c r="AP131" s="1"/>
    </row>
    <row r="132" spans="2:42" x14ac:dyDescent="0.35">
      <c r="B132" t="s">
        <v>5209</v>
      </c>
      <c r="C132" t="s">
        <v>5208</v>
      </c>
    </row>
    <row r="133" spans="2:42" x14ac:dyDescent="0.35">
      <c r="B133" t="s">
        <v>5211</v>
      </c>
      <c r="C133" t="s">
        <v>5210</v>
      </c>
    </row>
    <row r="135" spans="2:42" x14ac:dyDescent="0.35">
      <c r="B135" t="s">
        <v>5213</v>
      </c>
      <c r="C135" t="s">
        <v>5212</v>
      </c>
      <c r="D135" s="4" t="s">
        <v>5214</v>
      </c>
    </row>
  </sheetData>
  <autoFilter ref="A3:CG128" xr:uid="{00000000-0009-0000-0000-000000000000}">
    <filterColumn colId="0">
      <filters>
        <filter val="INSTRUMENTOS"/>
      </filters>
    </filterColumn>
  </autoFilter>
  <mergeCells count="12">
    <mergeCell ref="BT1:BY1"/>
    <mergeCell ref="AE1:AJ1"/>
    <mergeCell ref="A1:C1"/>
    <mergeCell ref="F1:I1"/>
    <mergeCell ref="L1:R1"/>
    <mergeCell ref="T1:Y1"/>
    <mergeCell ref="AA1:AC1"/>
    <mergeCell ref="E114:E118"/>
    <mergeCell ref="AM1:AW1"/>
    <mergeCell ref="AY1:BD1"/>
    <mergeCell ref="BF1:BK1"/>
    <mergeCell ref="BM1:BR1"/>
  </mergeCells>
  <conditionalFormatting sqref="B33:B34">
    <cfRule type="duplicateValues" dxfId="40" priority="12"/>
  </conditionalFormatting>
  <conditionalFormatting sqref="B35">
    <cfRule type="duplicateValues" dxfId="39" priority="8"/>
  </conditionalFormatting>
  <conditionalFormatting sqref="B36:B40">
    <cfRule type="duplicateValues" dxfId="38" priority="11"/>
  </conditionalFormatting>
  <conditionalFormatting sqref="B41:B45">
    <cfRule type="duplicateValues" dxfId="37" priority="10"/>
  </conditionalFormatting>
  <conditionalFormatting sqref="B46:B49">
    <cfRule type="duplicateValues" dxfId="36" priority="9"/>
  </conditionalFormatting>
  <conditionalFormatting sqref="B50:B52">
    <cfRule type="duplicateValues" dxfId="35" priority="7"/>
  </conditionalFormatting>
  <conditionalFormatting sqref="B53:B54">
    <cfRule type="duplicateValues" dxfId="34" priority="3"/>
  </conditionalFormatting>
  <conditionalFormatting sqref="B58:B63">
    <cfRule type="duplicateValues" dxfId="33" priority="6017"/>
  </conditionalFormatting>
  <conditionalFormatting sqref="B64:B67">
    <cfRule type="duplicateValues" dxfId="32" priority="5"/>
  </conditionalFormatting>
  <conditionalFormatting sqref="B68:B74">
    <cfRule type="duplicateValues" dxfId="31" priority="4"/>
  </conditionalFormatting>
  <conditionalFormatting sqref="B75:B79">
    <cfRule type="duplicateValues" dxfId="30" priority="6677"/>
  </conditionalFormatting>
  <conditionalFormatting sqref="B80:B83">
    <cfRule type="duplicateValues" dxfId="29" priority="1"/>
  </conditionalFormatting>
  <conditionalFormatting sqref="AA4:AA128 AM4:AO128 AZ4:AZ128 BG4:BG128 BN4:BN128 BU4:BU128 CA4:CA128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679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I4:J128</xm:sqref>
        </x14:conditionalFormatting>
        <x14:conditionalFormatting xmlns:xm="http://schemas.microsoft.com/office/excel/2006/main">
          <x14:cfRule type="iconSet" priority="6681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Q4:Q128</xm:sqref>
        </x14:conditionalFormatting>
        <x14:conditionalFormatting xmlns:xm="http://schemas.microsoft.com/office/excel/2006/main">
          <x14:cfRule type="iconSet" priority="6683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Y4:Y128</xm:sqref>
        </x14:conditionalFormatting>
        <x14:conditionalFormatting xmlns:xm="http://schemas.microsoft.com/office/excel/2006/main">
          <x14:cfRule type="iconSet" priority="6685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AC4:AC128</xm:sqref>
        </x14:conditionalFormatting>
        <x14:conditionalFormatting xmlns:xm="http://schemas.microsoft.com/office/excel/2006/main">
          <x14:cfRule type="iconSet" priority="6687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AJ4:AK128</xm:sqref>
        </x14:conditionalFormatting>
        <x14:conditionalFormatting xmlns:xm="http://schemas.microsoft.com/office/excel/2006/main">
          <x14:cfRule type="iconSet" priority="6689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AR4:AR128</xm:sqref>
        </x14:conditionalFormatting>
        <x14:conditionalFormatting xmlns:xm="http://schemas.microsoft.com/office/excel/2006/main">
          <x14:cfRule type="iconSet" priority="6691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BD4:BD128</xm:sqref>
        </x14:conditionalFormatting>
        <x14:conditionalFormatting xmlns:xm="http://schemas.microsoft.com/office/excel/2006/main">
          <x14:cfRule type="iconSet" priority="6693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BK4:BK128</xm:sqref>
        </x14:conditionalFormatting>
        <x14:conditionalFormatting xmlns:xm="http://schemas.microsoft.com/office/excel/2006/main">
          <x14:cfRule type="iconSet" priority="6695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BR4:BR128</xm:sqref>
        </x14:conditionalFormatting>
        <x14:conditionalFormatting xmlns:xm="http://schemas.microsoft.com/office/excel/2006/main">
          <x14:cfRule type="iconSet" priority="6697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BY4:BY128</xm:sqref>
        </x14:conditionalFormatting>
        <x14:conditionalFormatting xmlns:xm="http://schemas.microsoft.com/office/excel/2006/main">
          <x14:cfRule type="iconSet" priority="6699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BZ4:BZ128</xm:sqref>
        </x14:conditionalFormatting>
        <x14:conditionalFormatting xmlns:xm="http://schemas.microsoft.com/office/excel/2006/main">
          <x14:cfRule type="iconSet" priority="6701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4"/>
  <sheetViews>
    <sheetView zoomScale="85" zoomScaleNormal="111" workbookViewId="0">
      <pane xSplit="4" ySplit="1" topLeftCell="J2" activePane="bottomRight" state="frozen"/>
      <selection activeCell="J13" sqref="J13"/>
      <selection pane="topRight" activeCell="J13" sqref="J13"/>
      <selection pane="bottomLeft" activeCell="J13" sqref="J13"/>
      <selection pane="bottomRight" activeCell="L90" sqref="L90"/>
    </sheetView>
  </sheetViews>
  <sheetFormatPr baseColWidth="10" defaultColWidth="11.453125" defaultRowHeight="14.5" x14ac:dyDescent="0.35"/>
  <cols>
    <col min="2" max="2" width="27" customWidth="1"/>
    <col min="3" max="3" width="66.7265625" customWidth="1"/>
    <col min="4" max="4" width="19.453125" customWidth="1"/>
    <col min="5" max="5" width="13.26953125" customWidth="1"/>
    <col min="6" max="6" width="14.26953125" customWidth="1"/>
    <col min="7" max="7" width="15" customWidth="1"/>
    <col min="8" max="8" width="14.453125" customWidth="1"/>
    <col min="9" max="9" width="16.1796875" customWidth="1"/>
    <col min="10" max="11" width="11.453125" customWidth="1"/>
    <col min="12" max="12" width="12" customWidth="1"/>
    <col min="13" max="13" width="15.453125" customWidth="1"/>
    <col min="14" max="14" width="11.453125" style="18" customWidth="1"/>
    <col min="15" max="15" width="18.453125" customWidth="1"/>
    <col min="16" max="16" width="17.453125" customWidth="1"/>
    <col min="17" max="18" width="11.453125" customWidth="1"/>
    <col min="19" max="19" width="64.453125" customWidth="1"/>
    <col min="20" max="20" width="20.1796875" bestFit="1" customWidth="1"/>
    <col min="21" max="21" width="14.7265625" customWidth="1"/>
    <col min="22" max="22" width="11.453125" style="18"/>
    <col min="23" max="23" width="20.26953125" bestFit="1" customWidth="1"/>
  </cols>
  <sheetData>
    <row r="1" spans="1:28" ht="15" thickBot="1" x14ac:dyDescent="0.4">
      <c r="A1" s="606" t="s">
        <v>2760</v>
      </c>
      <c r="B1" s="607"/>
      <c r="C1" s="607"/>
      <c r="D1" s="608"/>
      <c r="E1" s="609" t="s">
        <v>2761</v>
      </c>
      <c r="F1" s="610"/>
      <c r="G1" s="611"/>
      <c r="H1" s="609" t="s">
        <v>4</v>
      </c>
      <c r="I1" s="610"/>
      <c r="J1" s="612"/>
      <c r="K1" s="613" t="s">
        <v>2762</v>
      </c>
      <c r="L1" s="609" t="s">
        <v>2763</v>
      </c>
      <c r="M1" s="610"/>
      <c r="N1" s="611"/>
      <c r="O1" s="615" t="s">
        <v>2764</v>
      </c>
      <c r="P1" s="616"/>
      <c r="Q1" s="616"/>
      <c r="R1" s="617"/>
      <c r="S1" s="600" t="s">
        <v>2470</v>
      </c>
      <c r="T1" s="602" t="s">
        <v>2765</v>
      </c>
      <c r="U1" s="598" t="s">
        <v>5176</v>
      </c>
    </row>
    <row r="2" spans="1:28" ht="15" thickBot="1" x14ac:dyDescent="0.4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2766</v>
      </c>
      <c r="F2" s="410" t="s">
        <v>2767</v>
      </c>
      <c r="G2" s="411" t="s">
        <v>20</v>
      </c>
      <c r="H2" s="409" t="s">
        <v>2766</v>
      </c>
      <c r="I2" s="410" t="s">
        <v>2767</v>
      </c>
      <c r="J2" s="414" t="s">
        <v>20</v>
      </c>
      <c r="K2" s="614"/>
      <c r="L2" s="409" t="s">
        <v>2766</v>
      </c>
      <c r="M2" s="410" t="s">
        <v>2767</v>
      </c>
      <c r="N2" s="431" t="s">
        <v>20</v>
      </c>
      <c r="O2" s="489" t="s">
        <v>2768</v>
      </c>
      <c r="P2" s="490" t="s">
        <v>2767</v>
      </c>
      <c r="Q2" s="490" t="s">
        <v>20</v>
      </c>
      <c r="R2" s="491" t="s">
        <v>2769</v>
      </c>
      <c r="S2" s="601"/>
      <c r="T2" s="603"/>
      <c r="U2" s="599"/>
      <c r="V2" s="18" t="s">
        <v>5177</v>
      </c>
      <c r="W2" t="s">
        <v>2770</v>
      </c>
      <c r="AA2" t="s">
        <v>2771</v>
      </c>
    </row>
    <row r="3" spans="1:28" hidden="1" x14ac:dyDescent="0.3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5157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604" t="s">
        <v>2773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hidden="1" x14ac:dyDescent="0.3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5157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605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hidden="1" x14ac:dyDescent="0.35">
      <c r="A5" s="159" t="s">
        <v>2579</v>
      </c>
      <c r="B5" s="160" t="s">
        <v>2694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5157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1" si="1">IF(N5="","",+IF(Q5="",+O5-P5,+O5-Q5))</f>
        <v>0</v>
      </c>
      <c r="S5" s="605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0" hidden="1" x14ac:dyDescent="0.35">
      <c r="A6" s="159" t="s">
        <v>2579</v>
      </c>
      <c r="B6" s="160" t="s">
        <v>1844</v>
      </c>
      <c r="C6" s="161" t="s">
        <v>2711</v>
      </c>
      <c r="D6" s="285" t="s">
        <v>2712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5157</v>
      </c>
      <c r="L6" s="201">
        <v>46171</v>
      </c>
      <c r="M6" s="198">
        <v>46157</v>
      </c>
      <c r="N6" s="293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1"/>
        <v/>
      </c>
      <c r="S6" s="483" t="s">
        <v>5133</v>
      </c>
      <c r="T6" s="304" t="s">
        <v>2713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46555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hidden="1" x14ac:dyDescent="0.35">
      <c r="A7" s="159" t="s">
        <v>2024</v>
      </c>
      <c r="B7" s="160" t="s">
        <v>2734</v>
      </c>
      <c r="C7" s="161" t="s">
        <v>2735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202">
        <f t="shared" si="1"/>
        <v>0</v>
      </c>
      <c r="S7" s="484"/>
      <c r="T7" s="304" t="s">
        <v>5155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hidden="1" x14ac:dyDescent="0.35">
      <c r="A8" s="159" t="s">
        <v>2024</v>
      </c>
      <c r="B8" s="160" t="s">
        <v>2737</v>
      </c>
      <c r="C8" s="161" t="s">
        <v>5111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/>
      <c r="T8" s="304" t="s">
        <v>2736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hidden="1" x14ac:dyDescent="0.35">
      <c r="A9" s="159" t="s">
        <v>2024</v>
      </c>
      <c r="B9" s="160" t="s">
        <v>5194</v>
      </c>
      <c r="C9" s="161" t="s">
        <v>5111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46157</v>
      </c>
      <c r="N9" s="293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 t="str">
        <f t="shared" si="1"/>
        <v/>
      </c>
      <c r="S9" s="484"/>
      <c r="T9" s="304" t="s">
        <v>2739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46316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35">
      <c r="A10" s="159" t="s">
        <v>2024</v>
      </c>
      <c r="B10" s="160" t="s">
        <v>2740</v>
      </c>
      <c r="C10" s="161" t="s">
        <v>5123</v>
      </c>
      <c r="D10" s="285"/>
      <c r="E10" s="201">
        <v>46259</v>
      </c>
      <c r="F10" s="198">
        <f>+_xlfn.XLOOKUP(B10,'La Calera II - RFSU 31.1.28'!B:B,'La Calera II - RFSU 31.1.28'!G:G,"No se encuentra",0,1)</f>
        <v>46245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416">
        <v>46286</v>
      </c>
      <c r="I10" s="198">
        <v>46272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46287</v>
      </c>
      <c r="M10" s="198">
        <v>46287</v>
      </c>
      <c r="N10" s="293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si="1"/>
        <v/>
      </c>
      <c r="S10" s="484"/>
      <c r="T10" s="304" t="s">
        <v>2742</v>
      </c>
      <c r="U10" s="416">
        <v>46391</v>
      </c>
      <c r="V10" s="18">
        <v>46392</v>
      </c>
      <c r="W10" s="18">
        <f>+_xlfn.XLOOKUP(B10,'La Calera II - RFSU 31.1.28'!B:B,'La Calera II - RFSU 31.1.28'!BW:BW,"No se encuentra",0,1)</f>
        <v>46387</v>
      </c>
      <c r="X10" s="193"/>
      <c r="AA10" s="18"/>
      <c r="AB10" s="193"/>
    </row>
    <row r="11" spans="1:28" hidden="1" x14ac:dyDescent="0.35">
      <c r="A11" s="159" t="s">
        <v>2024</v>
      </c>
      <c r="B11" s="160" t="s">
        <v>2746</v>
      </c>
      <c r="C11" s="161" t="s">
        <v>2747</v>
      </c>
      <c r="D11" s="285"/>
      <c r="E11" s="201">
        <v>46013</v>
      </c>
      <c r="F11" s="198">
        <v>46013</v>
      </c>
      <c r="G11" s="289">
        <f>IF(+_xlfn.XLOOKUP(B11,'La Calera II - RFSU 31.1.28'!B:B,'La Calera II - RFSU 31.1.28'!H:H,"No se encuentra",0,1)&gt;0,+_xlfn.XLOOKUP(B11,'La Calera II - RFSU 31.1.28'!B:B,'La Calera II - RFSU 31.1.28'!H:H,"No se encuentra",0,1),"")</f>
        <v>46013</v>
      </c>
      <c r="H11" s="416">
        <v>46050</v>
      </c>
      <c r="I11" s="198">
        <v>46050</v>
      </c>
      <c r="J11" s="289">
        <f>IF(+_xlfn.XLOOKUP(B11,'La Calera II - RFSU 31.1.28'!B:B,'La Calera II - RFSU 31.1.28'!X:X,"No se encuentra",0,1)&gt;0,+_xlfn.XLOOKUP(B11,'La Calera II - RFSU 31.1.28'!B:B,'La Calera II - RFSU 31.1.28'!X:X,"No se encuentra",0,1),"")</f>
        <v>46048</v>
      </c>
      <c r="K11" s="487" t="str">
        <f>+IF(+_xlfn.XLOOKUP(B11,'La Calera II - RFSU 31.1.28'!B:B,'La Calera II - RFSU 31.1.28'!AG:AG,"No se encuentra",0,1)=0,"N/A","Sin iniciar")</f>
        <v>N/A</v>
      </c>
      <c r="L11" s="201">
        <v>46126</v>
      </c>
      <c r="M11" s="198">
        <v>46081</v>
      </c>
      <c r="N11" s="293">
        <f>IF(+_xlfn.XLOOKUP(B11,'La Calera II - RFSU 31.1.28'!B:B,'La Calera II - RFSU 31.1.28'!AQ:AQ,"No se encuentra",0,1)&gt;0,+_xlfn.XLOOKUP(B11,'La Calera II - RFSU 31.1.28'!B:B,'La Calera II - RFSU 31.1.28'!AQ:AQ,"No se encuentra",0,1),"")</f>
        <v>46079</v>
      </c>
      <c r="O11" s="201">
        <v>46132</v>
      </c>
      <c r="P11" s="198">
        <v>46213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>
        <f t="shared" si="1"/>
        <v>-81</v>
      </c>
      <c r="S11" s="484" t="s">
        <v>5230</v>
      </c>
      <c r="T11" s="304" t="s">
        <v>5156</v>
      </c>
      <c r="U11" s="416">
        <v>46132</v>
      </c>
      <c r="V11" s="18">
        <v>46132</v>
      </c>
      <c r="W11" s="18">
        <f>+_xlfn.XLOOKUP(B11,'La Calera II - RFSU 31.1.28'!B:B,'La Calera II - RFSU 31.1.28'!BW:BW,"No se encuentra",0,1)</f>
        <v>46142</v>
      </c>
      <c r="X11" s="193">
        <f t="shared" ref="X11:X46" si="2">+O11-L11</f>
        <v>6</v>
      </c>
      <c r="AA11" s="18" t="str">
        <f>+_xlfn.XLOOKUP(T11,'Crono LB 30.09'!B:B,'Crono LB 30.09'!E:E,"No se encuentra",0,1)</f>
        <v>No se encuentra</v>
      </c>
      <c r="AB11" s="193" t="e">
        <f t="shared" ref="AB11:AB46" si="3">+AA11-L11</f>
        <v>#VALUE!</v>
      </c>
    </row>
    <row r="12" spans="1:28" hidden="1" x14ac:dyDescent="0.35">
      <c r="A12" s="159" t="s">
        <v>2024</v>
      </c>
      <c r="B12" s="160" t="s">
        <v>5139</v>
      </c>
      <c r="C12" s="161" t="s">
        <v>5138</v>
      </c>
      <c r="D12" s="285"/>
      <c r="E12" s="201">
        <v>46084</v>
      </c>
      <c r="F12" s="198">
        <v>46084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46084</v>
      </c>
      <c r="H12" s="416">
        <v>46111</v>
      </c>
      <c r="I12" s="198">
        <v>46111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46112</v>
      </c>
      <c r="K12" s="487" t="str">
        <f>+IF(+_xlfn.XLOOKUP(B12,'La Calera II - RFSU 31.1.28'!B:B,'La Calera II - RFSU 31.1.28'!AG:AG,"No se encuentra",0,1)=0,"N/A","Sin iniciar")</f>
        <v>N/A</v>
      </c>
      <c r="L12" s="201">
        <v>46142</v>
      </c>
      <c r="M12" s="198">
        <v>46157</v>
      </c>
      <c r="N12" s="293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46239</v>
      </c>
      <c r="P12" s="198">
        <v>46188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ref="R12" si="4">IF(N12="","",+IF(Q12="",+O12-P12,+O12-Q12))</f>
        <v/>
      </c>
      <c r="S12" s="484"/>
      <c r="T12" s="304" t="s">
        <v>2736</v>
      </c>
      <c r="U12" s="416">
        <v>46188</v>
      </c>
      <c r="V12" s="18">
        <v>46239</v>
      </c>
      <c r="W12" s="18">
        <f>+_xlfn.XLOOKUP(B12,'La Calera II - RFSU 31.1.28'!B:B,'La Calera II - RFSU 31.1.28'!BW:BW,"No se encuentra",0,1)</f>
        <v>46220</v>
      </c>
      <c r="X12" s="193">
        <f t="shared" ref="X12" si="5">+O12-L12</f>
        <v>97</v>
      </c>
      <c r="AA12" s="18">
        <f>+_xlfn.XLOOKUP(T12,'Crono LB 30.09'!B:B,'Crono LB 30.09'!E:E,"No se encuentra",0,1)</f>
        <v>45930</v>
      </c>
      <c r="AB12" s="193">
        <f t="shared" ref="AB12" si="6">+AA12-L12</f>
        <v>-212</v>
      </c>
    </row>
    <row r="13" spans="1:28" hidden="1" x14ac:dyDescent="0.35">
      <c r="A13" s="159" t="s">
        <v>2024</v>
      </c>
      <c r="B13" s="160" t="s">
        <v>5215</v>
      </c>
      <c r="C13" s="161" t="s">
        <v>5138</v>
      </c>
      <c r="D13" s="285"/>
      <c r="E13" s="201">
        <v>46125</v>
      </c>
      <c r="F13" s="198">
        <v>46125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46125</v>
      </c>
      <c r="H13" s="416">
        <v>46162</v>
      </c>
      <c r="I13" s="198">
        <v>46162</v>
      </c>
      <c r="J13" s="289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487" t="str">
        <f>+IF(+_xlfn.XLOOKUP(B13,'La Calera II - RFSU 31.1.28'!B:B,'La Calera II - RFSU 31.1.28'!AG:AG,"No se encuentra",0,1)=0,"N/A","Sin iniciar")</f>
        <v>N/A</v>
      </c>
      <c r="L13" s="201">
        <v>46183</v>
      </c>
      <c r="M13" s="198">
        <v>46183</v>
      </c>
      <c r="N13" s="293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1"/>
        <v/>
      </c>
      <c r="S13" s="484"/>
      <c r="T13" s="304" t="s">
        <v>2736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46230</v>
      </c>
      <c r="X13" s="193">
        <f t="shared" si="2"/>
        <v>56</v>
      </c>
      <c r="AA13" s="18">
        <f>+_xlfn.XLOOKUP(T13,'Crono LB 30.09'!B:B,'Crono LB 30.09'!E:E,"No se encuentra",0,1)</f>
        <v>45930</v>
      </c>
      <c r="AB13" s="193">
        <f t="shared" si="3"/>
        <v>-253</v>
      </c>
    </row>
    <row r="14" spans="1:28" hidden="1" x14ac:dyDescent="0.35">
      <c r="A14" s="502" t="s">
        <v>2024</v>
      </c>
      <c r="B14" s="503" t="s">
        <v>5228</v>
      </c>
      <c r="C14" s="504" t="s">
        <v>5138</v>
      </c>
      <c r="D14" s="505"/>
      <c r="E14" s="201">
        <v>46140</v>
      </c>
      <c r="F14" s="198">
        <v>46140</v>
      </c>
      <c r="G14" s="289">
        <v>46140</v>
      </c>
      <c r="H14" s="416">
        <v>46167</v>
      </c>
      <c r="I14" s="198">
        <v>46167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487" t="str">
        <f>+IF(+_xlfn.XLOOKUP(B14,'La Calera II - RFSU 31.1.28'!B:B,'La Calera II - RFSU 31.1.28'!AG:AG,"No se encuentra",0,1)=0,"N/A","Sin iniciar")</f>
        <v>N/A</v>
      </c>
      <c r="L14" s="201">
        <v>46182</v>
      </c>
      <c r="M14" s="201">
        <v>46182</v>
      </c>
      <c r="N14" s="293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v>46264</v>
      </c>
      <c r="P14" s="201">
        <v>46264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>IF(N14="","",+IF(Q14="",+O14-P14,+O14-Q14))</f>
        <v/>
      </c>
      <c r="S14" s="484"/>
      <c r="T14" s="304" t="s">
        <v>2736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46245</v>
      </c>
      <c r="X14" s="193">
        <f>+O14-L14</f>
        <v>82</v>
      </c>
      <c r="AA14" s="18">
        <f>+_xlfn.XLOOKUP(T14,'Crono LB 30.09'!B:B,'Crono LB 30.09'!E:E,"No se encuentra",0,1)</f>
        <v>45930</v>
      </c>
      <c r="AB14" s="193">
        <f>+AA14-L14</f>
        <v>-252</v>
      </c>
    </row>
    <row r="15" spans="1:28" hidden="1" x14ac:dyDescent="0.35">
      <c r="A15" s="159" t="s">
        <v>2024</v>
      </c>
      <c r="B15" s="160" t="s">
        <v>2748</v>
      </c>
      <c r="C15" s="161" t="s">
        <v>2423</v>
      </c>
      <c r="D15" s="285"/>
      <c r="E15" s="201">
        <v>46122</v>
      </c>
      <c r="F15" s="198">
        <v>46122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46122</v>
      </c>
      <c r="H15" s="416">
        <v>46159</v>
      </c>
      <c r="I15" s="198">
        <v>46159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487" t="str">
        <f>+IF(+_xlfn.XLOOKUP(B15,'La Calera II - RFSU 31.1.28'!B:B,'La Calera II - RFSU 31.1.28'!AG:AG,"No se encuentra",0,1)=0,"N/A","Sin iniciar")</f>
        <v>Sin iniciar</v>
      </c>
      <c r="L15" s="201">
        <v>46219</v>
      </c>
      <c r="M15" s="198">
        <v>46209</v>
      </c>
      <c r="N15" s="293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46532</v>
      </c>
      <c r="P15" s="198">
        <v>46532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1"/>
        <v/>
      </c>
      <c r="S15" s="483"/>
      <c r="T15" s="304" t="s">
        <v>5143</v>
      </c>
      <c r="U15" s="416">
        <v>46532</v>
      </c>
      <c r="V15" s="18">
        <v>46532</v>
      </c>
      <c r="W15" s="18">
        <f>+_xlfn.XLOOKUP(B15,'La Calera II - RFSU 31.1.28'!B:B,'La Calera II - RFSU 31.1.28'!BW:BW,"No se encuentra",0,1)</f>
        <v>46380</v>
      </c>
      <c r="X15" s="193">
        <f t="shared" si="2"/>
        <v>313</v>
      </c>
      <c r="AA15" s="18" t="str">
        <f>+_xlfn.XLOOKUP(T15,'Crono LB 30.09'!B:B,'Crono LB 30.09'!E:E,"No se encuentra",0,1)</f>
        <v>No se encuentra</v>
      </c>
      <c r="AB15" s="193" t="e">
        <f t="shared" si="3"/>
        <v>#VALUE!</v>
      </c>
    </row>
    <row r="16" spans="1:28" hidden="1" x14ac:dyDescent="0.35">
      <c r="A16" s="159" t="s">
        <v>2024</v>
      </c>
      <c r="B16" s="160" t="s">
        <v>2750</v>
      </c>
      <c r="C16" s="161" t="s">
        <v>2425</v>
      </c>
      <c r="D16" s="285"/>
      <c r="E16" s="201">
        <v>46115</v>
      </c>
      <c r="F16" s="198">
        <f>+_xlfn.XLOOKUP(B16,'La Calera II - RFSU 31.1.28'!B:B,'La Calera II - RFSU 31.1.28'!G:G,"No se encuentra",0,1)</f>
        <v>46172</v>
      </c>
      <c r="G16" s="289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416">
        <v>46152</v>
      </c>
      <c r="I16" s="198">
        <v>46183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46373</v>
      </c>
      <c r="M16" s="198">
        <v>46248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46449</v>
      </c>
      <c r="P16" s="198">
        <v>46368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4"/>
      <c r="T16" s="304" t="s">
        <v>2745</v>
      </c>
      <c r="U16" s="416">
        <v>46449</v>
      </c>
      <c r="V16" s="18">
        <v>46392</v>
      </c>
      <c r="W16" s="18">
        <f>+_xlfn.XLOOKUP(B16,'La Calera II - RFSU 31.1.28'!B:B,'La Calera II - RFSU 31.1.28'!BW:BW,"No se encuentra",0,1)</f>
        <v>46431</v>
      </c>
      <c r="X16" s="193">
        <f t="shared" si="2"/>
        <v>76</v>
      </c>
      <c r="AA16" s="18">
        <f>+_xlfn.XLOOKUP(T16,'Crono LB 30.09'!B:B,'Crono LB 30.09'!E:E,"No se encuentra",0,1)</f>
        <v>46324</v>
      </c>
      <c r="AB16" s="193">
        <f t="shared" si="3"/>
        <v>-49</v>
      </c>
    </row>
    <row r="17" spans="1:28" hidden="1" x14ac:dyDescent="0.35">
      <c r="A17" s="159" t="s">
        <v>2024</v>
      </c>
      <c r="B17" s="160" t="s">
        <v>5124</v>
      </c>
      <c r="C17" s="161" t="s">
        <v>2755</v>
      </c>
      <c r="D17" s="285"/>
      <c r="E17" s="201">
        <v>46073</v>
      </c>
      <c r="F17" s="198">
        <v>46073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46073</v>
      </c>
      <c r="H17" s="416">
        <v>46110</v>
      </c>
      <c r="I17" s="198">
        <v>46105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46101</v>
      </c>
      <c r="K17" s="487" t="s">
        <v>5157</v>
      </c>
      <c r="L17" s="201">
        <v>46175</v>
      </c>
      <c r="M17" s="198">
        <v>46160</v>
      </c>
      <c r="N17" s="293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46417</v>
      </c>
      <c r="P17" s="198">
        <v>46410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1"/>
        <v/>
      </c>
      <c r="S17" s="484"/>
      <c r="T17" s="304" t="s">
        <v>2569</v>
      </c>
      <c r="U17" s="416">
        <v>46417</v>
      </c>
      <c r="V17" s="18">
        <v>46417</v>
      </c>
      <c r="W17" s="18">
        <f>+_xlfn.XLOOKUP(B17,'La Calera II - RFSU 31.1.28'!B:B,'La Calera II - RFSU 31.1.28'!BW:BW,"No se encuentra",0,1)</f>
        <v>46416</v>
      </c>
      <c r="X17" s="193">
        <f t="shared" si="2"/>
        <v>242</v>
      </c>
      <c r="AA17" s="18" t="str">
        <f>+_xlfn.XLOOKUP(T17,'Crono LB 30.09'!B:B,'Crono LB 30.09'!E:E,"No se encuentra",0,1)</f>
        <v>29-Jan-26</v>
      </c>
      <c r="AB17" s="193" t="e">
        <f t="shared" si="3"/>
        <v>#VALUE!</v>
      </c>
    </row>
    <row r="18" spans="1:28" hidden="1" x14ac:dyDescent="0.35">
      <c r="A18" s="502" t="s">
        <v>2024</v>
      </c>
      <c r="B18" s="503" t="s">
        <v>5173</v>
      </c>
      <c r="C18" s="504" t="s">
        <v>2429</v>
      </c>
      <c r="D18" s="505"/>
      <c r="E18" s="201">
        <v>46141</v>
      </c>
      <c r="F18" s="198">
        <v>46141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46141</v>
      </c>
      <c r="H18" s="416">
        <v>46173</v>
      </c>
      <c r="I18" s="198">
        <v>46173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487" t="s">
        <v>2772</v>
      </c>
      <c r="L18" s="201">
        <v>46238</v>
      </c>
      <c r="M18" s="198">
        <v>46238</v>
      </c>
      <c r="N18" s="293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46476</v>
      </c>
      <c r="P18" s="198">
        <v>46476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 t="str">
        <f>IF(N18="","",+IF(Q18="",+O18-P18,+O18-Q18))</f>
        <v/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46428</v>
      </c>
      <c r="X18" s="193">
        <f>+O18-L18</f>
        <v>238</v>
      </c>
      <c r="AA18" s="18" t="str">
        <f>+_xlfn.XLOOKUP(T18,'Crono LB 30.09'!B:B,'Crono LB 30.09'!E:E,"No se encuentra",0,1)</f>
        <v>29-Jan-26</v>
      </c>
      <c r="AB18" s="193" t="e">
        <f>+AA18-L18</f>
        <v>#VALUE!</v>
      </c>
    </row>
    <row r="19" spans="1:28" hidden="1" x14ac:dyDescent="0.35">
      <c r="A19" s="159" t="s">
        <v>2024</v>
      </c>
      <c r="B19" s="160" t="s">
        <v>5229</v>
      </c>
      <c r="C19" s="161" t="s">
        <v>2429</v>
      </c>
      <c r="D19" s="285"/>
      <c r="E19" s="201">
        <v>46234</v>
      </c>
      <c r="F19" s="198">
        <f>+_xlfn.XLOOKUP(B19,'La Calera II - RFSU 31.1.28'!B:B,'La Calera II - RFSU 31.1.28'!G:G,"No se encuentra",0,1)</f>
        <v>46234</v>
      </c>
      <c r="G19" s="289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416">
        <v>46266</v>
      </c>
      <c r="I19" s="198">
        <v>46266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487" t="str">
        <f>+IF(+_xlfn.XLOOKUP(B19,'La Calera II - RFSU 31.1.28'!B:B,'La Calera II - RFSU 31.1.28'!AG:AG,"No se encuentra",0,1)=0,"N/A","Sin iniciar")</f>
        <v>Sin iniciar</v>
      </c>
      <c r="L19" s="201">
        <v>46331</v>
      </c>
      <c r="M19" s="198">
        <v>46331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46538</v>
      </c>
      <c r="P19" s="198">
        <v>46537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 t="shared" ref="R19" si="7">IF(N19="","",+IF(Q19="",+O19-P19,+O19-Q19))</f>
        <v/>
      </c>
      <c r="S19" s="484" t="s">
        <v>5169</v>
      </c>
      <c r="T19" s="304" t="s">
        <v>5179</v>
      </c>
      <c r="U19" s="416">
        <v>46537</v>
      </c>
      <c r="V19" s="18">
        <v>46537</v>
      </c>
      <c r="W19" s="18">
        <f>+_xlfn.XLOOKUP(B19,'La Calera II - RFSU 31.1.28'!B:B,'La Calera II - RFSU 31.1.28'!BW:BW,"No se encuentra",0,1)</f>
        <v>46521</v>
      </c>
      <c r="X19" s="193">
        <f t="shared" si="2"/>
        <v>207</v>
      </c>
      <c r="AA19" s="18" t="str">
        <f>+_xlfn.XLOOKUP(T19,'Crono LB 30.09'!B:B,'Crono LB 30.09'!E:E,"No se encuentra",0,1)</f>
        <v>No se encuentra</v>
      </c>
      <c r="AB19" s="193" t="e">
        <f t="shared" si="3"/>
        <v>#VALUE!</v>
      </c>
    </row>
    <row r="20" spans="1:28" hidden="1" x14ac:dyDescent="0.35">
      <c r="A20" s="159" t="s">
        <v>2689</v>
      </c>
      <c r="B20" s="160" t="s">
        <v>2692</v>
      </c>
      <c r="C20" s="161" t="s">
        <v>2693</v>
      </c>
      <c r="D20" s="285"/>
      <c r="E20" s="201">
        <v>46108</v>
      </c>
      <c r="F20" s="198">
        <v>46108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46099</v>
      </c>
      <c r="H20" s="416">
        <v>46145</v>
      </c>
      <c r="I20" s="198">
        <v>46145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46146</v>
      </c>
      <c r="K20" s="487" t="s">
        <v>2772</v>
      </c>
      <c r="L20" s="201">
        <v>46225</v>
      </c>
      <c r="M20" s="198">
        <v>46210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46423</v>
      </c>
      <c r="P20" s="198">
        <v>46423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 t="shared" si="1"/>
        <v/>
      </c>
      <c r="S20" s="484"/>
      <c r="T20" s="304" t="s">
        <v>5117</v>
      </c>
      <c r="U20" s="416">
        <v>46424</v>
      </c>
      <c r="V20" s="18">
        <v>46423</v>
      </c>
      <c r="W20" s="18">
        <f>+_xlfn.XLOOKUP(B20,'La Calera II - RFSU 31.1.28'!B:B,'La Calera II - RFSU 31.1.28'!BW:BW,"No se encuentra",0,1)</f>
        <v>46458</v>
      </c>
      <c r="X20" s="193">
        <f t="shared" si="2"/>
        <v>198</v>
      </c>
      <c r="AA20" s="18" t="str">
        <f>+_xlfn.XLOOKUP(T20,'Crono LB 30.09'!B:B,'Crono LB 30.09'!E:E,"No se encuentra",0,1)</f>
        <v>No se encuentra</v>
      </c>
      <c r="AB20" s="193" t="e">
        <f t="shared" si="3"/>
        <v>#VALUE!</v>
      </c>
    </row>
    <row r="21" spans="1:28" hidden="1" x14ac:dyDescent="0.35">
      <c r="A21" s="159" t="s">
        <v>246</v>
      </c>
      <c r="B21" s="160" t="s">
        <v>2584</v>
      </c>
      <c r="C21" s="161" t="s">
        <v>621</v>
      </c>
      <c r="D21" s="285"/>
      <c r="E21" s="201">
        <v>46183</v>
      </c>
      <c r="F21" s="198">
        <f>+_xlfn.XLOOKUP(B21,'La Calera II - RFSU 31.1.28'!B:B,'La Calera II - RFSU 31.1.28'!G:G,"No se encuentra",0,1)</f>
        <v>46183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46220</v>
      </c>
      <c r="I21" s="198">
        <v>46220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46293</v>
      </c>
      <c r="M21" s="198">
        <v>46285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46591</v>
      </c>
      <c r="P21" s="198">
        <v>46591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si="1"/>
        <v/>
      </c>
      <c r="S21" s="484"/>
      <c r="T21" s="304" t="s">
        <v>5150</v>
      </c>
      <c r="U21" s="416">
        <v>46591</v>
      </c>
      <c r="V21" s="18">
        <v>46591</v>
      </c>
      <c r="W21" s="18">
        <f>+_xlfn.XLOOKUP(B21,'La Calera II - RFSU 31.1.28'!B:B,'La Calera II - RFSU 31.1.28'!BW:BW,"No se encuentra",0,1)</f>
        <v>46592</v>
      </c>
      <c r="X21" s="193">
        <f t="shared" si="2"/>
        <v>298</v>
      </c>
      <c r="AA21" s="18" t="str">
        <f>+_xlfn.XLOOKUP(T21,'Crono LB 30.09'!B:B,'Crono LB 30.09'!E:E,"No se encuentra",0,1)</f>
        <v>No se encuentra</v>
      </c>
      <c r="AB21" s="193" t="e">
        <f t="shared" si="3"/>
        <v>#VALUE!</v>
      </c>
    </row>
    <row r="22" spans="1:28" hidden="1" x14ac:dyDescent="0.35">
      <c r="A22" s="159" t="s">
        <v>246</v>
      </c>
      <c r="B22" s="160" t="s">
        <v>2585</v>
      </c>
      <c r="C22" s="161" t="s">
        <v>624</v>
      </c>
      <c r="D22" s="285"/>
      <c r="E22" s="201">
        <v>46153</v>
      </c>
      <c r="F22" s="198">
        <v>46153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46122</v>
      </c>
      <c r="H22" s="416">
        <v>46190</v>
      </c>
      <c r="I22" s="198">
        <v>46190</v>
      </c>
      <c r="J22" s="289">
        <v>46122</v>
      </c>
      <c r="K22" s="487" t="s">
        <v>2772</v>
      </c>
      <c r="L22" s="201">
        <v>46286</v>
      </c>
      <c r="M22" s="198">
        <v>46255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46524</v>
      </c>
      <c r="P22" s="198">
        <v>46462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2489</v>
      </c>
      <c r="U22" s="416">
        <v>46594</v>
      </c>
      <c r="V22" s="18">
        <v>46496</v>
      </c>
      <c r="W22" s="18">
        <f>+_xlfn.XLOOKUP(B22,'La Calera II - RFSU 31.1.28'!B:B,'La Calera II - RFSU 31.1.28'!BW:BW,"No se encuentra",0,1)</f>
        <v>46414</v>
      </c>
      <c r="X22" s="193">
        <f t="shared" si="2"/>
        <v>238</v>
      </c>
      <c r="AA22" s="18">
        <f>+_xlfn.XLOOKUP(T22,'Crono LB 30.09'!B:B,'Crono LB 30.09'!E:E,"No se encuentra",0,1)</f>
        <v>46162</v>
      </c>
      <c r="AB22" s="193">
        <f t="shared" si="3"/>
        <v>-124</v>
      </c>
    </row>
    <row r="23" spans="1:28" hidden="1" x14ac:dyDescent="0.35">
      <c r="A23" s="159" t="s">
        <v>246</v>
      </c>
      <c r="B23" s="160" t="s">
        <v>2586</v>
      </c>
      <c r="C23" s="161" t="s">
        <v>622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2772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2"/>
        <v>238</v>
      </c>
      <c r="AA23" s="18">
        <f>+_xlfn.XLOOKUP(T23,'Crono LB 30.09'!B:B,'Crono LB 30.09'!E:E,"No se encuentra",0,1)</f>
        <v>46162</v>
      </c>
      <c r="AB23" s="193">
        <f t="shared" si="3"/>
        <v>-124</v>
      </c>
    </row>
    <row r="24" spans="1:28" hidden="1" x14ac:dyDescent="0.35">
      <c r="A24" s="159" t="s">
        <v>246</v>
      </c>
      <c r="B24" s="160" t="s">
        <v>2587</v>
      </c>
      <c r="C24" s="161" t="s">
        <v>626</v>
      </c>
      <c r="D24" s="285"/>
      <c r="E24" s="201">
        <v>46185</v>
      </c>
      <c r="F24" s="198">
        <f>+_xlfn.XLOOKUP(B24,'La Calera II - RFSU 31.1.28'!B:B,'La Calera II - RFSU 31.1.28'!G:G,"No se encuentra",0,1)</f>
        <v>46185</v>
      </c>
      <c r="G24" s="289" t="str">
        <f>IF(+_xlfn.XLOOKUP(B24,'La Calera II - RFSU 31.1.28'!B:B,'La Calera II - RFSU 31.1.28'!H:H,"No se encuentra",0,1)&gt;0,+_xlfn.XLOOKUP(B24,'La Calera II - RFSU 31.1.28'!B:B,'La Calera II - RFSU 31.1.28'!H:H,"No se encuentra",0,1),"")</f>
        <v/>
      </c>
      <c r="H24" s="416">
        <v>46222</v>
      </c>
      <c r="I24" s="198">
        <v>46222</v>
      </c>
      <c r="J24" s="289" t="str">
        <f>IF(+_xlfn.XLOOKUP(B24,'La Calera II - RFSU 31.1.28'!B:B,'La Calera II - RFSU 31.1.28'!X:X,"No se encuentra",0,1)&gt;0,+_xlfn.XLOOKUP(B24,'La Calera II - RFSU 31.1.28'!B:B,'La Calera II - RFSU 31.1.28'!X:X,"No se encuentra",0,1),"")</f>
        <v/>
      </c>
      <c r="K24" s="487" t="str">
        <f>+IF(+_xlfn.XLOOKUP(B24,'La Calera II - RFSU 31.1.28'!B:B,'La Calera II - RFSU 31.1.28'!AG:AG,"No se encuentra",0,1)=0,"N/A","Sin iniciar")</f>
        <v>Sin iniciar</v>
      </c>
      <c r="L24" s="201">
        <v>46309</v>
      </c>
      <c r="M24" s="198">
        <v>46286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46443</v>
      </c>
      <c r="P24" s="198">
        <v>46414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2491</v>
      </c>
      <c r="U24" s="416">
        <v>46444</v>
      </c>
      <c r="V24" s="18">
        <v>46443</v>
      </c>
      <c r="W24" s="18">
        <f>+_xlfn.XLOOKUP(B24,'La Calera II - RFSU 31.1.28'!B:B,'La Calera II - RFSU 31.1.28'!BW:BW,"No se encuentra",0,1)</f>
        <v>46414</v>
      </c>
      <c r="X24" s="193">
        <f t="shared" si="2"/>
        <v>134</v>
      </c>
      <c r="AA24" s="18">
        <f>+_xlfn.XLOOKUP(T24,'Crono LB 30.09'!B:B,'Crono LB 30.09'!E:E,"No se encuentra",0,1)</f>
        <v>46162</v>
      </c>
      <c r="AB24" s="193">
        <f t="shared" si="3"/>
        <v>-147</v>
      </c>
    </row>
    <row r="25" spans="1:28" ht="22.5" hidden="1" customHeight="1" x14ac:dyDescent="0.35">
      <c r="A25" s="159" t="s">
        <v>246</v>
      </c>
      <c r="B25" s="160" t="s">
        <v>2588</v>
      </c>
      <c r="C25" s="161" t="s">
        <v>2589</v>
      </c>
      <c r="D25" s="285"/>
      <c r="E25" s="201">
        <v>46031</v>
      </c>
      <c r="F25" s="198">
        <v>46031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416">
        <v>46055</v>
      </c>
      <c r="I25" s="198">
        <v>46055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46055</v>
      </c>
      <c r="K25" s="487" t="s">
        <v>5157</v>
      </c>
      <c r="L25" s="201">
        <v>46237</v>
      </c>
      <c r="M25" s="198">
        <v>46094</v>
      </c>
      <c r="N25" s="293">
        <v>46090</v>
      </c>
      <c r="O25" s="201">
        <v>46443</v>
      </c>
      <c r="P25" s="198">
        <v>46278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>
        <f t="shared" si="1"/>
        <v>165</v>
      </c>
      <c r="S25" s="484"/>
      <c r="T25" s="304" t="s">
        <v>5145</v>
      </c>
      <c r="U25" s="416">
        <v>46531</v>
      </c>
      <c r="V25" s="18">
        <v>46351</v>
      </c>
      <c r="W25" s="18">
        <f>+_xlfn.XLOOKUP(B25,'La Calera II - RFSU 31.1.28'!B:B,'La Calera II - RFSU 31.1.28'!BW:BW,"No se encuentra",0,1)</f>
        <v>46294</v>
      </c>
      <c r="X25" s="193">
        <f t="shared" si="2"/>
        <v>206</v>
      </c>
      <c r="AA25" s="18" t="str">
        <f>+_xlfn.XLOOKUP(T25,'Crono LB 30.09'!B:B,'Crono LB 30.09'!E:E,"No se encuentra",0,1)</f>
        <v>No se encuentra</v>
      </c>
      <c r="AB25" s="193" t="e">
        <f t="shared" si="3"/>
        <v>#VALUE!</v>
      </c>
    </row>
    <row r="26" spans="1:28" hidden="1" x14ac:dyDescent="0.35">
      <c r="A26" s="159" t="s">
        <v>246</v>
      </c>
      <c r="B26" s="160" t="s">
        <v>2591</v>
      </c>
      <c r="C26" s="161" t="s">
        <v>628</v>
      </c>
      <c r="D26" s="285"/>
      <c r="E26" s="201">
        <v>46146</v>
      </c>
      <c r="F26" s="198">
        <f>+_xlfn.XLOOKUP(B26,'La Calera II - RFSU 31.1.28'!B:B,'La Calera II - RFSU 31.1.28'!G:G,"No se encuentra",0,1)</f>
        <v>46146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46142</v>
      </c>
      <c r="H26" s="416">
        <v>46183</v>
      </c>
      <c r="I26" s="198">
        <v>46183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487" t="str">
        <f>+IF(+_xlfn.XLOOKUP(B26,'La Calera II - RFSU 31.1.28'!B:B,'La Calera II - RFSU 31.1.28'!AG:AG,"No se encuentra",0,1)=0,"N/A","Sin iniciar")</f>
        <v>Sin iniciar</v>
      </c>
      <c r="L26" s="201">
        <v>46286</v>
      </c>
      <c r="M26" s="198">
        <v>46248</v>
      </c>
      <c r="N26" s="293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46524</v>
      </c>
      <c r="P26" s="198">
        <v>46435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1"/>
        <v/>
      </c>
      <c r="S26" s="484"/>
      <c r="T26" s="304" t="s">
        <v>2489</v>
      </c>
      <c r="U26" s="416">
        <v>46594</v>
      </c>
      <c r="V26" s="18">
        <v>46496</v>
      </c>
      <c r="W26" s="18">
        <f>+_xlfn.XLOOKUP(B26,'La Calera II - RFSU 31.1.28'!B:B,'La Calera II - RFSU 31.1.28'!BW:BW,"No se encuentra",0,1)</f>
        <v>46431</v>
      </c>
      <c r="X26" s="193">
        <f t="shared" si="2"/>
        <v>238</v>
      </c>
      <c r="AA26" s="18">
        <f>+_xlfn.XLOOKUP(T26,'Crono LB 30.09'!B:B,'Crono LB 30.09'!E:E,"No se encuentra",0,1)</f>
        <v>46162</v>
      </c>
      <c r="AB26" s="193">
        <f t="shared" si="3"/>
        <v>-124</v>
      </c>
    </row>
    <row r="27" spans="1:28" hidden="1" x14ac:dyDescent="0.35">
      <c r="A27" s="159" t="s">
        <v>246</v>
      </c>
      <c r="B27" s="160" t="s">
        <v>2592</v>
      </c>
      <c r="C27" s="161" t="s">
        <v>629</v>
      </c>
      <c r="D27" s="285"/>
      <c r="E27" s="201">
        <v>46030</v>
      </c>
      <c r="F27" s="198">
        <v>46030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46030</v>
      </c>
      <c r="H27" s="416">
        <v>46053</v>
      </c>
      <c r="I27" s="198">
        <v>46053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46053</v>
      </c>
      <c r="K27" s="487" t="s">
        <v>5157</v>
      </c>
      <c r="L27" s="201">
        <v>46094</v>
      </c>
      <c r="M27" s="198">
        <v>46094</v>
      </c>
      <c r="N27" s="293">
        <v>46090</v>
      </c>
      <c r="O27" s="201">
        <v>46132</v>
      </c>
      <c r="P27" s="198">
        <v>46152</v>
      </c>
      <c r="Q27" s="498">
        <v>46142</v>
      </c>
      <c r="R27" s="202">
        <f t="shared" si="1"/>
        <v>-10</v>
      </c>
      <c r="S27" s="484" t="s">
        <v>5227</v>
      </c>
      <c r="T27" s="304" t="s">
        <v>2593</v>
      </c>
      <c r="U27" s="416">
        <v>46132</v>
      </c>
      <c r="V27" s="18">
        <v>46132</v>
      </c>
      <c r="W27" s="18">
        <f>+_xlfn.XLOOKUP(B27,'La Calera II - RFSU 31.1.28'!B:B,'La Calera II - RFSU 31.1.28'!BW:BW,"No se encuentra",0,1)</f>
        <v>46201</v>
      </c>
      <c r="X27" s="193">
        <f t="shared" si="2"/>
        <v>38</v>
      </c>
      <c r="AA27" s="18">
        <f>+_xlfn.XLOOKUP(T27,'Crono LB 30.09'!B:B,'Crono LB 30.09'!E:E,"No se encuentra",0,1)</f>
        <v>45988</v>
      </c>
      <c r="AB27" s="193">
        <f t="shared" si="3"/>
        <v>-106</v>
      </c>
    </row>
    <row r="28" spans="1:28" hidden="1" x14ac:dyDescent="0.35">
      <c r="A28" s="159" t="s">
        <v>246</v>
      </c>
      <c r="B28" s="160" t="s">
        <v>2594</v>
      </c>
      <c r="C28" s="161" t="s">
        <v>630</v>
      </c>
      <c r="D28" s="285"/>
      <c r="E28" s="201">
        <v>46189</v>
      </c>
      <c r="F28" s="198">
        <v>46189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46056</v>
      </c>
      <c r="H28" s="416">
        <v>46219</v>
      </c>
      <c r="I28" s="198">
        <v>46101</v>
      </c>
      <c r="J28" s="289">
        <v>46097</v>
      </c>
      <c r="K28" s="487" t="s">
        <v>5157</v>
      </c>
      <c r="L28" s="201">
        <v>46226</v>
      </c>
      <c r="M28" s="198">
        <v>46166</v>
      </c>
      <c r="N28" s="293">
        <f>IF(+_xlfn.XLOOKUP(B28,'La Calera II - RFSU 31.1.28'!B:B,'La Calera II - RFSU 31.1.28'!AQ:AQ,"No se encuentra",0,1)&gt;0,+_xlfn.XLOOKUP(B28,'La Calera II - RFSU 31.1.28'!B:B,'La Calera II - RFSU 31.1.28'!AQ:AQ,"No se encuentra",0,1),"")</f>
        <v>46127</v>
      </c>
      <c r="O28" s="201">
        <v>46384</v>
      </c>
      <c r="P28" s="198">
        <v>46264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>
        <f t="shared" si="1"/>
        <v>120</v>
      </c>
      <c r="S28" s="484"/>
      <c r="T28" s="304" t="s">
        <v>2500</v>
      </c>
      <c r="U28" s="416">
        <v>46551</v>
      </c>
      <c r="V28" s="18">
        <v>46384</v>
      </c>
      <c r="W28" s="18">
        <f>+_xlfn.XLOOKUP(B28,'La Calera II - RFSU 31.1.28'!B:B,'La Calera II - RFSU 31.1.28'!BW:BW,"No se encuentra",0,1)</f>
        <v>46284</v>
      </c>
      <c r="X28" s="193">
        <f t="shared" si="2"/>
        <v>158</v>
      </c>
      <c r="AA28" s="18">
        <f>+_xlfn.XLOOKUP(T28,'Crono LB 30.09'!B:B,'Crono LB 30.09'!E:E,"No se encuentra",0,1)</f>
        <v>46204</v>
      </c>
      <c r="AB28" s="193">
        <f t="shared" si="3"/>
        <v>-22</v>
      </c>
    </row>
    <row r="29" spans="1:28" hidden="1" x14ac:dyDescent="0.35">
      <c r="A29" s="159" t="s">
        <v>246</v>
      </c>
      <c r="B29" s="160" t="s">
        <v>5218</v>
      </c>
      <c r="C29" s="161" t="s">
        <v>630</v>
      </c>
      <c r="D29" s="285"/>
      <c r="E29" s="201">
        <v>46132</v>
      </c>
      <c r="F29" s="201">
        <v>46132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46132</v>
      </c>
      <c r="H29" s="416">
        <v>46169</v>
      </c>
      <c r="I29" s="416">
        <v>46169</v>
      </c>
      <c r="J29" s="289"/>
      <c r="K29" s="487" t="s">
        <v>2772</v>
      </c>
      <c r="L29" s="201">
        <v>46234</v>
      </c>
      <c r="M29" s="201">
        <v>46234</v>
      </c>
      <c r="N29" s="293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46384</v>
      </c>
      <c r="P29" s="198">
        <v>46384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ref="R29" si="8">IF(N29="","",+IF(Q29="",+O29-P29,+O29-Q29))</f>
        <v/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46391</v>
      </c>
      <c r="X29" s="193">
        <f t="shared" ref="X29" si="9">+O29-L29</f>
        <v>150</v>
      </c>
      <c r="AA29" s="18">
        <f>+_xlfn.XLOOKUP(T29,'Crono LB 30.09'!B:B,'Crono LB 30.09'!E:E,"No se encuentra",0,1)</f>
        <v>46204</v>
      </c>
      <c r="AB29" s="193">
        <f t="shared" ref="AB29" si="10">+AA29-L29</f>
        <v>-30</v>
      </c>
    </row>
    <row r="30" spans="1:28" hidden="1" x14ac:dyDescent="0.35">
      <c r="A30" s="159" t="s">
        <v>246</v>
      </c>
      <c r="B30" s="160" t="s">
        <v>2595</v>
      </c>
      <c r="C30" s="161" t="s">
        <v>631</v>
      </c>
      <c r="D30" s="285"/>
      <c r="E30" s="201">
        <v>46246</v>
      </c>
      <c r="F30" s="198">
        <f>+_xlfn.XLOOKUP(B30,'La Calera II - RFSU 31.1.28'!B:B,'La Calera II - RFSU 31.1.28'!G:G,"No se encuentra",0,1)</f>
        <v>46246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46283</v>
      </c>
      <c r="I30" s="198">
        <v>46283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487" t="str">
        <f>+IF(+_xlfn.XLOOKUP(B30,'La Calera II - RFSU 31.1.28'!B:B,'La Calera II - RFSU 31.1.28'!AG:AG,"No se encuentra",0,1)=0,"N/A","Sin iniciar")</f>
        <v>Sin iniciar</v>
      </c>
      <c r="L30" s="201">
        <v>46360</v>
      </c>
      <c r="M30" s="198">
        <v>46348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46475</v>
      </c>
      <c r="P30" s="198">
        <v>46475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1"/>
        <v/>
      </c>
      <c r="S30" s="484"/>
      <c r="T30" s="304" t="s">
        <v>5144</v>
      </c>
      <c r="U30" s="416">
        <v>46475</v>
      </c>
      <c r="V30" s="18">
        <v>46475</v>
      </c>
      <c r="W30" s="18">
        <f>+_xlfn.XLOOKUP(B30,'La Calera II - RFSU 31.1.28'!B:B,'La Calera II - RFSU 31.1.28'!BW:BW,"No se encuentra",0,1)</f>
        <v>46475</v>
      </c>
      <c r="X30" s="193">
        <f t="shared" si="2"/>
        <v>115</v>
      </c>
      <c r="AA30" s="18" t="str">
        <f>+_xlfn.XLOOKUP(T30,'Crono LB 30.09'!B:B,'Crono LB 30.09'!E:E,"No se encuentra",0,1)</f>
        <v>No se encuentra</v>
      </c>
      <c r="AB30" s="193" t="e">
        <f t="shared" si="3"/>
        <v>#VALUE!</v>
      </c>
    </row>
    <row r="31" spans="1:28" hidden="1" x14ac:dyDescent="0.35">
      <c r="A31" s="159" t="s">
        <v>246</v>
      </c>
      <c r="B31" s="160" t="s">
        <v>2596</v>
      </c>
      <c r="C31" s="161" t="s">
        <v>632</v>
      </c>
      <c r="D31" s="285"/>
      <c r="E31" s="201">
        <v>46122</v>
      </c>
      <c r="F31" s="198">
        <f>+_xlfn.XLOOKUP(B31,'La Calera II - RFSU 31.1.28'!B:B,'La Calera II - RFSU 31.1.28'!G:G,"No se encuentra",0,1)</f>
        <v>46136</v>
      </c>
      <c r="G31" s="289">
        <f>IF(+_xlfn.XLOOKUP(B31,'La Calera II - RFSU 31.1.28'!B:B,'La Calera II - RFSU 31.1.28'!H:H,"No se encuentra",0,1)&gt;0,+_xlfn.XLOOKUP(B31,'La Calera II - RFSU 31.1.28'!B:B,'La Calera II - RFSU 31.1.28'!H:H,"No se encuentra",0,1),"")</f>
        <v>46136</v>
      </c>
      <c r="H31" s="416">
        <v>46159</v>
      </c>
      <c r="I31" s="198">
        <v>46159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46237</v>
      </c>
      <c r="M31" s="198">
        <v>46224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46443</v>
      </c>
      <c r="P31" s="198">
        <v>46443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5145</v>
      </c>
      <c r="U31" s="416">
        <v>46531</v>
      </c>
      <c r="V31" s="18">
        <v>46351</v>
      </c>
      <c r="W31" s="18">
        <f>+_xlfn.XLOOKUP(B31,'La Calera II - RFSU 31.1.28'!B:B,'La Calera II - RFSU 31.1.28'!BW:BW,"No se encuentra",0,1)</f>
        <v>46365</v>
      </c>
      <c r="X31" s="193">
        <f t="shared" si="2"/>
        <v>206</v>
      </c>
      <c r="AA31" s="18" t="str">
        <f>+_xlfn.XLOOKUP(T31,'Crono LB 30.09'!B:B,'Crono LB 30.09'!E:E,"No se encuentra",0,1)</f>
        <v>No se encuentra</v>
      </c>
      <c r="AB31" s="193" t="e">
        <f t="shared" si="3"/>
        <v>#VALUE!</v>
      </c>
    </row>
    <row r="32" spans="1:28" hidden="1" x14ac:dyDescent="0.35">
      <c r="A32" s="159" t="s">
        <v>246</v>
      </c>
      <c r="B32" s="160" t="s">
        <v>2598</v>
      </c>
      <c r="C32" s="161" t="s">
        <v>633</v>
      </c>
      <c r="D32" s="285"/>
      <c r="E32" s="201">
        <v>46184</v>
      </c>
      <c r="F32" s="198">
        <f>+_xlfn.XLOOKUP(B32,'La Calera II - RFSU 31.1.28'!B:B,'La Calera II - RFSU 31.1.28'!G:G,"No se encuentra",0,1)</f>
        <v>46184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46221</v>
      </c>
      <c r="I32" s="198">
        <v>46221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487" t="str">
        <f>+IF(+_xlfn.XLOOKUP(B32,'La Calera II - RFSU 31.1.28'!B:B,'La Calera II - RFSU 31.1.28'!AG:AG,"No se encuentra",0,1)=0,"N/A","Sin iniciar")</f>
        <v>Sin iniciar</v>
      </c>
      <c r="L32" s="201">
        <v>46332</v>
      </c>
      <c r="M32" s="198">
        <v>46286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46503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2599</v>
      </c>
      <c r="U32" s="416">
        <v>46507</v>
      </c>
      <c r="V32" s="18">
        <v>46503</v>
      </c>
      <c r="W32" s="18">
        <f>+_xlfn.XLOOKUP(B32,'La Calera II - RFSU 31.1.28'!B:B,'La Calera II - RFSU 31.1.28'!BW:BW,"No se encuentra",0,1)</f>
        <v>46443</v>
      </c>
      <c r="X32" s="193">
        <f t="shared" si="2"/>
        <v>171</v>
      </c>
      <c r="AA32" s="18">
        <f>+_xlfn.XLOOKUP(T32,'Crono LB 30.09'!B:B,'Crono LB 30.09'!E:E,"No se encuentra",0,1)</f>
        <v>46207</v>
      </c>
      <c r="AB32" s="193">
        <f t="shared" si="3"/>
        <v>-125</v>
      </c>
    </row>
    <row r="33" spans="1:28" hidden="1" x14ac:dyDescent="0.35">
      <c r="A33" s="159" t="s">
        <v>246</v>
      </c>
      <c r="B33" s="160" t="s">
        <v>5171</v>
      </c>
      <c r="C33" s="161" t="s">
        <v>633</v>
      </c>
      <c r="D33" s="285"/>
      <c r="E33" s="201">
        <v>46295</v>
      </c>
      <c r="F33" s="198">
        <f>+_xlfn.XLOOKUP(B33,'La Calera II - RFSU 31.1.28'!B:B,'La Calera II - RFSU 31.1.28'!G:G,"No se encuentra",0,1)</f>
        <v>46295</v>
      </c>
      <c r="G33" s="289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416">
        <v>46332</v>
      </c>
      <c r="I33" s="198">
        <v>46332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46398</v>
      </c>
      <c r="M33" s="198">
        <v>46397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46568</v>
      </c>
      <c r="P33" s="198">
        <v>46568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ref="R33" si="11">IF(N33="","",+IF(Q33="",+O33-P33,+O33-Q33))</f>
        <v/>
      </c>
      <c r="S33" s="484" t="s">
        <v>5172</v>
      </c>
      <c r="T33" s="304" t="s">
        <v>5180</v>
      </c>
      <c r="U33" s="416">
        <v>46568</v>
      </c>
      <c r="V33" s="18">
        <v>46568</v>
      </c>
      <c r="W33" s="18">
        <f>+_xlfn.XLOOKUP(B33,'La Calera II - RFSU 31.1.28'!B:B,'La Calera II - RFSU 31.1.28'!BW:BW,"No se encuentra",0,1)</f>
        <v>46554</v>
      </c>
      <c r="X33" s="193">
        <f t="shared" si="2"/>
        <v>170</v>
      </c>
      <c r="AA33" s="18" t="str">
        <f>+_xlfn.XLOOKUP(T33,'Crono LB 30.09'!B:B,'Crono LB 30.09'!E:E,"No se encuentra",0,1)</f>
        <v>No se encuentra</v>
      </c>
      <c r="AB33" s="193" t="e">
        <f t="shared" si="3"/>
        <v>#VALUE!</v>
      </c>
    </row>
    <row r="34" spans="1:28" hidden="1" x14ac:dyDescent="0.35">
      <c r="A34" s="159" t="s">
        <v>246</v>
      </c>
      <c r="B34" s="160" t="s">
        <v>2600</v>
      </c>
      <c r="C34" s="161" t="s">
        <v>634</v>
      </c>
      <c r="D34" s="285"/>
      <c r="E34" s="201">
        <v>46185</v>
      </c>
      <c r="F34" s="198">
        <f>+_xlfn.XLOOKUP(B34,'La Calera II - RFSU 31.1.28'!B:B,'La Calera II - RFSU 31.1.28'!G:G,"No se encuentra",0,1)</f>
        <v>46185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46222</v>
      </c>
      <c r="I34" s="198">
        <v>46222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46309</v>
      </c>
      <c r="M34" s="198">
        <v>46287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46443</v>
      </c>
      <c r="P34" s="198">
        <v>46414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1"/>
        <v/>
      </c>
      <c r="S34" s="484"/>
      <c r="T34" s="304" t="s">
        <v>2491</v>
      </c>
      <c r="U34" s="416">
        <v>46444</v>
      </c>
      <c r="V34" s="18">
        <v>46443</v>
      </c>
      <c r="W34" s="18">
        <f>+_xlfn.XLOOKUP(B34,'La Calera II - RFSU 31.1.28'!B:B,'La Calera II - RFSU 31.1.28'!BW:BW,"No se encuentra",0,1)</f>
        <v>46414</v>
      </c>
      <c r="X34" s="193">
        <f t="shared" si="2"/>
        <v>134</v>
      </c>
      <c r="AA34" s="18">
        <f>+_xlfn.XLOOKUP(T34,'Crono LB 30.09'!B:B,'Crono LB 30.09'!E:E,"No se encuentra",0,1)</f>
        <v>46162</v>
      </c>
      <c r="AB34" s="193">
        <f t="shared" si="3"/>
        <v>-147</v>
      </c>
    </row>
    <row r="35" spans="1:28" hidden="1" x14ac:dyDescent="0.35">
      <c r="A35" s="159" t="s">
        <v>246</v>
      </c>
      <c r="B35" s="160" t="s">
        <v>2601</v>
      </c>
      <c r="C35" s="161" t="s">
        <v>635</v>
      </c>
      <c r="D35" s="285"/>
      <c r="E35" s="201">
        <v>46338</v>
      </c>
      <c r="F35" s="198">
        <f>+_xlfn.XLOOKUP(B35,'La Calera II - RFSU 31.1.28'!B:B,'La Calera II - RFSU 31.1.28'!G:G,"No se encuentra",0,1)</f>
        <v>46338</v>
      </c>
      <c r="G35" s="289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416">
        <v>46375</v>
      </c>
      <c r="I35" s="198">
        <v>46375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46440</v>
      </c>
      <c r="M35" s="198">
        <v>46440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46506</v>
      </c>
      <c r="P35" s="198">
        <v>46506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5152</v>
      </c>
      <c r="U35" s="416">
        <v>46507</v>
      </c>
      <c r="V35" s="18">
        <v>46506</v>
      </c>
      <c r="W35" s="18">
        <f>+_xlfn.XLOOKUP(B35,'La Calera II - RFSU 31.1.28'!B:B,'La Calera II - RFSU 31.1.28'!BW:BW,"No se encuentra",0,1)</f>
        <v>46537</v>
      </c>
      <c r="X35" s="193">
        <f t="shared" si="2"/>
        <v>66</v>
      </c>
      <c r="AA35" s="18" t="str">
        <f>+_xlfn.XLOOKUP(T35,'Crono LB 30.09'!B:B,'Crono LB 30.09'!E:E,"No se encuentra",0,1)</f>
        <v>No se encuentra</v>
      </c>
      <c r="AB35" s="193" t="e">
        <f t="shared" si="3"/>
        <v>#VALUE!</v>
      </c>
    </row>
    <row r="36" spans="1:28" hidden="1" x14ac:dyDescent="0.35">
      <c r="A36" s="159" t="s">
        <v>246</v>
      </c>
      <c r="B36" s="160" t="s">
        <v>2602</v>
      </c>
      <c r="C36" s="161" t="s">
        <v>636</v>
      </c>
      <c r="D36" s="285"/>
      <c r="E36" s="201">
        <v>46248</v>
      </c>
      <c r="F36" s="198">
        <f>+_xlfn.XLOOKUP(B36,'La Calera II - RFSU 31.1.28'!B:B,'La Calera II - RFSU 31.1.28'!G:G,"No se encuentra",0,1)</f>
        <v>46248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46285</v>
      </c>
      <c r="I36" s="198">
        <v>46285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46332</v>
      </c>
      <c r="M36" s="198">
        <v>46332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46503</v>
      </c>
      <c r="P36" s="198">
        <v>46477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2599</v>
      </c>
      <c r="U36" s="416">
        <v>46507</v>
      </c>
      <c r="V36" s="18">
        <v>46503</v>
      </c>
      <c r="W36" s="18">
        <f>+_xlfn.XLOOKUP(B36,'La Calera II - RFSU 31.1.28'!B:B,'La Calera II - RFSU 31.1.28'!BW:BW,"No se encuentra",0,1)</f>
        <v>46477</v>
      </c>
      <c r="X36" s="193">
        <f t="shared" si="2"/>
        <v>171</v>
      </c>
      <c r="AA36" s="18">
        <f>+_xlfn.XLOOKUP(T36,'Crono LB 30.09'!B:B,'Crono LB 30.09'!E:E,"No se encuentra",0,1)</f>
        <v>46207</v>
      </c>
      <c r="AB36" s="193">
        <f t="shared" si="3"/>
        <v>-125</v>
      </c>
    </row>
    <row r="37" spans="1:28" hidden="1" x14ac:dyDescent="0.35">
      <c r="A37" s="159" t="s">
        <v>246</v>
      </c>
      <c r="B37" s="160" t="s">
        <v>2603</v>
      </c>
      <c r="C37" s="161" t="s">
        <v>637</v>
      </c>
      <c r="D37" s="285"/>
      <c r="E37" s="201">
        <v>46157</v>
      </c>
      <c r="F37" s="198">
        <f>+_xlfn.XLOOKUP(B37,'La Calera II - RFSU 31.1.28'!B:B,'La Calera II - RFSU 31.1.28'!G:G,"No se encuentra",0,1)</f>
        <v>46157</v>
      </c>
      <c r="G37" s="289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416">
        <v>46194</v>
      </c>
      <c r="I37" s="198">
        <v>46194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46272</v>
      </c>
      <c r="M37" s="198">
        <v>46259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46506</v>
      </c>
      <c r="P37" s="198">
        <v>46506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5146</v>
      </c>
      <c r="U37" s="416">
        <v>46506</v>
      </c>
      <c r="V37" s="18">
        <v>46506</v>
      </c>
      <c r="W37" s="18">
        <f>+_xlfn.XLOOKUP(B37,'La Calera II - RFSU 31.1.28'!B:B,'La Calera II - RFSU 31.1.28'!BW:BW,"No se encuentra",0,1)</f>
        <v>46506</v>
      </c>
      <c r="X37" s="193">
        <f t="shared" si="2"/>
        <v>234</v>
      </c>
      <c r="AA37" s="18" t="str">
        <f>+_xlfn.XLOOKUP(T37,'Crono LB 30.09'!B:B,'Crono LB 30.09'!E:E,"No se encuentra",0,1)</f>
        <v>No se encuentra</v>
      </c>
      <c r="AB37" s="193" t="e">
        <f t="shared" si="3"/>
        <v>#VALUE!</v>
      </c>
    </row>
    <row r="38" spans="1:28" hidden="1" x14ac:dyDescent="0.35">
      <c r="A38" s="159" t="s">
        <v>246</v>
      </c>
      <c r="B38" s="160" t="s">
        <v>2604</v>
      </c>
      <c r="C38" s="161" t="s">
        <v>2605</v>
      </c>
      <c r="D38" s="285"/>
      <c r="E38" s="201">
        <v>46031</v>
      </c>
      <c r="F38" s="198">
        <v>46031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46031</v>
      </c>
      <c r="H38" s="416">
        <v>46062</v>
      </c>
      <c r="I38" s="198">
        <v>46062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46062</v>
      </c>
      <c r="K38" s="487" t="s">
        <v>5157</v>
      </c>
      <c r="L38" s="201">
        <v>46170</v>
      </c>
      <c r="M38" s="198">
        <v>46152</v>
      </c>
      <c r="N38" s="293">
        <f>IF(+_xlfn.XLOOKUP(B38,'La Calera II - RFSU 31.1.28'!B:B,'La Calera II - RFSU 31.1.28'!AQ:AQ,"No se encuentra",0,1)&gt;0,+_xlfn.XLOOKUP(B38,'La Calera II - RFSU 31.1.28'!B:B,'La Calera II - RFSU 31.1.28'!AQ:AQ,"No se encuentra",0,1),"")</f>
        <v>46150</v>
      </c>
      <c r="O38" s="201">
        <v>46561</v>
      </c>
      <c r="P38" s="198">
        <v>46492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1"/>
        <v>69</v>
      </c>
      <c r="S38" s="484"/>
      <c r="T38" s="304" t="s">
        <v>2514</v>
      </c>
      <c r="U38" s="416">
        <v>46561</v>
      </c>
      <c r="V38" s="18">
        <v>46561</v>
      </c>
      <c r="W38" s="18">
        <f>+_xlfn.XLOOKUP(B38,'La Calera II - RFSU 31.1.28'!B:B,'La Calera II - RFSU 31.1.28'!BW:BW,"No se encuentra",0,1)</f>
        <v>46547</v>
      </c>
      <c r="X38" s="193">
        <f t="shared" si="2"/>
        <v>391</v>
      </c>
      <c r="AA38" s="18" t="str">
        <f>+_xlfn.XLOOKUP(T38,'Crono LB 30.09'!B:B,'Crono LB 30.09'!E:E,"No se encuentra",0,1)</f>
        <v>17-Jan-26</v>
      </c>
      <c r="AB38" s="193" t="e">
        <f t="shared" si="3"/>
        <v>#VALUE!</v>
      </c>
    </row>
    <row r="39" spans="1:28" hidden="1" x14ac:dyDescent="0.35">
      <c r="A39" s="159" t="s">
        <v>246</v>
      </c>
      <c r="B39" s="160" t="s">
        <v>2606</v>
      </c>
      <c r="C39" s="161" t="s">
        <v>2607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5157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46531</v>
      </c>
      <c r="P39" s="198">
        <v>46531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0</v>
      </c>
      <c r="S39" s="484"/>
      <c r="T39" s="304" t="s">
        <v>2493</v>
      </c>
      <c r="U39" s="416">
        <v>46531</v>
      </c>
      <c r="V39" s="18">
        <v>46499</v>
      </c>
      <c r="W39" s="18">
        <f>+_xlfn.XLOOKUP(B39,'La Calera II - RFSU 31.1.28'!B:B,'La Calera II - RFSU 31.1.28'!BW:BW,"No se encuentra",0,1)</f>
        <v>46517</v>
      </c>
      <c r="X39" s="193">
        <f t="shared" si="2"/>
        <v>361</v>
      </c>
      <c r="AA39" s="18" t="str">
        <f>+_xlfn.XLOOKUP(T39,'Crono LB 30.09'!B:B,'Crono LB 30.09'!E:E,"No se encuentra",0,1)</f>
        <v>17-Jan-26</v>
      </c>
      <c r="AB39" s="193" t="e">
        <f t="shared" si="3"/>
        <v>#VALUE!</v>
      </c>
    </row>
    <row r="40" spans="1:28" hidden="1" x14ac:dyDescent="0.35">
      <c r="A40" s="159" t="s">
        <v>246</v>
      </c>
      <c r="B40" s="160" t="s">
        <v>2608</v>
      </c>
      <c r="C40" s="161" t="s">
        <v>2609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5157</v>
      </c>
      <c r="L40" s="201">
        <v>46192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46540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9</v>
      </c>
      <c r="S40" s="484"/>
      <c r="T40" s="304" t="s">
        <v>2610</v>
      </c>
      <c r="U40" s="416">
        <v>46540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2"/>
        <v>348</v>
      </c>
      <c r="AA40" s="18">
        <f>+_xlfn.XLOOKUP(T40,'Crono LB 30.09'!B:B,'Crono LB 30.09'!E:E,"No se encuentra",0,1)</f>
        <v>46063</v>
      </c>
      <c r="AB40" s="193">
        <f t="shared" si="3"/>
        <v>-129</v>
      </c>
    </row>
    <row r="41" spans="1:28" hidden="1" x14ac:dyDescent="0.35">
      <c r="A41" s="159" t="s">
        <v>640</v>
      </c>
      <c r="B41" s="160" t="s">
        <v>2611</v>
      </c>
      <c r="C41" s="161" t="s">
        <v>744</v>
      </c>
      <c r="D41" s="285"/>
      <c r="E41" s="201">
        <v>46134</v>
      </c>
      <c r="F41" s="198">
        <f>+_xlfn.XLOOKUP(B41,'La Calera II - RFSU 31.1.28'!B:B,'La Calera II - RFSU 31.1.28'!G:G,"No se encuentra",0,1)</f>
        <v>46134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46135</v>
      </c>
      <c r="H41" s="416">
        <v>46171</v>
      </c>
      <c r="I41" s="198">
        <v>46171</v>
      </c>
      <c r="J41" s="289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487" t="str">
        <f>+IF(+_xlfn.XLOOKUP(B41,'La Calera II - RFSU 31.1.28'!B:B,'La Calera II - RFSU 31.1.28'!AG:AG,"No se encuentra",0,1)=0,"N/A","Sin iniciar")</f>
        <v>Sin iniciar</v>
      </c>
      <c r="L41" s="201">
        <v>46253</v>
      </c>
      <c r="M41" s="198">
        <v>46236</v>
      </c>
      <c r="N41" s="293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46538</v>
      </c>
      <c r="P41" s="198">
        <v>46538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1"/>
        <v/>
      </c>
      <c r="S41" s="484"/>
      <c r="T41" s="304" t="s">
        <v>5181</v>
      </c>
      <c r="U41" s="416">
        <v>46539</v>
      </c>
      <c r="V41" s="18">
        <v>46538</v>
      </c>
      <c r="W41" s="18">
        <f>+_xlfn.XLOOKUP(B41,'La Calera II - RFSU 31.1.28'!B:B,'La Calera II - RFSU 31.1.28'!BW:BW,"No se encuentra",0,1)</f>
        <v>46544</v>
      </c>
      <c r="X41" s="193">
        <f t="shared" si="2"/>
        <v>285</v>
      </c>
      <c r="AA41" s="18" t="str">
        <f>+_xlfn.XLOOKUP(T41,'Crono LB 30.09'!B:B,'Crono LB 30.09'!E:E,"No se encuentra",0,1)</f>
        <v>No se encuentra</v>
      </c>
      <c r="AB41" s="193" t="e">
        <f t="shared" si="3"/>
        <v>#VALUE!</v>
      </c>
    </row>
    <row r="42" spans="1:28" hidden="1" x14ac:dyDescent="0.35">
      <c r="A42" s="159" t="s">
        <v>640</v>
      </c>
      <c r="B42" s="160" t="s">
        <v>2612</v>
      </c>
      <c r="C42" s="161" t="s">
        <v>745</v>
      </c>
      <c r="D42" s="285"/>
      <c r="E42" s="201">
        <v>46108</v>
      </c>
      <c r="F42" s="198">
        <v>46108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46111</v>
      </c>
      <c r="H42" s="416">
        <v>46145</v>
      </c>
      <c r="I42" s="198">
        <v>46145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46142</v>
      </c>
      <c r="K42" s="487" t="s">
        <v>2772</v>
      </c>
      <c r="L42" s="201">
        <v>46253</v>
      </c>
      <c r="M42" s="198">
        <v>46210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46443</v>
      </c>
      <c r="P42" s="198">
        <v>46397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ref="R42:R74" si="12">IF(N42="","",+IF(Q42="",+O42-P42,+O42-Q42))</f>
        <v/>
      </c>
      <c r="S42" s="484"/>
      <c r="T42" s="304" t="s">
        <v>2515</v>
      </c>
      <c r="U42" s="416">
        <v>46539</v>
      </c>
      <c r="V42" s="18">
        <v>46397</v>
      </c>
      <c r="W42" s="18">
        <f>+_xlfn.XLOOKUP(B42,'La Calera II - RFSU 31.1.28'!B:B,'La Calera II - RFSU 31.1.28'!BW:BW,"No se encuentra",0,1)</f>
        <v>46394</v>
      </c>
      <c r="X42" s="193">
        <f t="shared" si="2"/>
        <v>190</v>
      </c>
      <c r="AA42" s="18">
        <f>+_xlfn.XLOOKUP(T42,'Crono LB 30.09'!B:B,'Crono LB 30.09'!E:E,"No se encuentra",0,1)</f>
        <v>46107</v>
      </c>
      <c r="AB42" s="193">
        <f t="shared" si="3"/>
        <v>-146</v>
      </c>
    </row>
    <row r="43" spans="1:28" hidden="1" x14ac:dyDescent="0.35">
      <c r="A43" s="159" t="s">
        <v>640</v>
      </c>
      <c r="B43" s="160" t="s">
        <v>2613</v>
      </c>
      <c r="C43" s="161" t="s">
        <v>747</v>
      </c>
      <c r="D43" s="285"/>
      <c r="E43" s="201">
        <v>46107</v>
      </c>
      <c r="F43" s="198">
        <v>46107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46144</v>
      </c>
      <c r="I43" s="198">
        <v>46144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2772</v>
      </c>
      <c r="L43" s="201">
        <v>46259</v>
      </c>
      <c r="M43" s="198">
        <v>46209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46427</v>
      </c>
      <c r="P43" s="198">
        <v>46366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12"/>
        <v/>
      </c>
      <c r="S43" s="484"/>
      <c r="T43" s="304" t="s">
        <v>2516</v>
      </c>
      <c r="U43" s="416">
        <v>46506</v>
      </c>
      <c r="V43" s="18">
        <v>46387</v>
      </c>
      <c r="W43" s="18">
        <f>+_xlfn.XLOOKUP(B43,'La Calera II - RFSU 31.1.28'!B:B,'La Calera II - RFSU 31.1.28'!BW:BW,"No se encuentra",0,1)</f>
        <v>46364</v>
      </c>
      <c r="X43" s="193">
        <f t="shared" si="2"/>
        <v>168</v>
      </c>
      <c r="AA43" s="18">
        <f>+_xlfn.XLOOKUP(T43,'Crono LB 30.09'!B:B,'Crono LB 30.09'!E:E,"No se encuentra",0,1)</f>
        <v>46162</v>
      </c>
      <c r="AB43" s="193">
        <f t="shared" si="3"/>
        <v>-97</v>
      </c>
    </row>
    <row r="44" spans="1:28" hidden="1" x14ac:dyDescent="0.35">
      <c r="A44" s="159" t="s">
        <v>640</v>
      </c>
      <c r="B44" s="160" t="s">
        <v>2614</v>
      </c>
      <c r="C44" s="161" t="s">
        <v>748</v>
      </c>
      <c r="D44" s="285"/>
      <c r="E44" s="201">
        <v>46122</v>
      </c>
      <c r="F44" s="198">
        <v>46122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46100</v>
      </c>
      <c r="H44" s="416">
        <v>46159</v>
      </c>
      <c r="I44" s="198"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2772</v>
      </c>
      <c r="L44" s="201">
        <v>46253</v>
      </c>
      <c r="M44" s="198">
        <v>46224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46507</v>
      </c>
      <c r="P44" s="198">
        <v>46471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2"/>
        <v/>
      </c>
      <c r="S44" s="484"/>
      <c r="T44" s="304" t="s">
        <v>5182</v>
      </c>
      <c r="U44" s="416">
        <v>46539</v>
      </c>
      <c r="V44" s="18">
        <v>46472</v>
      </c>
      <c r="W44" s="18">
        <f>+_xlfn.XLOOKUP(B44,'La Calera II - RFSU 31.1.28'!B:B,'La Calera II - RFSU 31.1.28'!BW:BW,"No se encuentra",0,1)</f>
        <v>46454</v>
      </c>
      <c r="X44" s="193">
        <f t="shared" si="2"/>
        <v>254</v>
      </c>
      <c r="AA44" s="18" t="str">
        <f>+_xlfn.XLOOKUP(T44,'Crono LB 30.09'!B:B,'Crono LB 30.09'!E:E,"No se encuentra",0,1)</f>
        <v>No se encuentra</v>
      </c>
      <c r="AB44" s="193" t="e">
        <f t="shared" si="3"/>
        <v>#VALUE!</v>
      </c>
    </row>
    <row r="45" spans="1:28" hidden="1" x14ac:dyDescent="0.35">
      <c r="A45" s="159" t="s">
        <v>640</v>
      </c>
      <c r="B45" s="160" t="s">
        <v>2615</v>
      </c>
      <c r="C45" s="161" t="s">
        <v>749</v>
      </c>
      <c r="D45" s="285"/>
      <c r="E45" s="201">
        <v>46157</v>
      </c>
      <c r="F45" s="198">
        <f>+_xlfn.XLOOKUP(B45,'La Calera II - RFSU 31.1.28'!B:B,'La Calera II - RFSU 31.1.28'!G:G,"No se encuentra",0,1)</f>
        <v>46157</v>
      </c>
      <c r="G45" s="289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416">
        <v>46194</v>
      </c>
      <c r="I45" s="198">
        <v>46194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487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v>46259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46427</v>
      </c>
      <c r="P45" s="198">
        <v>46356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2"/>
        <v/>
      </c>
      <c r="S45" s="484"/>
      <c r="T45" s="304" t="s">
        <v>2516</v>
      </c>
      <c r="U45" s="416">
        <v>46506</v>
      </c>
      <c r="V45" s="18">
        <v>46387</v>
      </c>
      <c r="W45" s="18">
        <f>+_xlfn.XLOOKUP(B45,'La Calera II - RFSU 31.1.28'!B:B,'La Calera II - RFSU 31.1.28'!BW:BW,"No se encuentra",0,1)</f>
        <v>46356</v>
      </c>
      <c r="X45" s="193">
        <f t="shared" si="2"/>
        <v>168</v>
      </c>
      <c r="AA45" s="18">
        <f>+_xlfn.XLOOKUP(T45,'Crono LB 30.09'!B:B,'Crono LB 30.09'!E:E,"No se encuentra",0,1)</f>
        <v>46162</v>
      </c>
      <c r="AB45" s="193">
        <f t="shared" si="3"/>
        <v>-97</v>
      </c>
    </row>
    <row r="46" spans="1:28" hidden="1" x14ac:dyDescent="0.35">
      <c r="A46" s="159" t="s">
        <v>640</v>
      </c>
      <c r="B46" s="160" t="s">
        <v>2616</v>
      </c>
      <c r="C46" s="161" t="s">
        <v>750</v>
      </c>
      <c r="D46" s="285"/>
      <c r="E46" s="201">
        <v>46118</v>
      </c>
      <c r="F46" s="198">
        <v>46118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46122</v>
      </c>
      <c r="H46" s="416">
        <v>46155</v>
      </c>
      <c r="I46" s="198">
        <v>46155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487" t="str">
        <f>+IF(+_xlfn.XLOOKUP(B46,'La Calera II - RFSU 31.1.28'!B:B,'La Calera II - RFSU 31.1.28'!AG:AG,"No se encuentra",0,1)=0,"N/A","Sin iniciar")</f>
        <v>Sin iniciar</v>
      </c>
      <c r="L46" s="201">
        <v>46259</v>
      </c>
      <c r="M46" s="198">
        <v>46220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46377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2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46381</v>
      </c>
      <c r="X46" s="193">
        <f t="shared" si="2"/>
        <v>168</v>
      </c>
      <c r="AA46" s="18">
        <f>+_xlfn.XLOOKUP(T46,'Crono LB 30.09'!B:B,'Crono LB 30.09'!E:E,"No se encuentra",0,1)</f>
        <v>46162</v>
      </c>
      <c r="AB46" s="193">
        <f t="shared" si="3"/>
        <v>-97</v>
      </c>
    </row>
    <row r="47" spans="1:28" hidden="1" x14ac:dyDescent="0.35">
      <c r="A47" s="159" t="s">
        <v>640</v>
      </c>
      <c r="B47" s="160" t="s">
        <v>2617</v>
      </c>
      <c r="C47" s="161" t="s">
        <v>751</v>
      </c>
      <c r="D47" s="285"/>
      <c r="E47" s="201">
        <v>46121</v>
      </c>
      <c r="F47" s="198">
        <v>46121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46158</v>
      </c>
      <c r="I47" s="198">
        <v>46158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487" t="str">
        <f>+IF(+_xlfn.XLOOKUP(B47,'La Calera II - RFSU 31.1.28'!B:B,'La Calera II - RFSU 31.1.28'!AG:AG,"No se encuentra",0,1)=0,"N/A","Sin iniciar")</f>
        <v>Sin iniciar</v>
      </c>
      <c r="L47" s="201">
        <v>46259</v>
      </c>
      <c r="M47" s="198">
        <v>46223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46380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2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46381</v>
      </c>
      <c r="X47" s="193">
        <f t="shared" ref="X47:X78" si="13">+O47-L47</f>
        <v>168</v>
      </c>
      <c r="AA47" s="18">
        <f>+_xlfn.XLOOKUP(T47,'Crono LB 30.09'!B:B,'Crono LB 30.09'!E:E,"No se encuentra",0,1)</f>
        <v>46162</v>
      </c>
      <c r="AB47" s="193">
        <f t="shared" ref="AB47:AB78" si="14">+AA47-L47</f>
        <v>-97</v>
      </c>
    </row>
    <row r="48" spans="1:28" hidden="1" x14ac:dyDescent="0.35">
      <c r="A48" s="159" t="s">
        <v>640</v>
      </c>
      <c r="B48" s="160" t="s">
        <v>2618</v>
      </c>
      <c r="C48" s="161" t="s">
        <v>752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 t="str">
        <f>IF(+_xlfn.XLOOKUP(B48,'La Calera II - RFSU 31.1.28'!B:B,'La Calera II - RFSU 31.1.28'!H:H,"No se encuentra",0,1)&gt;0,+_xlfn.XLOOKUP(B48,'La Calera II - RFSU 31.1.28'!B:B,'La Calera II - RFSU 31.1.28'!H:H,"No se encuentra",0,1),"")</f>
        <v/>
      </c>
      <c r="H48" s="416">
        <v>46200</v>
      </c>
      <c r="I48" s="198"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487" t="str">
        <f>+IF(+_xlfn.XLOOKUP(B48,'La Calera II - RFSU 31.1.28'!B:B,'La Calera II - RFSU 31.1.28'!AG:AG,"No se encuentra",0,1)=0,"N/A","Sin iniciar")</f>
        <v>Sin iniciar</v>
      </c>
      <c r="L48" s="201">
        <v>46289</v>
      </c>
      <c r="M48" s="198">
        <v>46265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46482</v>
      </c>
      <c r="P48" s="198">
        <v>46392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2"/>
        <v/>
      </c>
      <c r="S48" s="484"/>
      <c r="T48" s="304" t="s">
        <v>5183</v>
      </c>
      <c r="U48" s="416">
        <v>46506</v>
      </c>
      <c r="V48" s="18">
        <v>46458</v>
      </c>
      <c r="W48" s="18">
        <f>+_xlfn.XLOOKUP(B48,'La Calera II - RFSU 31.1.28'!B:B,'La Calera II - RFSU 31.1.28'!BW:BW,"No se encuentra",0,1)</f>
        <v>46392</v>
      </c>
      <c r="X48" s="193">
        <f t="shared" si="13"/>
        <v>193</v>
      </c>
      <c r="AA48" s="18" t="str">
        <f>+_xlfn.XLOOKUP(T48,'Crono LB 30.09'!B:B,'Crono LB 30.09'!E:E,"No se encuentra",0,1)</f>
        <v>No se encuentra</v>
      </c>
      <c r="AB48" s="193" t="e">
        <f t="shared" si="14"/>
        <v>#VALUE!</v>
      </c>
    </row>
    <row r="49" spans="1:28" hidden="1" x14ac:dyDescent="0.35">
      <c r="A49" s="159" t="s">
        <v>640</v>
      </c>
      <c r="B49" s="160" t="s">
        <v>2619</v>
      </c>
      <c r="C49" s="161" t="s">
        <v>754</v>
      </c>
      <c r="D49" s="285"/>
      <c r="E49" s="201">
        <v>46125</v>
      </c>
      <c r="F49" s="198">
        <v>46125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46122</v>
      </c>
      <c r="H49" s="416">
        <v>46162</v>
      </c>
      <c r="I49" s="198">
        <v>46162</v>
      </c>
      <c r="J49" s="289" t="str">
        <f>IF(+_xlfn.XLOOKUP(B49,'La Calera II - RFSU 31.1.28'!B:B,'La Calera II - RFSU 31.1.28'!X:X,"No se encuentra",0,1)&gt;0,+_xlfn.XLOOKUP(B49,'La Calera II - RFSU 31.1.28'!B:B,'La Calera II - RFSU 31.1.28'!X:X,"No se encuentra",0,1),"")</f>
        <v/>
      </c>
      <c r="K49" s="487" t="str">
        <f>+IF(+_xlfn.XLOOKUP(B49,'La Calera II - RFSU 31.1.28'!B:B,'La Calera II - RFSU 31.1.28'!AG:AG,"No se encuentra",0,1)=0,"N/A","Sin iniciar")</f>
        <v>Sin iniciar</v>
      </c>
      <c r="L49" s="201">
        <v>46289</v>
      </c>
      <c r="M49" s="198">
        <v>46227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46414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2"/>
        <v/>
      </c>
      <c r="S49" s="484"/>
      <c r="T49" s="304" t="s">
        <v>5183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46411</v>
      </c>
      <c r="X49" s="193">
        <f t="shared" si="13"/>
        <v>193</v>
      </c>
      <c r="AA49" s="18" t="str">
        <f>+_xlfn.XLOOKUP(T49,'Crono LB 30.09'!B:B,'Crono LB 30.09'!E:E,"No se encuentra",0,1)</f>
        <v>No se encuentra</v>
      </c>
      <c r="AB49" s="193" t="e">
        <f t="shared" si="14"/>
        <v>#VALUE!</v>
      </c>
    </row>
    <row r="50" spans="1:28" hidden="1" x14ac:dyDescent="0.35">
      <c r="A50" s="159" t="s">
        <v>640</v>
      </c>
      <c r="B50" s="160" t="s">
        <v>2620</v>
      </c>
      <c r="C50" s="161" t="s">
        <v>755</v>
      </c>
      <c r="D50" s="285"/>
      <c r="E50" s="201">
        <v>46157</v>
      </c>
      <c r="F50" s="198">
        <f>+_xlfn.XLOOKUP(B50,'La Calera II - RFSU 31.1.28'!B:B,'La Calera II - RFSU 31.1.28'!G:G,"No se encuentra",0,1)</f>
        <v>46157</v>
      </c>
      <c r="G50" s="289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416">
        <v>46194</v>
      </c>
      <c r="I50" s="198">
        <v>46194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487" t="str">
        <f>+IF(+_xlfn.XLOOKUP(B50,'La Calera II - RFSU 31.1.28'!B:B,'La Calera II - RFSU 31.1.28'!AG:AG,"No se encuentra",0,1)=0,"N/A","Sin iniciar")</f>
        <v>Sin iniciar</v>
      </c>
      <c r="L50" s="201">
        <v>46289</v>
      </c>
      <c r="M50" s="198">
        <v>46259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2"/>
        <v/>
      </c>
      <c r="S50" s="484"/>
      <c r="T50" s="304" t="s">
        <v>5183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46416</v>
      </c>
      <c r="X50" s="193">
        <f t="shared" si="13"/>
        <v>193</v>
      </c>
      <c r="AA50" s="18" t="str">
        <f>+_xlfn.XLOOKUP(T50,'Crono LB 30.09'!B:B,'Crono LB 30.09'!E:E,"No se encuentra",0,1)</f>
        <v>No se encuentra</v>
      </c>
      <c r="AB50" s="193" t="e">
        <f t="shared" si="14"/>
        <v>#VALUE!</v>
      </c>
    </row>
    <row r="51" spans="1:28" hidden="1" x14ac:dyDescent="0.35">
      <c r="A51" s="159" t="s">
        <v>640</v>
      </c>
      <c r="B51" s="160" t="s">
        <v>2621</v>
      </c>
      <c r="C51" s="161" t="s">
        <v>756</v>
      </c>
      <c r="D51" s="285"/>
      <c r="E51" s="201">
        <v>46129</v>
      </c>
      <c r="F51" s="198">
        <f>+_xlfn.XLOOKUP(B51,'La Calera II - RFSU 31.1.28'!B:B,'La Calera II - RFSU 31.1.28'!G:G,"No se encuentra",0,1)</f>
        <v>46129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46129</v>
      </c>
      <c r="H51" s="416">
        <v>46166</v>
      </c>
      <c r="I51" s="198">
        <v>46166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487" t="str">
        <f>+IF(+_xlfn.XLOOKUP(B51,'La Calera II - RFSU 31.1.28'!B:B,'La Calera II - RFSU 31.1.28'!AG:AG,"No se encuentra",0,1)=0,"N/A","Sin iniciar")</f>
        <v>Sin iniciar</v>
      </c>
      <c r="L51" s="201">
        <v>46289</v>
      </c>
      <c r="M51" s="198">
        <v>46231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46388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2"/>
        <v/>
      </c>
      <c r="S51" s="484"/>
      <c r="T51" s="304" t="s">
        <v>5183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46388</v>
      </c>
      <c r="X51" s="193">
        <f t="shared" si="13"/>
        <v>193</v>
      </c>
      <c r="AA51" s="18" t="str">
        <f>+_xlfn.XLOOKUP(T51,'Crono LB 30.09'!B:B,'Crono LB 30.09'!E:E,"No se encuentra",0,1)</f>
        <v>No se encuentra</v>
      </c>
      <c r="AB51" s="193" t="e">
        <f t="shared" si="14"/>
        <v>#VALUE!</v>
      </c>
    </row>
    <row r="52" spans="1:28" hidden="1" x14ac:dyDescent="0.35">
      <c r="A52" s="159" t="s">
        <v>640</v>
      </c>
      <c r="B52" s="160" t="s">
        <v>2622</v>
      </c>
      <c r="C52" s="161" t="s">
        <v>757</v>
      </c>
      <c r="D52" s="285"/>
      <c r="E52" s="201">
        <v>46163</v>
      </c>
      <c r="F52" s="198">
        <f>+_xlfn.XLOOKUP(B52,'La Calera II - RFSU 31.1.28'!B:B,'La Calera II - RFSU 31.1.28'!G:G,"No se encuentra",0,1)</f>
        <v>46163</v>
      </c>
      <c r="G52" s="289" t="str">
        <f>IF(+_xlfn.XLOOKUP(B52,'La Calera II - RFSU 31.1.28'!B:B,'La Calera II - RFSU 31.1.28'!H:H,"No se encuentra",0,1)&gt;0,+_xlfn.XLOOKUP(B52,'La Calera II - RFSU 31.1.28'!B:B,'La Calera II - RFSU 31.1.28'!H:H,"No se encuentra",0,1),"")</f>
        <v/>
      </c>
      <c r="H52" s="416">
        <v>46200</v>
      </c>
      <c r="I52" s="198">
        <v>46200</v>
      </c>
      <c r="J52" s="289" t="str">
        <f>IF(+_xlfn.XLOOKUP(B52,'La Calera II - RFSU 31.1.28'!B:B,'La Calera II - RFSU 31.1.28'!X:X,"No se encuentra",0,1)&gt;0,+_xlfn.XLOOKUP(B52,'La Calera II - RFSU 31.1.28'!B:B,'La Calera II - RFSU 31.1.28'!X:X,"No se encuentra",0,1),"")</f>
        <v/>
      </c>
      <c r="K52" s="487" t="str">
        <f>+IF(+_xlfn.XLOOKUP(B52,'La Calera II - RFSU 31.1.28'!B:B,'La Calera II - RFSU 31.1.28'!AG:AG,"No se encuentra",0,1)=0,"N/A","Sin iniciar")</f>
        <v>Sin iniciar</v>
      </c>
      <c r="L52" s="201">
        <v>46289</v>
      </c>
      <c r="M52" s="198">
        <v>46265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46392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2"/>
        <v/>
      </c>
      <c r="S52" s="484"/>
      <c r="T52" s="304" t="s">
        <v>5183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46392</v>
      </c>
      <c r="X52" s="193">
        <f t="shared" si="13"/>
        <v>193</v>
      </c>
      <c r="AA52" s="18" t="str">
        <f>+_xlfn.XLOOKUP(T52,'Crono LB 30.09'!B:B,'Crono LB 30.09'!E:E,"No se encuentra",0,1)</f>
        <v>No se encuentra</v>
      </c>
      <c r="AB52" s="193" t="e">
        <f t="shared" si="14"/>
        <v>#VALUE!</v>
      </c>
    </row>
    <row r="53" spans="1:28" hidden="1" x14ac:dyDescent="0.35">
      <c r="A53" s="159" t="s">
        <v>640</v>
      </c>
      <c r="B53" s="160" t="s">
        <v>2623</v>
      </c>
      <c r="C53" s="161" t="s">
        <v>2624</v>
      </c>
      <c r="D53" s="285"/>
      <c r="E53" s="201">
        <v>46163</v>
      </c>
      <c r="F53" s="198">
        <f>+_xlfn.XLOOKUP(B53,'La Calera II - RFSU 31.1.28'!B:B,'La Calera II - RFSU 31.1.28'!G:G,"No se encuentra",0,1)</f>
        <v>46163</v>
      </c>
      <c r="G53" s="289" t="str">
        <f>IF(+_xlfn.XLOOKUP(B53,'La Calera II - RFSU 31.1.28'!B:B,'La Calera II - RFSU 31.1.28'!H:H,"No se encuentra",0,1)&gt;0,+_xlfn.XLOOKUP(B53,'La Calera II - RFSU 31.1.28'!B:B,'La Calera II - RFSU 31.1.28'!H:H,"No se encuentra",0,1),"")</f>
        <v/>
      </c>
      <c r="H53" s="416">
        <v>46200</v>
      </c>
      <c r="I53" s="198">
        <v>46200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46452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2"/>
        <v/>
      </c>
      <c r="S53" s="484"/>
      <c r="T53" s="304" t="s">
        <v>5183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46452</v>
      </c>
      <c r="X53" s="193">
        <f t="shared" si="13"/>
        <v>193</v>
      </c>
      <c r="AA53" s="18" t="str">
        <f>+_xlfn.XLOOKUP(T53,'Crono LB 30.09'!B:B,'Crono LB 30.09'!E:E,"No se encuentra",0,1)</f>
        <v>No se encuentra</v>
      </c>
      <c r="AB53" s="193" t="e">
        <f t="shared" si="14"/>
        <v>#VALUE!</v>
      </c>
    </row>
    <row r="54" spans="1:28" hidden="1" x14ac:dyDescent="0.35">
      <c r="A54" s="159" t="s">
        <v>640</v>
      </c>
      <c r="B54" s="160" t="s">
        <v>2625</v>
      </c>
      <c r="C54" s="161" t="s">
        <v>760</v>
      </c>
      <c r="D54" s="285"/>
      <c r="E54" s="201">
        <v>46101</v>
      </c>
      <c r="F54" s="198">
        <v>46101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46106</v>
      </c>
      <c r="H54" s="416">
        <v>46138</v>
      </c>
      <c r="I54" s="198">
        <v>46150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46148</v>
      </c>
      <c r="K54" s="487" t="str">
        <f>+IF(+_xlfn.XLOOKUP(B54,'La Calera II - RFSU 31.1.28'!B:B,'La Calera II - RFSU 31.1.28'!AG:AG,"No se encuentra",0,1)=0,"N/A","Sin iniciar")</f>
        <v>Sin iniciar</v>
      </c>
      <c r="L54" s="201">
        <v>46253</v>
      </c>
      <c r="M54" s="198">
        <v>46203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46443</v>
      </c>
      <c r="P54" s="198">
        <v>46390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2"/>
        <v/>
      </c>
      <c r="S54" s="484"/>
      <c r="T54" s="304" t="s">
        <v>2515</v>
      </c>
      <c r="U54" s="416">
        <v>46539</v>
      </c>
      <c r="V54" s="18">
        <v>46397</v>
      </c>
      <c r="W54" s="18">
        <f>+_xlfn.XLOOKUP(B54,'La Calera II - RFSU 31.1.28'!B:B,'La Calera II - RFSU 31.1.28'!BW:BW,"No se encuentra",0,1)</f>
        <v>46400</v>
      </c>
      <c r="X54" s="193">
        <f t="shared" si="13"/>
        <v>190</v>
      </c>
      <c r="AA54" s="18">
        <f>+_xlfn.XLOOKUP(T54,'Crono LB 30.09'!B:B,'Crono LB 30.09'!E:E,"No se encuentra",0,1)</f>
        <v>46107</v>
      </c>
      <c r="AB54" s="193">
        <f t="shared" si="14"/>
        <v>-146</v>
      </c>
    </row>
    <row r="55" spans="1:28" hidden="1" x14ac:dyDescent="0.35">
      <c r="A55" s="159" t="s">
        <v>640</v>
      </c>
      <c r="B55" s="160" t="s">
        <v>2626</v>
      </c>
      <c r="C55" s="161" t="s">
        <v>5217</v>
      </c>
      <c r="D55" s="285"/>
      <c r="E55" s="201">
        <v>46132</v>
      </c>
      <c r="F55" s="198">
        <f>+_xlfn.XLOOKUP(B55,'La Calera II - RFSU 31.1.28'!B:B,'La Calera II - RFSU 31.1.28'!G:G,"No se encuentra",0,1)</f>
        <v>46136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46136</v>
      </c>
      <c r="H55" s="416">
        <v>46169</v>
      </c>
      <c r="I55" s="198">
        <v>46169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487" t="str">
        <f>+IF(+_xlfn.XLOOKUP(B55,'La Calera II - RFSU 31.1.28'!B:B,'La Calera II - RFSU 31.1.28'!AG:AG,"No se encuentra",0,1)=0,"N/A","Sin iniciar")</f>
        <v>Sin iniciar</v>
      </c>
      <c r="L55" s="201">
        <v>46289</v>
      </c>
      <c r="M55" s="198">
        <v>46234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46482</v>
      </c>
      <c r="P55" s="198">
        <v>46391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2"/>
        <v/>
      </c>
      <c r="S55" s="484"/>
      <c r="T55" s="304" t="s">
        <v>5183</v>
      </c>
      <c r="U55" s="416">
        <v>46506</v>
      </c>
      <c r="V55" s="18">
        <v>46458</v>
      </c>
      <c r="W55" s="18">
        <f>+_xlfn.XLOOKUP(B55,'La Calera II - RFSU 31.1.28'!B:B,'La Calera II - RFSU 31.1.28'!BW:BW,"No se encuentra",0,1)</f>
        <v>46395</v>
      </c>
      <c r="X55" s="193">
        <f t="shared" si="13"/>
        <v>193</v>
      </c>
      <c r="AA55" s="18" t="str">
        <f>+_xlfn.XLOOKUP(T55,'Crono LB 30.09'!B:B,'Crono LB 30.09'!E:E,"No se encuentra",0,1)</f>
        <v>No se encuentra</v>
      </c>
      <c r="AB55" s="193" t="e">
        <f t="shared" si="14"/>
        <v>#VALUE!</v>
      </c>
    </row>
    <row r="56" spans="1:28" hidden="1" x14ac:dyDescent="0.35">
      <c r="A56" s="159" t="s">
        <v>640</v>
      </c>
      <c r="B56" s="160" t="s">
        <v>2627</v>
      </c>
      <c r="C56" s="161" t="s">
        <v>762</v>
      </c>
      <c r="D56" s="285"/>
      <c r="E56" s="201">
        <v>46136</v>
      </c>
      <c r="F56" s="198"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46111</v>
      </c>
      <c r="H56" s="416">
        <v>46173</v>
      </c>
      <c r="I56" s="198">
        <v>46173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487" t="str">
        <f>+IF(+_xlfn.XLOOKUP(B56,'La Calera II - RFSU 31.1.28'!B:B,'La Calera II - RFSU 31.1.28'!AG:AG,"No se encuentra",0,1)=0,"N/A","Sin iniciar")</f>
        <v>Sin iniciar</v>
      </c>
      <c r="L56" s="201">
        <v>46259</v>
      </c>
      <c r="M56" s="198">
        <v>46238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46427</v>
      </c>
      <c r="P56" s="198">
        <v>46365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2"/>
        <v/>
      </c>
      <c r="S56" s="484"/>
      <c r="T56" s="304" t="s">
        <v>2516</v>
      </c>
      <c r="U56" s="416">
        <v>46506</v>
      </c>
      <c r="V56" s="18">
        <v>46387</v>
      </c>
      <c r="W56" s="18">
        <f>+_xlfn.XLOOKUP(B56,'La Calera II - RFSU 31.1.28'!B:B,'La Calera II - RFSU 31.1.28'!BW:BW,"No se encuentra",0,1)</f>
        <v>46340</v>
      </c>
      <c r="X56" s="193">
        <f t="shared" si="13"/>
        <v>168</v>
      </c>
      <c r="AA56" s="18">
        <f>+_xlfn.XLOOKUP(T56,'Crono LB 30.09'!B:B,'Crono LB 30.09'!E:E,"No se encuentra",0,1)</f>
        <v>46162</v>
      </c>
      <c r="AB56" s="193">
        <f t="shared" si="14"/>
        <v>-97</v>
      </c>
    </row>
    <row r="57" spans="1:28" hidden="1" x14ac:dyDescent="0.35">
      <c r="A57" s="159" t="s">
        <v>640</v>
      </c>
      <c r="B57" s="160" t="s">
        <v>2628</v>
      </c>
      <c r="C57" s="161" t="s">
        <v>763</v>
      </c>
      <c r="D57" s="285"/>
      <c r="E57" s="201">
        <v>46090</v>
      </c>
      <c r="F57" s="198">
        <v>46090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416">
        <v>46127</v>
      </c>
      <c r="I57" s="198"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487" t="s">
        <v>2772</v>
      </c>
      <c r="L57" s="201">
        <v>46259</v>
      </c>
      <c r="M57" s="198">
        <v>46192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46379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2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46381</v>
      </c>
      <c r="X57" s="193">
        <f t="shared" si="13"/>
        <v>168</v>
      </c>
      <c r="AA57" s="18">
        <f>+_xlfn.XLOOKUP(T57,'Crono LB 30.09'!B:B,'Crono LB 30.09'!E:E,"No se encuentra",0,1)</f>
        <v>46162</v>
      </c>
      <c r="AB57" s="193">
        <f t="shared" si="14"/>
        <v>-97</v>
      </c>
    </row>
    <row r="58" spans="1:28" hidden="1" x14ac:dyDescent="0.35">
      <c r="A58" s="159" t="s">
        <v>640</v>
      </c>
      <c r="B58" s="160" t="s">
        <v>2629</v>
      </c>
      <c r="C58" s="161" t="s">
        <v>764</v>
      </c>
      <c r="D58" s="285"/>
      <c r="E58" s="201">
        <v>46148</v>
      </c>
      <c r="F58" s="198">
        <f>+_xlfn.XLOOKUP(B58,'La Calera II - RFSU 31.1.28'!B:B,'La Calera II - RFSU 31.1.28'!G:G,"No se encuentra",0,1)</f>
        <v>46148</v>
      </c>
      <c r="G58" s="289" t="str">
        <f>IF(+_xlfn.XLOOKUP(B58,'La Calera II - RFSU 31.1.28'!B:B,'La Calera II - RFSU 31.1.28'!H:H,"No se encuentra",0,1)&gt;0,+_xlfn.XLOOKUP(B58,'La Calera II - RFSU 31.1.28'!B:B,'La Calera II - RFSU 31.1.28'!H:H,"No se encuentra",0,1),"")</f>
        <v/>
      </c>
      <c r="H58" s="416">
        <v>46185</v>
      </c>
      <c r="I58" s="198">
        <v>46185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487" t="str">
        <f>+IF(+_xlfn.XLOOKUP(B58,'La Calera II - RFSU 31.1.28'!B:B,'La Calera II - RFSU 31.1.28'!AG:AG,"No se encuentra",0,1)=0,"N/A","Sin iniciar")</f>
        <v>Sin iniciar</v>
      </c>
      <c r="L58" s="201">
        <v>46289</v>
      </c>
      <c r="M58" s="198">
        <v>46250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46482</v>
      </c>
      <c r="P58" s="198">
        <v>46407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2"/>
        <v/>
      </c>
      <c r="S58" s="484"/>
      <c r="T58" s="304" t="s">
        <v>5183</v>
      </c>
      <c r="U58" s="416">
        <v>46506</v>
      </c>
      <c r="V58" s="18">
        <v>46458</v>
      </c>
      <c r="W58" s="18">
        <f>+_xlfn.XLOOKUP(B58,'La Calera II - RFSU 31.1.28'!B:B,'La Calera II - RFSU 31.1.28'!BW:BW,"No se encuentra",0,1)</f>
        <v>46407</v>
      </c>
      <c r="X58" s="193">
        <f t="shared" si="13"/>
        <v>193</v>
      </c>
      <c r="AA58" s="18" t="str">
        <f>+_xlfn.XLOOKUP(T58,'Crono LB 30.09'!B:B,'Crono LB 30.09'!E:E,"No se encuentra",0,1)</f>
        <v>No se encuentra</v>
      </c>
      <c r="AB58" s="193" t="e">
        <f t="shared" si="14"/>
        <v>#VALUE!</v>
      </c>
    </row>
    <row r="59" spans="1:28" hidden="1" x14ac:dyDescent="0.35">
      <c r="A59" s="159" t="s">
        <v>640</v>
      </c>
      <c r="B59" s="160" t="s">
        <v>2630</v>
      </c>
      <c r="C59" s="161" t="s">
        <v>765</v>
      </c>
      <c r="D59" s="285"/>
      <c r="E59" s="201">
        <v>46091</v>
      </c>
      <c r="F59" s="198">
        <v>46091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416">
        <v>46128</v>
      </c>
      <c r="I59" s="198"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487" t="s">
        <v>2772</v>
      </c>
      <c r="L59" s="201">
        <v>46253</v>
      </c>
      <c r="M59" s="198">
        <v>46193</v>
      </c>
      <c r="N59" s="293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46443</v>
      </c>
      <c r="P59" s="198">
        <v>46350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 t="str">
        <f t="shared" si="12"/>
        <v/>
      </c>
      <c r="S59" s="484"/>
      <c r="T59" s="304" t="s">
        <v>2515</v>
      </c>
      <c r="U59" s="416">
        <v>46539</v>
      </c>
      <c r="V59" s="18">
        <v>46397</v>
      </c>
      <c r="W59" s="18">
        <f>+_xlfn.XLOOKUP(B59,'La Calera II - RFSU 31.1.28'!B:B,'La Calera II - RFSU 31.1.28'!BW:BW,"No se encuentra",0,1)</f>
        <v>46351</v>
      </c>
      <c r="X59" s="193">
        <f t="shared" si="13"/>
        <v>190</v>
      </c>
      <c r="AA59" s="18">
        <f>+_xlfn.XLOOKUP(T59,'Crono LB 30.09'!B:B,'Crono LB 30.09'!E:E,"No se encuentra",0,1)</f>
        <v>46107</v>
      </c>
      <c r="AB59" s="193">
        <f t="shared" si="14"/>
        <v>-146</v>
      </c>
    </row>
    <row r="60" spans="1:28" hidden="1" x14ac:dyDescent="0.35">
      <c r="A60" s="159" t="s">
        <v>640</v>
      </c>
      <c r="B60" s="160" t="s">
        <v>2631</v>
      </c>
      <c r="C60" s="161" t="s">
        <v>766</v>
      </c>
      <c r="D60" s="285"/>
      <c r="E60" s="201">
        <v>46164</v>
      </c>
      <c r="F60" s="198">
        <f>+_xlfn.XLOOKUP(B60,'La Calera II - RFSU 31.1.28'!B:B,'La Calera II - RFSU 31.1.28'!G:G,"No se encuentra",0,1)</f>
        <v>46164</v>
      </c>
      <c r="G60" s="289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416">
        <v>46201</v>
      </c>
      <c r="I60" s="198">
        <v>46201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487" t="str">
        <f>+IF(+_xlfn.XLOOKUP(B60,'La Calera II - RFSU 31.1.28'!B:B,'La Calera II - RFSU 31.1.28'!AG:AG,"No se encuentra",0,1)=0,"N/A","Sin iniciar")</f>
        <v>Sin iniciar</v>
      </c>
      <c r="L60" s="201">
        <v>46289</v>
      </c>
      <c r="M60" s="198">
        <v>46266</v>
      </c>
      <c r="N60" s="293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46482</v>
      </c>
      <c r="P60" s="198">
        <v>46423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 t="str">
        <f t="shared" si="12"/>
        <v/>
      </c>
      <c r="S60" s="484"/>
      <c r="T60" s="304" t="s">
        <v>5183</v>
      </c>
      <c r="U60" s="416">
        <v>46506</v>
      </c>
      <c r="V60" s="18">
        <v>46458</v>
      </c>
      <c r="W60" s="18">
        <f>+_xlfn.XLOOKUP(B60,'La Calera II - RFSU 31.1.28'!B:B,'La Calera II - RFSU 31.1.28'!BW:BW,"No se encuentra",0,1)</f>
        <v>46423</v>
      </c>
      <c r="X60" s="193">
        <f t="shared" si="13"/>
        <v>193</v>
      </c>
      <c r="AA60" s="18" t="str">
        <f>+_xlfn.XLOOKUP(T60,'Crono LB 30.09'!B:B,'Crono LB 30.09'!E:E,"No se encuentra",0,1)</f>
        <v>No se encuentra</v>
      </c>
      <c r="AB60" s="193" t="e">
        <f t="shared" si="14"/>
        <v>#VALUE!</v>
      </c>
    </row>
    <row r="61" spans="1:28" hidden="1" x14ac:dyDescent="0.35">
      <c r="A61" s="159" t="s">
        <v>640</v>
      </c>
      <c r="B61" s="160" t="s">
        <v>2632</v>
      </c>
      <c r="C61" s="161" t="s">
        <v>767</v>
      </c>
      <c r="D61" s="285"/>
      <c r="E61" s="201">
        <v>46315</v>
      </c>
      <c r="F61" s="198">
        <f>+_xlfn.XLOOKUP(B61,'La Calera II - RFSU 31.1.28'!B:B,'La Calera II - RFSU 31.1.28'!G:G,"No se encuentra",0,1)</f>
        <v>46315</v>
      </c>
      <c r="G61" s="289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416">
        <v>46352</v>
      </c>
      <c r="I61" s="198">
        <v>46352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487" t="str">
        <f>+IF(+_xlfn.XLOOKUP(B61,'La Calera II - RFSU 31.1.28'!B:B,'La Calera II - RFSU 31.1.28'!AG:AG,"No se encuentra",0,1)=0,"N/A","Sin iniciar")</f>
        <v>Sin iniciar</v>
      </c>
      <c r="L61" s="201">
        <v>46406</v>
      </c>
      <c r="M61" s="198">
        <v>46392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46506</v>
      </c>
      <c r="P61" s="198">
        <v>46489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2"/>
        <v/>
      </c>
      <c r="S61" s="484"/>
      <c r="T61" s="304" t="s">
        <v>5154</v>
      </c>
      <c r="U61" s="416">
        <v>46506</v>
      </c>
      <c r="V61" s="18">
        <v>46506</v>
      </c>
      <c r="W61" s="18">
        <f>+_xlfn.XLOOKUP(B61,'La Calera II - RFSU 31.1.28'!B:B,'La Calera II - RFSU 31.1.28'!BW:BW,"No se encuentra",0,1)</f>
        <v>46489</v>
      </c>
      <c r="X61" s="193">
        <f t="shared" si="13"/>
        <v>100</v>
      </c>
      <c r="AA61" s="18" t="str">
        <f>+_xlfn.XLOOKUP(T61,'Crono LB 30.09'!B:B,'Crono LB 30.09'!E:E,"No se encuentra",0,1)</f>
        <v>No se encuentra</v>
      </c>
      <c r="AB61" s="193" t="e">
        <f t="shared" si="14"/>
        <v>#VALUE!</v>
      </c>
    </row>
    <row r="62" spans="1:28" hidden="1" x14ac:dyDescent="0.35">
      <c r="A62" s="159" t="s">
        <v>640</v>
      </c>
      <c r="B62" s="160" t="s">
        <v>2633</v>
      </c>
      <c r="C62" s="161" t="s">
        <v>768</v>
      </c>
      <c r="D62" s="285"/>
      <c r="E62" s="201">
        <v>46285</v>
      </c>
      <c r="F62" s="198">
        <f>+_xlfn.XLOOKUP(B62,'La Calera II - RFSU 31.1.28'!B:B,'La Calera II - RFSU 31.1.28'!G:G,"No se encuentra",0,1)</f>
        <v>46285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201">
        <v>46312</v>
      </c>
      <c r="I62" s="198">
        <v>46312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46366</v>
      </c>
      <c r="M62" s="198">
        <v>46352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46409</v>
      </c>
      <c r="P62" s="198">
        <v>46404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2"/>
        <v/>
      </c>
      <c r="S62" s="484"/>
      <c r="T62" s="304" t="s">
        <v>5153</v>
      </c>
      <c r="U62" s="416">
        <v>46408</v>
      </c>
      <c r="V62" s="18">
        <v>46409</v>
      </c>
      <c r="W62" s="18">
        <f>+_xlfn.XLOOKUP(B62,'La Calera II - RFSU 31.1.28'!B:B,'La Calera II - RFSU 31.1.28'!BW:BW,"No se encuentra",0,1)</f>
        <v>46404</v>
      </c>
      <c r="X62" s="193">
        <f t="shared" si="13"/>
        <v>43</v>
      </c>
      <c r="AA62" s="18" t="str">
        <f>+_xlfn.XLOOKUP(T62,'Crono LB 30.09'!B:B,'Crono LB 30.09'!E:E,"No se encuentra",0,1)</f>
        <v>No se encuentra</v>
      </c>
      <c r="AB62" s="193" t="e">
        <f t="shared" si="14"/>
        <v>#VALUE!</v>
      </c>
    </row>
    <row r="63" spans="1:28" hidden="1" x14ac:dyDescent="0.35">
      <c r="A63" s="159" t="s">
        <v>640</v>
      </c>
      <c r="B63" s="160" t="s">
        <v>2634</v>
      </c>
      <c r="C63" s="161" t="s">
        <v>2635</v>
      </c>
      <c r="D63" s="285"/>
      <c r="E63" s="201">
        <v>46156</v>
      </c>
      <c r="F63" s="198">
        <f>+_xlfn.XLOOKUP(B63,'La Calera II - RFSU 31.1.28'!B:B,'La Calera II - RFSU 31.1.28'!G:G,"No se encuentra",0,1)</f>
        <v>46156</v>
      </c>
      <c r="G63" s="289" t="str">
        <f>IF(+_xlfn.XLOOKUP(B63,'La Calera II - RFSU 31.1.28'!B:B,'La Calera II - RFSU 31.1.28'!H:H,"No se encuentra",0,1)&gt;0,+_xlfn.XLOOKUP(B63,'La Calera II - RFSU 31.1.28'!B:B,'La Calera II - RFSU 31.1.28'!H:H,"No se encuentra",0,1),"")</f>
        <v/>
      </c>
      <c r="H63" s="416">
        <v>46193</v>
      </c>
      <c r="I63" s="198">
        <v>46193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46301</v>
      </c>
      <c r="M63" s="198">
        <v>46258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46475</v>
      </c>
      <c r="P63" s="198">
        <v>46415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2"/>
        <v/>
      </c>
      <c r="S63" s="484"/>
      <c r="T63" s="304" t="s">
        <v>2636</v>
      </c>
      <c r="U63" s="416">
        <v>46526</v>
      </c>
      <c r="V63" s="18">
        <v>46475</v>
      </c>
      <c r="W63" s="18">
        <f>+_xlfn.XLOOKUP(B63,'La Calera II - RFSU 31.1.28'!B:B,'La Calera II - RFSU 31.1.28'!BW:BW,"No se encuentra",0,1)</f>
        <v>46415</v>
      </c>
      <c r="X63" s="193">
        <f t="shared" si="13"/>
        <v>174</v>
      </c>
      <c r="AA63" s="18">
        <f>+_xlfn.XLOOKUP(T63,'Crono LB 30.09'!B:B,'Crono LB 30.09'!E:E,"No se encuentra",0,1)</f>
        <v>46176</v>
      </c>
      <c r="AB63" s="193">
        <f t="shared" si="14"/>
        <v>-125</v>
      </c>
    </row>
    <row r="64" spans="1:28" hidden="1" x14ac:dyDescent="0.35">
      <c r="A64" s="159" t="s">
        <v>640</v>
      </c>
      <c r="B64" s="160" t="s">
        <v>5168</v>
      </c>
      <c r="C64" s="161" t="s">
        <v>2635</v>
      </c>
      <c r="D64" s="285"/>
      <c r="E64" s="201">
        <v>46265</v>
      </c>
      <c r="F64" s="198">
        <f>+_xlfn.XLOOKUP(B64,'La Calera II - RFSU 31.1.28'!B:B,'La Calera II - RFSU 31.1.28'!G:G,"No se encuentra",0,1)</f>
        <v>46265</v>
      </c>
      <c r="G64" s="289" t="str">
        <f>IF(+_xlfn.XLOOKUP(B64,'La Calera II - RFSU 31.1.28'!B:B,'La Calera II - RFSU 31.1.28'!H:H,"No se encuentra",0,1)&gt;0,+_xlfn.XLOOKUP(B64,'La Calera II - RFSU 31.1.28'!B:B,'La Calera II - RFSU 31.1.28'!H:H,"No se encuentra",0,1),"")</f>
        <v/>
      </c>
      <c r="H64" s="416">
        <v>46302</v>
      </c>
      <c r="I64" s="416">
        <v>46302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487" t="str">
        <f>+IF(+_xlfn.XLOOKUP(B64,'La Calera II - RFSU 31.1.28'!B:B,'La Calera II - RFSU 31.1.28'!AG:AG,"No se encuentra",0,1)=0,"N/A","Sin iniciar")</f>
        <v>Sin iniciar</v>
      </c>
      <c r="L64" s="201">
        <v>46398</v>
      </c>
      <c r="M64" s="198">
        <v>46398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46557</v>
      </c>
      <c r="P64" s="198">
        <v>46557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" si="15">IF(N64="","",+IF(Q64="",+O64-P64,+O64-Q64))</f>
        <v/>
      </c>
      <c r="S64" s="484" t="s">
        <v>5169</v>
      </c>
      <c r="T64" s="304" t="s">
        <v>5184</v>
      </c>
      <c r="U64" s="416">
        <v>46557</v>
      </c>
      <c r="V64" s="18">
        <v>46557</v>
      </c>
      <c r="W64" s="18">
        <f>+_xlfn.XLOOKUP(B64,'La Calera II - RFSU 31.1.28'!B:B,'La Calera II - RFSU 31.1.28'!BW:BW,"No se encuentra",0,1)</f>
        <v>46524</v>
      </c>
      <c r="X64" s="193">
        <f t="shared" si="13"/>
        <v>159</v>
      </c>
      <c r="AA64" s="18" t="str">
        <f>+_xlfn.XLOOKUP(T64,'Crono LB 30.09'!B:B,'Crono LB 30.09'!E:E,"No se encuentra",0,1)</f>
        <v>No se encuentra</v>
      </c>
      <c r="AB64" s="193" t="e">
        <f t="shared" si="14"/>
        <v>#VALUE!</v>
      </c>
    </row>
    <row r="65" spans="1:28" hidden="1" x14ac:dyDescent="0.35">
      <c r="A65" s="159" t="s">
        <v>640</v>
      </c>
      <c r="B65" s="160" t="s">
        <v>2637</v>
      </c>
      <c r="C65" s="161" t="s">
        <v>2638</v>
      </c>
      <c r="D65" s="285"/>
      <c r="E65" s="201">
        <v>46147</v>
      </c>
      <c r="F65" s="198">
        <f>+_xlfn.XLOOKUP(B65,'La Calera II - RFSU 31.1.28'!B:B,'La Calera II - RFSU 31.1.28'!G:G,"No se encuentra",0,1)</f>
        <v>46147</v>
      </c>
      <c r="G65" s="289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416">
        <v>46184</v>
      </c>
      <c r="I65" s="198">
        <v>46184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46268</v>
      </c>
      <c r="M65" s="198">
        <v>46249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46408</v>
      </c>
      <c r="P65" s="198">
        <v>46356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2"/>
        <v/>
      </c>
      <c r="S65" s="484"/>
      <c r="T65" s="304" t="s">
        <v>5185</v>
      </c>
      <c r="U65" s="416">
        <v>46408</v>
      </c>
      <c r="V65" s="18">
        <v>46356</v>
      </c>
      <c r="W65" s="18">
        <f>+_xlfn.XLOOKUP(B65,'La Calera II - RFSU 31.1.28'!B:B,'La Calera II - RFSU 31.1.28'!BW:BW,"No se encuentra",0,1)</f>
        <v>46356</v>
      </c>
      <c r="X65" s="193">
        <f t="shared" si="13"/>
        <v>140</v>
      </c>
      <c r="AA65" s="18" t="str">
        <f>+_xlfn.XLOOKUP(T65,'Crono LB 30.09'!B:B,'Crono LB 30.09'!E:E,"No se encuentra",0,1)</f>
        <v>No se encuentra</v>
      </c>
      <c r="AB65" s="193" t="e">
        <f t="shared" si="14"/>
        <v>#VALUE!</v>
      </c>
    </row>
    <row r="66" spans="1:28" hidden="1" x14ac:dyDescent="0.35">
      <c r="A66" s="159" t="s">
        <v>640</v>
      </c>
      <c r="B66" s="160" t="s">
        <v>2639</v>
      </c>
      <c r="C66" s="161" t="s">
        <v>2640</v>
      </c>
      <c r="D66" s="285"/>
      <c r="E66" s="201">
        <v>46153</v>
      </c>
      <c r="F66" s="198">
        <f>+_xlfn.XLOOKUP(B66,'La Calera II - RFSU 31.1.28'!B:B,'La Calera II - RFSU 31.1.28'!G:G,"No se encuentra",0,1)</f>
        <v>46153</v>
      </c>
      <c r="G66" s="289" t="str">
        <f>IF(+_xlfn.XLOOKUP(B66,'La Calera II - RFSU 31.1.28'!B:B,'La Calera II - RFSU 31.1.28'!H:H,"No se encuentra",0,1)&gt;0,+_xlfn.XLOOKUP(B66,'La Calera II - RFSU 31.1.28'!B:B,'La Calera II - RFSU 31.1.28'!H:H,"No se encuentra",0,1),"")</f>
        <v/>
      </c>
      <c r="H66" s="416">
        <v>46190</v>
      </c>
      <c r="I66" s="198">
        <v>46190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487" t="str">
        <f>+IF(+_xlfn.XLOOKUP(B66,'La Calera II - RFSU 31.1.28'!B:B,'La Calera II - RFSU 31.1.28'!AG:AG,"No se encuentra",0,1)=0,"N/A","Sin iniciar")</f>
        <v>Sin iniciar</v>
      </c>
      <c r="L66" s="201">
        <v>46253</v>
      </c>
      <c r="M66" s="198">
        <v>46253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46507</v>
      </c>
      <c r="P66" s="198">
        <v>46472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2"/>
        <v/>
      </c>
      <c r="S66" s="484"/>
      <c r="T66" s="304" t="s">
        <v>5182</v>
      </c>
      <c r="U66" s="416">
        <v>46539</v>
      </c>
      <c r="V66" s="18">
        <v>46472</v>
      </c>
      <c r="W66" s="18">
        <f>+_xlfn.XLOOKUP(B66,'La Calera II - RFSU 31.1.28'!B:B,'La Calera II - RFSU 31.1.28'!BW:BW,"No se encuentra",0,1)</f>
        <v>46472</v>
      </c>
      <c r="X66" s="193">
        <f t="shared" si="13"/>
        <v>254</v>
      </c>
      <c r="AA66" s="18" t="str">
        <f>+_xlfn.XLOOKUP(T66,'Crono LB 30.09'!B:B,'Crono LB 30.09'!E:E,"No se encuentra",0,1)</f>
        <v>No se encuentra</v>
      </c>
      <c r="AB66" s="193" t="e">
        <f t="shared" si="14"/>
        <v>#VALUE!</v>
      </c>
    </row>
    <row r="67" spans="1:28" hidden="1" x14ac:dyDescent="0.35">
      <c r="A67" s="159" t="s">
        <v>640</v>
      </c>
      <c r="B67" s="160" t="s">
        <v>2641</v>
      </c>
      <c r="C67" s="161" t="s">
        <v>2525</v>
      </c>
      <c r="D67" s="285"/>
      <c r="E67" s="201">
        <v>46097</v>
      </c>
      <c r="F67" s="198">
        <v>46097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416">
        <v>46134</v>
      </c>
      <c r="I67" s="198">
        <v>46150</v>
      </c>
      <c r="J67" s="289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487" t="str">
        <f>+IF(+_xlfn.XLOOKUP(B67,'La Calera II - RFSU 31.1.28'!B:B,'La Calera II - RFSU 31.1.28'!AG:AG,"No se encuentra",0,1)=0,"N/A","Sin iniciar")</f>
        <v>Sin iniciar</v>
      </c>
      <c r="L67" s="201">
        <v>46259</v>
      </c>
      <c r="M67" s="198">
        <v>46199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46427</v>
      </c>
      <c r="P67" s="198">
        <v>46356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2"/>
        <v/>
      </c>
      <c r="S67" s="484"/>
      <c r="T67" s="304" t="s">
        <v>2516</v>
      </c>
      <c r="U67" s="416">
        <v>46506</v>
      </c>
      <c r="V67" s="18">
        <v>46387</v>
      </c>
      <c r="W67" s="18">
        <f>+_xlfn.XLOOKUP(B67,'La Calera II - RFSU 31.1.28'!B:B,'La Calera II - RFSU 31.1.28'!BW:BW,"No se encuentra",0,1)</f>
        <v>46374</v>
      </c>
      <c r="X67" s="193">
        <f t="shared" si="13"/>
        <v>168</v>
      </c>
      <c r="AA67" s="18">
        <f>+_xlfn.XLOOKUP(T67,'Crono LB 30.09'!B:B,'Crono LB 30.09'!E:E,"No se encuentra",0,1)</f>
        <v>46162</v>
      </c>
      <c r="AB67" s="193">
        <f t="shared" si="14"/>
        <v>-97</v>
      </c>
    </row>
    <row r="68" spans="1:28" hidden="1" x14ac:dyDescent="0.35">
      <c r="A68" s="159" t="s">
        <v>640</v>
      </c>
      <c r="B68" s="160" t="s">
        <v>2642</v>
      </c>
      <c r="C68" s="161" t="s">
        <v>2526</v>
      </c>
      <c r="D68" s="285"/>
      <c r="E68" s="201">
        <v>46107</v>
      </c>
      <c r="F68" s="198">
        <v>46107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416">
        <v>46144</v>
      </c>
      <c r="I68" s="198">
        <v>46144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46133</v>
      </c>
      <c r="K68" s="487" t="s">
        <v>2772</v>
      </c>
      <c r="L68" s="201">
        <v>46259</v>
      </c>
      <c r="M68" s="198">
        <v>46209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46336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2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46325</v>
      </c>
      <c r="X68" s="193">
        <f t="shared" si="13"/>
        <v>168</v>
      </c>
      <c r="AA68" s="18">
        <f>+_xlfn.XLOOKUP(T68,'Crono LB 30.09'!B:B,'Crono LB 30.09'!E:E,"No se encuentra",0,1)</f>
        <v>46162</v>
      </c>
      <c r="AB68" s="193">
        <f t="shared" si="14"/>
        <v>-97</v>
      </c>
    </row>
    <row r="69" spans="1:28" hidden="1" x14ac:dyDescent="0.35">
      <c r="A69" s="159" t="s">
        <v>640</v>
      </c>
      <c r="B69" s="160" t="s">
        <v>2643</v>
      </c>
      <c r="C69" s="161" t="s">
        <v>2527</v>
      </c>
      <c r="D69" s="285"/>
      <c r="E69" s="201">
        <v>46111</v>
      </c>
      <c r="F69" s="198">
        <v>46111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46148</v>
      </c>
      <c r="I69" s="198"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46134</v>
      </c>
      <c r="K69" s="487" t="s">
        <v>2772</v>
      </c>
      <c r="L69" s="201">
        <v>46259</v>
      </c>
      <c r="M69" s="198">
        <v>46213</v>
      </c>
      <c r="N69" s="293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46427</v>
      </c>
      <c r="P69" s="198">
        <v>46340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2"/>
        <v/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46326</v>
      </c>
      <c r="X69" s="193">
        <f t="shared" si="13"/>
        <v>168</v>
      </c>
      <c r="AA69" s="18">
        <f>+_xlfn.XLOOKUP(T69,'Crono LB 30.09'!B:B,'Crono LB 30.09'!E:E,"No se encuentra",0,1)</f>
        <v>46162</v>
      </c>
      <c r="AB69" s="193">
        <f t="shared" si="14"/>
        <v>-97</v>
      </c>
    </row>
    <row r="70" spans="1:28" hidden="1" x14ac:dyDescent="0.35">
      <c r="A70" s="159" t="s">
        <v>640</v>
      </c>
      <c r="B70" s="162" t="s">
        <v>2644</v>
      </c>
      <c r="C70" s="163" t="s">
        <v>2528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2772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46380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2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46366</v>
      </c>
      <c r="X70" s="193">
        <f t="shared" si="13"/>
        <v>168</v>
      </c>
      <c r="AA70" s="18">
        <f>+_xlfn.XLOOKUP(T70,'Crono LB 30.09'!B:B,'Crono LB 30.09'!E:E,"No se encuentra",0,1)</f>
        <v>46162</v>
      </c>
      <c r="AB70" s="193">
        <f t="shared" si="14"/>
        <v>-97</v>
      </c>
    </row>
    <row r="71" spans="1:28" hidden="1" x14ac:dyDescent="0.35">
      <c r="A71" s="159" t="s">
        <v>640</v>
      </c>
      <c r="B71" s="162" t="s">
        <v>2645</v>
      </c>
      <c r="C71" s="163" t="s">
        <v>2529</v>
      </c>
      <c r="D71" s="285"/>
      <c r="E71" s="201">
        <v>46153</v>
      </c>
      <c r="F71" s="198">
        <f>+_xlfn.XLOOKUP(B71,'La Calera II - RFSU 31.1.28'!B:B,'La Calera II - RFSU 31.1.28'!G:G,"No se encuentra",0,1)</f>
        <v>46153</v>
      </c>
      <c r="G71" s="289" t="str">
        <f>IF(+_xlfn.XLOOKUP(B71,'La Calera II - RFSU 31.1.28'!B:B,'La Calera II - RFSU 31.1.28'!H:H,"No se encuentra",0,1)&gt;0,+_xlfn.XLOOKUP(B71,'La Calera II - RFSU 31.1.28'!B:B,'La Calera II - RFSU 31.1.28'!H:H,"No se encuentra",0,1),"")</f>
        <v/>
      </c>
      <c r="H71" s="416">
        <v>46190</v>
      </c>
      <c r="I71" s="198">
        <v>46190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487" t="str">
        <f>+IF(+_xlfn.XLOOKUP(B71,'La Calera II - RFSU 31.1.28'!B:B,'La Calera II - RFSU 31.1.28'!AG:AG,"No se encuentra",0,1)=0,"N/A","Sin iniciar")</f>
        <v>Sin iniciar</v>
      </c>
      <c r="L71" s="201">
        <v>46289</v>
      </c>
      <c r="M71" s="198">
        <v>46255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46482</v>
      </c>
      <c r="P71" s="198">
        <v>46422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2"/>
        <v/>
      </c>
      <c r="S71" s="484"/>
      <c r="T71" s="304" t="s">
        <v>5183</v>
      </c>
      <c r="U71" s="416">
        <v>46506</v>
      </c>
      <c r="V71" s="18">
        <v>46458</v>
      </c>
      <c r="W71" s="18">
        <f>+_xlfn.XLOOKUP(B71,'La Calera II - RFSU 31.1.28'!B:B,'La Calera II - RFSU 31.1.28'!BW:BW,"No se encuentra",0,1)</f>
        <v>46422</v>
      </c>
      <c r="X71" s="193">
        <f t="shared" si="13"/>
        <v>193</v>
      </c>
      <c r="AA71" s="18" t="str">
        <f>+_xlfn.XLOOKUP(T71,'Crono LB 30.09'!B:B,'Crono LB 30.09'!E:E,"No se encuentra",0,1)</f>
        <v>No se encuentra</v>
      </c>
      <c r="AB71" s="193" t="e">
        <f t="shared" si="14"/>
        <v>#VALUE!</v>
      </c>
    </row>
    <row r="72" spans="1:28" hidden="1" x14ac:dyDescent="0.35">
      <c r="A72" s="159" t="s">
        <v>640</v>
      </c>
      <c r="B72" s="162" t="s">
        <v>2646</v>
      </c>
      <c r="C72" s="163" t="s">
        <v>2647</v>
      </c>
      <c r="D72" s="285"/>
      <c r="E72" s="201">
        <v>46090</v>
      </c>
      <c r="F72" s="198">
        <v>46090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46091</v>
      </c>
      <c r="H72" s="416">
        <v>46127</v>
      </c>
      <c r="I72" s="198">
        <v>46129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46129</v>
      </c>
      <c r="K72" s="487" t="s">
        <v>2772</v>
      </c>
      <c r="L72" s="201">
        <v>46289</v>
      </c>
      <c r="M72" s="198">
        <v>46192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46439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2"/>
        <v/>
      </c>
      <c r="S72" s="484"/>
      <c r="T72" s="304" t="s">
        <v>5183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46441</v>
      </c>
      <c r="X72" s="193">
        <f t="shared" si="13"/>
        <v>193</v>
      </c>
      <c r="AA72" s="18" t="str">
        <f>+_xlfn.XLOOKUP(T72,'Crono LB 30.09'!B:B,'Crono LB 30.09'!E:E,"No se encuentra",0,1)</f>
        <v>No se encuentra</v>
      </c>
      <c r="AB72" s="193" t="e">
        <f t="shared" si="14"/>
        <v>#VALUE!</v>
      </c>
    </row>
    <row r="73" spans="1:28" hidden="1" x14ac:dyDescent="0.35">
      <c r="A73" s="159" t="s">
        <v>640</v>
      </c>
      <c r="B73" s="160" t="s">
        <v>2648</v>
      </c>
      <c r="C73" s="161" t="s">
        <v>2649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2772</v>
      </c>
      <c r="L73" s="201">
        <v>46289</v>
      </c>
      <c r="M73" s="198">
        <v>46192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2"/>
        <v/>
      </c>
      <c r="S73" s="484"/>
      <c r="T73" s="304" t="s">
        <v>5183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3"/>
        <v>193</v>
      </c>
      <c r="AA73" s="18" t="str">
        <f>+_xlfn.XLOOKUP(T73,'Crono LB 30.09'!B:B,'Crono LB 30.09'!E:E,"No se encuentra",0,1)</f>
        <v>No se encuentra</v>
      </c>
      <c r="AB73" s="193" t="e">
        <f t="shared" si="14"/>
        <v>#VALUE!</v>
      </c>
    </row>
    <row r="74" spans="1:28" hidden="1" x14ac:dyDescent="0.35">
      <c r="A74" s="159" t="s">
        <v>640</v>
      </c>
      <c r="B74" s="160" t="s">
        <v>2650</v>
      </c>
      <c r="C74" s="161" t="s">
        <v>2651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2772</v>
      </c>
      <c r="L74" s="201">
        <v>46289</v>
      </c>
      <c r="M74" s="198">
        <v>46192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2"/>
        <v/>
      </c>
      <c r="S74" s="484"/>
      <c r="T74" s="304" t="s">
        <v>5183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3"/>
        <v>193</v>
      </c>
      <c r="AA74" s="18" t="str">
        <f>+_xlfn.XLOOKUP(T74,'Crono LB 30.09'!B:B,'Crono LB 30.09'!E:E,"No se encuentra",0,1)</f>
        <v>No se encuentra</v>
      </c>
      <c r="AB74" s="193" t="e">
        <f t="shared" si="14"/>
        <v>#VALUE!</v>
      </c>
    </row>
    <row r="75" spans="1:28" hidden="1" x14ac:dyDescent="0.35">
      <c r="A75" s="159" t="s">
        <v>640</v>
      </c>
      <c r="B75" s="160" t="s">
        <v>2652</v>
      </c>
      <c r="C75" s="161" t="s">
        <v>2653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2772</v>
      </c>
      <c r="L75" s="201">
        <v>46289</v>
      </c>
      <c r="M75" s="198">
        <v>46192</v>
      </c>
      <c r="N75" s="293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 t="str">
        <f t="shared" ref="R75:R105" si="16">IF(N75="","",+IF(Q75="",+O75-P75,+O75-Q75))</f>
        <v/>
      </c>
      <c r="S75" s="484"/>
      <c r="T75" s="304" t="s">
        <v>5183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46441</v>
      </c>
      <c r="X75" s="193">
        <f t="shared" si="13"/>
        <v>193</v>
      </c>
      <c r="AA75" s="18" t="str">
        <f>+_xlfn.XLOOKUP(T75,'Crono LB 30.09'!B:B,'Crono LB 30.09'!E:E,"No se encuentra",0,1)</f>
        <v>No se encuentra</v>
      </c>
      <c r="AB75" s="193" t="e">
        <f t="shared" si="14"/>
        <v>#VALUE!</v>
      </c>
    </row>
    <row r="76" spans="1:28" hidden="1" x14ac:dyDescent="0.35">
      <c r="A76" s="159" t="s">
        <v>640</v>
      </c>
      <c r="B76" s="160" t="s">
        <v>2654</v>
      </c>
      <c r="C76" s="161" t="s">
        <v>2530</v>
      </c>
      <c r="D76" s="285"/>
      <c r="E76" s="201">
        <v>46304</v>
      </c>
      <c r="F76" s="198">
        <f>+_xlfn.XLOOKUP(B76,'La Calera II - RFSU 31.1.28'!B:B,'La Calera II - RFSU 31.1.28'!G:G,"No se encuentra",0,1)</f>
        <v>46304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/>
      </c>
      <c r="H76" s="416">
        <v>46341</v>
      </c>
      <c r="I76" s="198">
        <v>46341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/>
      </c>
      <c r="K76" s="487" t="str">
        <f>+IF(+_xlfn.XLOOKUP(B76,'La Calera II - RFSU 31.1.28'!B:B,'La Calera II - RFSU 31.1.28'!AG:AG,"No se encuentra",0,1)=0,"N/A","Sin iniciar")</f>
        <v>Sin iniciar</v>
      </c>
      <c r="L76" s="201">
        <v>46406</v>
      </c>
      <c r="M76" s="198">
        <v>46406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46506</v>
      </c>
      <c r="P76" s="198">
        <v>46503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si="16"/>
        <v/>
      </c>
      <c r="S76" s="484"/>
      <c r="T76" s="304" t="s">
        <v>5154</v>
      </c>
      <c r="U76" s="416">
        <v>46506</v>
      </c>
      <c r="V76" s="18">
        <v>46506</v>
      </c>
      <c r="W76" s="18">
        <f>+_xlfn.XLOOKUP(B76,'La Calera II - RFSU 31.1.28'!B:B,'La Calera II - RFSU 31.1.28'!BW:BW,"No se encuentra",0,1)</f>
        <v>46593</v>
      </c>
      <c r="X76" s="193">
        <f t="shared" si="13"/>
        <v>100</v>
      </c>
      <c r="AA76" s="18" t="str">
        <f>+_xlfn.XLOOKUP(T76,'Crono LB 30.09'!B:B,'Crono LB 30.09'!E:E,"No se encuentra",0,1)</f>
        <v>No se encuentra</v>
      </c>
      <c r="AB76" s="193" t="e">
        <f t="shared" si="14"/>
        <v>#VALUE!</v>
      </c>
    </row>
    <row r="77" spans="1:28" hidden="1" x14ac:dyDescent="0.35">
      <c r="A77" s="159" t="s">
        <v>640</v>
      </c>
      <c r="B77" s="160" t="s">
        <v>2655</v>
      </c>
      <c r="C77" s="161" t="s">
        <v>2656</v>
      </c>
      <c r="D77" s="285"/>
      <c r="E77" s="201">
        <v>46056</v>
      </c>
      <c r="F77" s="198">
        <v>46056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46056</v>
      </c>
      <c r="H77" s="416">
        <v>46095</v>
      </c>
      <c r="I77" s="198">
        <v>46107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46106</v>
      </c>
      <c r="K77" s="487" t="s">
        <v>2772</v>
      </c>
      <c r="L77" s="201">
        <v>46196</v>
      </c>
      <c r="M77" s="198">
        <v>46195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46562</v>
      </c>
      <c r="P77" s="198">
        <v>46502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6"/>
        <v/>
      </c>
      <c r="S77" s="484"/>
      <c r="T77" s="304" t="s">
        <v>2657</v>
      </c>
      <c r="U77" s="416">
        <v>46566</v>
      </c>
      <c r="V77" s="18">
        <v>46562</v>
      </c>
      <c r="W77" s="18">
        <f>+_xlfn.XLOOKUP(B77,'La Calera II - RFSU 31.1.28'!B:B,'La Calera II - RFSU 31.1.28'!BW:BW,"No se encuentra",0,1)</f>
        <v>46513</v>
      </c>
      <c r="X77" s="193">
        <f t="shared" si="13"/>
        <v>366</v>
      </c>
      <c r="AA77" s="18">
        <f>+_xlfn.XLOOKUP(T77,'Crono LB 30.09'!B:B,'Crono LB 30.09'!E:E,"No se encuentra",0,1)</f>
        <v>46067</v>
      </c>
      <c r="AB77" s="193">
        <f t="shared" si="14"/>
        <v>-129</v>
      </c>
    </row>
    <row r="78" spans="1:28" hidden="1" x14ac:dyDescent="0.35">
      <c r="A78" s="159" t="s">
        <v>640</v>
      </c>
      <c r="B78" s="160" t="s">
        <v>2658</v>
      </c>
      <c r="C78" s="161" t="s">
        <v>2659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46094</v>
      </c>
      <c r="J78" s="289">
        <v>46094</v>
      </c>
      <c r="K78" s="487" t="s">
        <v>2772</v>
      </c>
      <c r="L78" s="201">
        <v>46197</v>
      </c>
      <c r="M78" s="198">
        <v>46195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46495</v>
      </c>
      <c r="P78" s="198">
        <v>46494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6"/>
        <v/>
      </c>
      <c r="S78" s="484"/>
      <c r="T78" s="304" t="s">
        <v>2660</v>
      </c>
      <c r="U78" s="416">
        <v>46495</v>
      </c>
      <c r="V78" s="18">
        <v>46495</v>
      </c>
      <c r="W78" s="18">
        <f>+_xlfn.XLOOKUP(B78,'La Calera II - RFSU 31.1.28'!B:B,'La Calera II - RFSU 31.1.28'!BW:BW,"No se encuentra",0,1)</f>
        <v>46501</v>
      </c>
      <c r="X78" s="193">
        <f t="shared" si="13"/>
        <v>298</v>
      </c>
      <c r="AA78" s="18">
        <f>+_xlfn.XLOOKUP(T78,'Crono LB 30.09'!B:B,'Crono LB 30.09'!E:E,"No se encuentra",0,1)</f>
        <v>46067</v>
      </c>
      <c r="AB78" s="193">
        <f t="shared" si="14"/>
        <v>-130</v>
      </c>
    </row>
    <row r="79" spans="1:28" hidden="1" x14ac:dyDescent="0.35">
      <c r="A79" s="159" t="s">
        <v>640</v>
      </c>
      <c r="B79" s="160" t="s">
        <v>5224</v>
      </c>
      <c r="C79" s="161" t="s">
        <v>2523</v>
      </c>
      <c r="D79" s="285"/>
      <c r="E79" s="201">
        <v>46139</v>
      </c>
      <c r="F79" s="198">
        <v>46139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46139</v>
      </c>
      <c r="H79" s="416">
        <v>46171</v>
      </c>
      <c r="I79" s="198">
        <v>46171</v>
      </c>
      <c r="J79" s="289" t="str">
        <f>IF(+_xlfn.XLOOKUP(B79,'La Calera II - RFSU 31.1.28'!B:B,'La Calera II - RFSU 31.1.28'!X:X,"No se encuentra",0,1)&gt;0,+_xlfn.XLOOKUP(B79,'La Calera II - RFSU 31.1.28'!B:B,'La Calera II - RFSU 31.1.28'!X:X,"No se encuentra",0,1),"")</f>
        <v/>
      </c>
      <c r="K79" s="487" t="str">
        <f>+IF(+_xlfn.XLOOKUP(B79,'La Calera II - RFSU 31.1.28'!B:B,'La Calera II - RFSU 31.1.28'!AG:AG,"No se encuentra",0,1)=0,"N/A","Sin iniciar")</f>
        <v>Sin iniciar</v>
      </c>
      <c r="L79" s="201">
        <v>46253</v>
      </c>
      <c r="M79" s="198">
        <v>46253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46538</v>
      </c>
      <c r="P79" s="198">
        <v>46538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6"/>
        <v/>
      </c>
      <c r="S79" s="484"/>
      <c r="T79" s="304" t="s">
        <v>5181</v>
      </c>
      <c r="U79" s="416"/>
      <c r="W79" s="18"/>
      <c r="X79" s="193"/>
      <c r="AA79" s="18"/>
      <c r="AB79" s="193"/>
    </row>
    <row r="80" spans="1:28" hidden="1" x14ac:dyDescent="0.35">
      <c r="A80" s="159" t="s">
        <v>640</v>
      </c>
      <c r="B80" s="160" t="s">
        <v>2669</v>
      </c>
      <c r="C80" s="161" t="s">
        <v>2670</v>
      </c>
      <c r="D80" s="285"/>
      <c r="E80" s="201">
        <v>46163</v>
      </c>
      <c r="F80" s="198">
        <f>+_xlfn.XLOOKUP(B80,'La Calera II - RFSU 31.1.28'!B:B,'La Calera II - RFSU 31.1.28'!G:G,"No se encuentra",0,1)</f>
        <v>46163</v>
      </c>
      <c r="G80" s="289" t="str">
        <f>IF(+_xlfn.XLOOKUP(B80,'La Calera II - RFSU 31.1.28'!B:B,'La Calera II - RFSU 31.1.28'!H:H,"No se encuentra",0,1)&gt;0,+_xlfn.XLOOKUP(B80,'La Calera II - RFSU 31.1.28'!B:B,'La Calera II - RFSU 31.1.28'!H:H,"No se encuentra",0,1),"")</f>
        <v/>
      </c>
      <c r="H80" s="416">
        <v>46200</v>
      </c>
      <c r="I80" s="198">
        <v>46200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487" t="str">
        <f>+IF(+_xlfn.XLOOKUP(B80,'La Calera II - RFSU 31.1.28'!B:B,'La Calera II - RFSU 31.1.28'!AG:AG,"No se encuentra",0,1)=0,"N/A","Sin iniciar")</f>
        <v>Sin iniciar</v>
      </c>
      <c r="L80" s="201">
        <v>46289</v>
      </c>
      <c r="M80" s="198">
        <v>46265</v>
      </c>
      <c r="N80" s="293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v>46482</v>
      </c>
      <c r="P80" s="198">
        <v>46392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6"/>
        <v/>
      </c>
      <c r="S80" s="484"/>
      <c r="T80" s="304" t="s">
        <v>5183</v>
      </c>
      <c r="U80" s="416">
        <v>46506</v>
      </c>
      <c r="V80" s="18">
        <v>46458</v>
      </c>
      <c r="W80" s="18">
        <f>+_xlfn.XLOOKUP(B80,'La Calera II - RFSU 31.1.28'!B:B,'La Calera II - RFSU 31.1.28'!BW:BW,"No se encuentra",0,1)</f>
        <v>46392</v>
      </c>
      <c r="X80" s="193">
        <f t="shared" ref="X80:X107" si="17">+O80-L80</f>
        <v>193</v>
      </c>
      <c r="AA80" s="18"/>
      <c r="AB80" s="193"/>
    </row>
    <row r="81" spans="1:28" hidden="1" x14ac:dyDescent="0.35">
      <c r="A81" s="159" t="s">
        <v>640</v>
      </c>
      <c r="B81" s="160" t="s">
        <v>2673</v>
      </c>
      <c r="C81" s="161" t="s">
        <v>2674</v>
      </c>
      <c r="D81" s="285"/>
      <c r="E81" s="201">
        <v>46098</v>
      </c>
      <c r="F81" s="198">
        <v>46098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46104</v>
      </c>
      <c r="H81" s="416">
        <v>46135</v>
      </c>
      <c r="I81" s="198">
        <v>46150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487" t="str">
        <f>+IF(+_xlfn.XLOOKUP(B81,'La Calera II - RFSU 31.1.28'!B:B,'La Calera II - RFSU 31.1.28'!AG:AG,"No se encuentra",0,1)=0,"N/A","Sin iniciar")</f>
        <v>Sin iniciar</v>
      </c>
      <c r="L81" s="201">
        <v>46259</v>
      </c>
      <c r="M81" s="198">
        <v>46200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46427</v>
      </c>
      <c r="P81" s="198">
        <v>46327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6"/>
        <v/>
      </c>
      <c r="S81" s="484"/>
      <c r="T81" s="304" t="s">
        <v>2516</v>
      </c>
      <c r="U81" s="416">
        <v>46506</v>
      </c>
      <c r="V81" s="18">
        <v>46387</v>
      </c>
      <c r="W81" s="18">
        <f>+_xlfn.XLOOKUP(B81,'La Calera II - RFSU 31.1.28'!B:B,'La Calera II - RFSU 31.1.28'!BW:BW,"No se encuentra",0,1)</f>
        <v>46344</v>
      </c>
      <c r="X81" s="193">
        <f t="shared" si="17"/>
        <v>168</v>
      </c>
      <c r="AA81" s="18"/>
      <c r="AB81" s="193"/>
    </row>
    <row r="82" spans="1:28" ht="20" hidden="1" x14ac:dyDescent="0.35">
      <c r="A82" s="159" t="s">
        <v>640</v>
      </c>
      <c r="B82" s="160" t="s">
        <v>2675</v>
      </c>
      <c r="C82" s="161" t="s">
        <v>5216</v>
      </c>
      <c r="D82" s="285"/>
      <c r="E82" s="201">
        <v>46121</v>
      </c>
      <c r="F82" s="198">
        <v>46121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46122</v>
      </c>
      <c r="H82" s="416">
        <v>46158</v>
      </c>
      <c r="I82" s="198">
        <v>46158</v>
      </c>
      <c r="J82" s="289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487" t="str">
        <f>+IF(+_xlfn.XLOOKUP(B82,'La Calera II - RFSU 31.1.28'!B:B,'La Calera II - RFSU 31.1.28'!AG:AG,"No se encuentra",0,1)=0,"N/A","Sin iniciar")</f>
        <v>Sin iniciar</v>
      </c>
      <c r="L82" s="201">
        <v>46259</v>
      </c>
      <c r="M82" s="198">
        <v>46223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46380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6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46384</v>
      </c>
      <c r="X82" s="193">
        <f t="shared" si="17"/>
        <v>168</v>
      </c>
      <c r="AA82" s="18"/>
      <c r="AB82" s="193"/>
    </row>
    <row r="83" spans="1:28" hidden="1" x14ac:dyDescent="0.35">
      <c r="A83" s="159" t="s">
        <v>640</v>
      </c>
      <c r="B83" s="160" t="s">
        <v>2677</v>
      </c>
      <c r="C83" s="161" t="s">
        <v>2678</v>
      </c>
      <c r="D83" s="285"/>
      <c r="E83" s="201">
        <v>46122</v>
      </c>
      <c r="F83" s="198">
        <v>46122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46100</v>
      </c>
      <c r="H83" s="416">
        <v>46159</v>
      </c>
      <c r="I83" s="198">
        <v>46159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46142</v>
      </c>
      <c r="K83" s="487" t="s">
        <v>2772</v>
      </c>
      <c r="L83" s="201">
        <v>46253</v>
      </c>
      <c r="M83" s="198">
        <v>46224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46507</v>
      </c>
      <c r="P83" s="198">
        <v>46471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6"/>
        <v/>
      </c>
      <c r="S83" s="484"/>
      <c r="T83" s="304" t="s">
        <v>5182</v>
      </c>
      <c r="U83" s="416">
        <v>46539</v>
      </c>
      <c r="V83" s="18">
        <v>46472</v>
      </c>
      <c r="W83" s="18">
        <f>+_xlfn.XLOOKUP(B83,'La Calera II - RFSU 31.1.28'!B:B,'La Calera II - RFSU 31.1.28'!BW:BW,"No se encuentra",0,1)</f>
        <v>46454</v>
      </c>
      <c r="X83" s="193">
        <f t="shared" si="17"/>
        <v>254</v>
      </c>
      <c r="AA83" s="18"/>
      <c r="AB83" s="193"/>
    </row>
    <row r="84" spans="1:28" hidden="1" x14ac:dyDescent="0.35">
      <c r="A84" s="159" t="s">
        <v>640</v>
      </c>
      <c r="B84" s="160" t="s">
        <v>2679</v>
      </c>
      <c r="C84" s="161" t="s">
        <v>2680</v>
      </c>
      <c r="D84" s="285"/>
      <c r="E84" s="201">
        <v>46157</v>
      </c>
      <c r="F84" s="198">
        <f>+_xlfn.XLOOKUP(B84,'La Calera II - RFSU 31.1.28'!B:B,'La Calera II - RFSU 31.1.28'!G:G,"No se encuentra",0,1)</f>
        <v>46157</v>
      </c>
      <c r="G84" s="289" t="str">
        <f>IF(+_xlfn.XLOOKUP(B84,'La Calera II - RFSU 31.1.28'!B:B,'La Calera II - RFSU 31.1.28'!H:H,"No se encuentra",0,1)&gt;0,+_xlfn.XLOOKUP(B84,'La Calera II - RFSU 31.1.28'!B:B,'La Calera II - RFSU 31.1.28'!H:H,"No se encuentra",0,1),"")</f>
        <v/>
      </c>
      <c r="H84" s="416">
        <v>46194</v>
      </c>
      <c r="I84" s="198">
        <v>46194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487" t="str">
        <f>+IF(+_xlfn.XLOOKUP(B84,'La Calera II - RFSU 31.1.28'!B:B,'La Calera II - RFSU 31.1.28'!AG:AG,"No se encuentra",0,1)=0,"N/A","Sin iniciar")</f>
        <v>Sin iniciar</v>
      </c>
      <c r="L84" s="201">
        <v>46259</v>
      </c>
      <c r="M84" s="198">
        <v>46259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46427</v>
      </c>
      <c r="P84" s="198">
        <v>46356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6"/>
        <v/>
      </c>
      <c r="S84" s="484"/>
      <c r="T84" s="304" t="s">
        <v>2516</v>
      </c>
      <c r="U84" s="416">
        <v>46506</v>
      </c>
      <c r="V84" s="18">
        <v>46387</v>
      </c>
      <c r="W84" s="18">
        <f>+_xlfn.XLOOKUP(B84,'La Calera II - RFSU 31.1.28'!B:B,'La Calera II - RFSU 31.1.28'!BW:BW,"No se encuentra",0,1)</f>
        <v>46356</v>
      </c>
      <c r="X84" s="193">
        <f t="shared" si="17"/>
        <v>168</v>
      </c>
      <c r="AA84" s="18"/>
      <c r="AB84" s="193"/>
    </row>
    <row r="85" spans="1:28" hidden="1" x14ac:dyDescent="0.35">
      <c r="A85" s="159" t="s">
        <v>640</v>
      </c>
      <c r="B85" s="160" t="s">
        <v>2681</v>
      </c>
      <c r="C85" s="161" t="s">
        <v>2682</v>
      </c>
      <c r="D85" s="285"/>
      <c r="E85" s="201">
        <v>46156</v>
      </c>
      <c r="F85" s="198">
        <f>+_xlfn.XLOOKUP(B85,'La Calera II - RFSU 31.1.28'!B:B,'La Calera II - RFSU 31.1.28'!G:G,"No se encuentra",0,1)</f>
        <v>46156</v>
      </c>
      <c r="G85" s="289" t="str">
        <f>IF(+_xlfn.XLOOKUP(B85,'La Calera II - RFSU 31.1.28'!B:B,'La Calera II - RFSU 31.1.28'!H:H,"No se encuentra",0,1)&gt;0,+_xlfn.XLOOKUP(B85,'La Calera II - RFSU 31.1.28'!B:B,'La Calera II - RFSU 31.1.28'!H:H,"No se encuentra",0,1),"")</f>
        <v/>
      </c>
      <c r="H85" s="416">
        <v>46193</v>
      </c>
      <c r="I85" s="198">
        <v>46193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/>
      </c>
      <c r="K85" s="487" t="str">
        <f>+IF(+_xlfn.XLOOKUP(B85,'La Calera II - RFSU 31.1.28'!B:B,'La Calera II - RFSU 31.1.28'!AG:AG,"No se encuentra",0,1)=0,"N/A","Sin iniciar")</f>
        <v>Sin iniciar</v>
      </c>
      <c r="L85" s="201">
        <v>46301</v>
      </c>
      <c r="M85" s="198">
        <v>46258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46475</v>
      </c>
      <c r="P85" s="198">
        <v>46415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6"/>
        <v/>
      </c>
      <c r="S85" s="484"/>
      <c r="T85" s="304" t="s">
        <v>2636</v>
      </c>
      <c r="U85" s="416">
        <v>46526</v>
      </c>
      <c r="V85" s="18">
        <v>46475</v>
      </c>
      <c r="W85" s="18">
        <f>+_xlfn.XLOOKUP(B85,'La Calera II - RFSU 31.1.28'!B:B,'La Calera II - RFSU 31.1.28'!BW:BW,"No se encuentra",0,1)</f>
        <v>46415</v>
      </c>
      <c r="X85" s="193">
        <f t="shared" si="17"/>
        <v>174</v>
      </c>
      <c r="AA85" s="18"/>
      <c r="AB85" s="193"/>
    </row>
    <row r="86" spans="1:28" hidden="1" x14ac:dyDescent="0.35">
      <c r="A86" s="159" t="s">
        <v>640</v>
      </c>
      <c r="B86" s="160" t="s">
        <v>5170</v>
      </c>
      <c r="C86" s="161" t="s">
        <v>2682</v>
      </c>
      <c r="D86" s="285"/>
      <c r="E86" s="201">
        <v>46265</v>
      </c>
      <c r="F86" s="198">
        <f>+_xlfn.XLOOKUP(B86,'La Calera II - RFSU 31.1.28'!B:B,'La Calera II - RFSU 31.1.28'!G:G,"No se encuentra",0,1)</f>
        <v>46265</v>
      </c>
      <c r="G86" s="289" t="str">
        <f>IF(+_xlfn.XLOOKUP(B86,'La Calera II - RFSU 31.1.28'!B:B,'La Calera II - RFSU 31.1.28'!H:H,"No se encuentra",0,1)&gt;0,+_xlfn.XLOOKUP(B86,'La Calera II - RFSU 31.1.28'!B:B,'La Calera II - RFSU 31.1.28'!H:H,"No se encuentra",0,1),"")</f>
        <v/>
      </c>
      <c r="H86" s="416">
        <v>46302</v>
      </c>
      <c r="I86" s="416">
        <v>46302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487" t="str">
        <f>+IF(+_xlfn.XLOOKUP(B86,'La Calera II - RFSU 31.1.28'!B:B,'La Calera II - RFSU 31.1.28'!AG:AG,"No se encuentra",0,1)=0,"N/A","Sin iniciar")</f>
        <v>Sin iniciar</v>
      </c>
      <c r="L86" s="201">
        <v>46398</v>
      </c>
      <c r="M86" s="198">
        <v>46398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46557</v>
      </c>
      <c r="P86" s="198">
        <v>46557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6"/>
        <v/>
      </c>
      <c r="S86" s="484" t="s">
        <v>5169</v>
      </c>
      <c r="T86" s="304" t="s">
        <v>5184</v>
      </c>
      <c r="U86" s="416">
        <v>46557</v>
      </c>
      <c r="V86" s="18">
        <v>46557</v>
      </c>
      <c r="W86" s="18">
        <f>+_xlfn.XLOOKUP(B86,'La Calera II - RFSU 31.1.28'!B:B,'La Calera II - RFSU 31.1.28'!BW:BW,"No se encuentra",0,1)</f>
        <v>46524</v>
      </c>
      <c r="X86" s="193">
        <f t="shared" si="17"/>
        <v>159</v>
      </c>
      <c r="AA86" s="18"/>
      <c r="AB86" s="193"/>
    </row>
    <row r="87" spans="1:28" ht="20" hidden="1" x14ac:dyDescent="0.35">
      <c r="A87" s="159" t="s">
        <v>640</v>
      </c>
      <c r="B87" s="160" t="s">
        <v>2683</v>
      </c>
      <c r="C87" s="161" t="s">
        <v>2684</v>
      </c>
      <c r="D87" s="285"/>
      <c r="E87" s="201">
        <v>46107</v>
      </c>
      <c r="F87" s="198">
        <v>46107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46111</v>
      </c>
      <c r="H87" s="416">
        <v>46144</v>
      </c>
      <c r="I87" s="198">
        <v>46144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46142</v>
      </c>
      <c r="K87" s="487" t="s">
        <v>2772</v>
      </c>
      <c r="L87" s="201">
        <v>46259</v>
      </c>
      <c r="M87" s="198">
        <v>46209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46427</v>
      </c>
      <c r="P87" s="198">
        <v>46366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6"/>
        <v/>
      </c>
      <c r="S87" s="484"/>
      <c r="T87" s="304" t="s">
        <v>2516</v>
      </c>
      <c r="U87" s="416">
        <v>46506</v>
      </c>
      <c r="V87" s="18">
        <v>46387</v>
      </c>
      <c r="W87" s="18">
        <f>+_xlfn.XLOOKUP(B87,'La Calera II - RFSU 31.1.28'!B:B,'La Calera II - RFSU 31.1.28'!BW:BW,"No se encuentra",0,1)</f>
        <v>46364</v>
      </c>
      <c r="X87" s="193">
        <f t="shared" si="17"/>
        <v>168</v>
      </c>
      <c r="AA87" s="18"/>
      <c r="AB87" s="193"/>
    </row>
    <row r="88" spans="1:28" hidden="1" x14ac:dyDescent="0.35">
      <c r="A88" s="159" t="s">
        <v>640</v>
      </c>
      <c r="B88" s="160" t="s">
        <v>2685</v>
      </c>
      <c r="C88" s="161" t="s">
        <v>2686</v>
      </c>
      <c r="D88" s="285"/>
      <c r="E88" s="201">
        <v>46147</v>
      </c>
      <c r="F88" s="198">
        <f>+_xlfn.XLOOKUP(B88,'La Calera II - RFSU 31.1.28'!B:B,'La Calera II - RFSU 31.1.28'!G:G,"No se encuentra",0,1)</f>
        <v>46147</v>
      </c>
      <c r="G88" s="289" t="str">
        <f>IF(+_xlfn.XLOOKUP(B88,'La Calera II - RFSU 31.1.28'!B:B,'La Calera II - RFSU 31.1.28'!H:H,"No se encuentra",0,1)&gt;0,+_xlfn.XLOOKUP(B88,'La Calera II - RFSU 31.1.28'!B:B,'La Calera II - RFSU 31.1.28'!H:H,"No se encuentra",0,1),"")</f>
        <v/>
      </c>
      <c r="H88" s="416">
        <v>46184</v>
      </c>
      <c r="I88" s="198">
        <v>46184</v>
      </c>
      <c r="J88" s="289" t="str">
        <f>IF(+_xlfn.XLOOKUP(B88,'La Calera II - RFSU 31.1.28'!B:B,'La Calera II - RFSU 31.1.28'!X:X,"No se encuentra",0,1)&gt;0,+_xlfn.XLOOKUP(B88,'La Calera II - RFSU 31.1.28'!B:B,'La Calera II - RFSU 31.1.28'!X:X,"No se encuentra",0,1),"")</f>
        <v/>
      </c>
      <c r="K88" s="487" t="str">
        <f>+IF(+_xlfn.XLOOKUP(B88,'La Calera II - RFSU 31.1.28'!B:B,'La Calera II - RFSU 31.1.28'!AG:AG,"No se encuentra",0,1)=0,"N/A","Sin iniciar")</f>
        <v>Sin iniciar</v>
      </c>
      <c r="L88" s="201">
        <v>46268</v>
      </c>
      <c r="M88" s="198">
        <v>46249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46408</v>
      </c>
      <c r="P88" s="198">
        <v>46356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6"/>
        <v/>
      </c>
      <c r="S88" s="484"/>
      <c r="T88" s="304" t="s">
        <v>5185</v>
      </c>
      <c r="U88" s="416">
        <v>46408</v>
      </c>
      <c r="V88" s="18">
        <v>46356</v>
      </c>
      <c r="W88" s="18">
        <f>+_xlfn.XLOOKUP(B88,'La Calera II - RFSU 31.1.28'!B:B,'La Calera II - RFSU 31.1.28'!BW:BW,"No se encuentra",0,1)</f>
        <v>46356</v>
      </c>
      <c r="X88" s="193">
        <f t="shared" si="17"/>
        <v>140</v>
      </c>
      <c r="AA88" s="18"/>
      <c r="AB88" s="193"/>
    </row>
    <row r="89" spans="1:28" hidden="1" x14ac:dyDescent="0.35">
      <c r="A89" s="159" t="s">
        <v>1578</v>
      </c>
      <c r="B89" s="160" t="s">
        <v>1586</v>
      </c>
      <c r="C89" s="161" t="s">
        <v>1587</v>
      </c>
      <c r="D89" s="285"/>
      <c r="E89" s="201">
        <v>46150</v>
      </c>
      <c r="F89" s="198">
        <f>+_xlfn.XLOOKUP(B89,'La Calera II - RFSU 31.1.28'!B:B,'La Calera II - RFSU 31.1.28'!G:G,"No se encuentra",0,1)</f>
        <v>46150</v>
      </c>
      <c r="G89" s="289" t="str">
        <f>IF(+_xlfn.XLOOKUP(B89,'La Calera II - RFSU 31.1.28'!B:B,'La Calera II - RFSU 31.1.28'!H:H,"No se encuentra",0,1)&gt;0,+_xlfn.XLOOKUP(B89,'La Calera II - RFSU 31.1.28'!B:B,'La Calera II - RFSU 31.1.28'!H:H,"No se encuentra",0,1),"")</f>
        <v/>
      </c>
      <c r="H89" s="416">
        <v>46187</v>
      </c>
      <c r="I89" s="198">
        <v>46187</v>
      </c>
      <c r="J89" s="289" t="str">
        <f>IF(+_xlfn.XLOOKUP(B89,'La Calera II - RFSU 31.1.28'!B:B,'La Calera II - RFSU 31.1.28'!X:X,"No se encuentra",0,1)&gt;0,+_xlfn.XLOOKUP(B89,'La Calera II - RFSU 31.1.28'!B:B,'La Calera II - RFSU 31.1.28'!X:X,"No se encuentra",0,1),"")</f>
        <v/>
      </c>
      <c r="K89" s="487" t="str">
        <f>+IF(+_xlfn.XLOOKUP(B89,'La Calera II - RFSU 31.1.28'!B:B,'La Calera II - RFSU 31.1.28'!AG:AG,"No se encuentra",0,1)=0,"N/A","Sin iniciar")</f>
        <v>Sin iniciar</v>
      </c>
      <c r="L89" s="201">
        <v>46265</v>
      </c>
      <c r="M89" s="198">
        <v>46252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46532</v>
      </c>
      <c r="P89" s="198">
        <v>46527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6"/>
        <v/>
      </c>
      <c r="S89" s="484"/>
      <c r="T89" s="304" t="s">
        <v>5147</v>
      </c>
      <c r="U89" s="416">
        <v>46527</v>
      </c>
      <c r="V89" s="18">
        <v>46532</v>
      </c>
      <c r="W89" s="18">
        <f>+_xlfn.XLOOKUP(B89,'La Calera II - RFSU 31.1.28'!B:B,'La Calera II - RFSU 31.1.28'!BW:BW,"No se encuentra",0,1)</f>
        <v>46529</v>
      </c>
      <c r="X89" s="193">
        <f t="shared" si="17"/>
        <v>267</v>
      </c>
      <c r="AA89" s="18" t="str">
        <f>+_xlfn.XLOOKUP(T89,'Crono LB 30.09'!B:B,'Crono LB 30.09'!E:E,"No se encuentra",0,1)</f>
        <v>No se encuentra</v>
      </c>
      <c r="AB89" s="193" t="e">
        <f t="shared" ref="AB89:AB98" si="18">+AA89-L89</f>
        <v>#VALUE!</v>
      </c>
    </row>
    <row r="90" spans="1:28" x14ac:dyDescent="0.35">
      <c r="A90" s="159" t="s">
        <v>1679</v>
      </c>
      <c r="B90" s="160" t="s">
        <v>1826</v>
      </c>
      <c r="C90" s="161" t="s">
        <v>1827</v>
      </c>
      <c r="D90" s="285" t="str">
        <f>+_xlfn.XLOOKUP(B90,'La Calera II - RFSU 31.1.28'!B:B,'La Calera II - RFSU 31.1.28'!D:D,"No se encuentra",0,1)</f>
        <v xml:space="preserve">VBD-10240 </v>
      </c>
      <c r="E90" s="201">
        <v>46045</v>
      </c>
      <c r="F90" s="198">
        <v>46045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46045</v>
      </c>
      <c r="H90" s="416">
        <v>46082</v>
      </c>
      <c r="I90" s="198">
        <v>46092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46092</v>
      </c>
      <c r="K90" s="487" t="s">
        <v>2772</v>
      </c>
      <c r="L90" s="201">
        <v>46223</v>
      </c>
      <c r="M90" s="198">
        <v>46162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46469</v>
      </c>
      <c r="P90" s="198">
        <v>46409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6"/>
        <v/>
      </c>
      <c r="S90" s="484"/>
      <c r="T90" s="304" t="s">
        <v>2539</v>
      </c>
      <c r="U90" s="416">
        <v>46506</v>
      </c>
      <c r="V90" s="18">
        <v>46469</v>
      </c>
      <c r="W90" s="18">
        <f>+_xlfn.XLOOKUP(B90,'La Calera II - RFSU 31.1.28'!B:B,'La Calera II - RFSU 31.1.28'!BW:BW,"No se encuentra",0,1)</f>
        <v>46419</v>
      </c>
      <c r="X90" s="193">
        <f t="shared" si="17"/>
        <v>246</v>
      </c>
      <c r="AA90" s="18">
        <f>+_xlfn.XLOOKUP(T90,'Crono LB 30.09'!B:B,'Crono LB 30.09'!E:E,"No se encuentra",0,1)</f>
        <v>46143</v>
      </c>
      <c r="AB90" s="193">
        <f t="shared" si="18"/>
        <v>-80</v>
      </c>
    </row>
    <row r="91" spans="1:28" ht="40" hidden="1" x14ac:dyDescent="0.35">
      <c r="A91" s="159" t="s">
        <v>1679</v>
      </c>
      <c r="B91" s="160" t="s">
        <v>1828</v>
      </c>
      <c r="C91" s="161" t="s">
        <v>1829</v>
      </c>
      <c r="D91" s="285" t="str">
        <f>+_xlfn.XLOOKUP(B91,'La Calera II - RFSU 31.1.28'!B:B,'La Calera II - RFSU 31.1.28'!D:D,"No se encuentra",0,1)</f>
        <v>DMB-24310 - Desgasificador presurizado
DBM-24320 - Desgasificador atmosférico</v>
      </c>
      <c r="E91" s="201">
        <v>46195</v>
      </c>
      <c r="F91" s="198">
        <f>+_xlfn.XLOOKUP(B91,'La Calera II - RFSU 31.1.28'!B:B,'La Calera II - RFSU 31.1.28'!G:G,"No se encuentra",0,1)</f>
        <v>46195</v>
      </c>
      <c r="G91" s="289" t="str">
        <f>IF(+_xlfn.XLOOKUP(B91,'La Calera II - RFSU 31.1.28'!B:B,'La Calera II - RFSU 31.1.28'!H:H,"No se encuentra",0,1)&gt;0,+_xlfn.XLOOKUP(B91,'La Calera II - RFSU 31.1.28'!B:B,'La Calera II - RFSU 31.1.28'!H:H,"No se encuentra",0,1),"")</f>
        <v/>
      </c>
      <c r="H91" s="416">
        <v>46232</v>
      </c>
      <c r="I91" s="198">
        <v>46232</v>
      </c>
      <c r="J91" s="289" t="str">
        <f>IF(+_xlfn.XLOOKUP(B91,'La Calera II - RFSU 31.1.28'!B:B,'La Calera II - RFSU 31.1.28'!X:X,"No se encuentra",0,1)&gt;0,+_xlfn.XLOOKUP(B91,'La Calera II - RFSU 31.1.28'!B:B,'La Calera II - RFSU 31.1.28'!X:X,"No se encuentra",0,1),"")</f>
        <v/>
      </c>
      <c r="K91" s="487" t="str">
        <f>+IF(+_xlfn.XLOOKUP(B91,'La Calera II - RFSU 31.1.28'!B:B,'La Calera II - RFSU 31.1.28'!AG:AG,"No se encuentra",0,1)=0,"N/A","Sin iniciar")</f>
        <v>Sin iniciar</v>
      </c>
      <c r="L91" s="201">
        <v>46324</v>
      </c>
      <c r="M91" s="198">
        <v>46312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46564</v>
      </c>
      <c r="P91" s="198">
        <v>46559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6"/>
        <v/>
      </c>
      <c r="S91" s="484"/>
      <c r="T91" s="304" t="s">
        <v>2540</v>
      </c>
      <c r="U91" s="416">
        <v>46564</v>
      </c>
      <c r="V91" s="18">
        <v>46564</v>
      </c>
      <c r="W91" s="18">
        <f>+_xlfn.XLOOKUP(B91,'La Calera II - RFSU 31.1.28'!B:B,'La Calera II - RFSU 31.1.28'!BW:BW,"No se encuentra",0,1)</f>
        <v>46559</v>
      </c>
      <c r="X91" s="193">
        <f t="shared" si="17"/>
        <v>240</v>
      </c>
      <c r="AA91" s="18">
        <f>+_xlfn.XLOOKUP(T91,'Crono LB 30.09'!B:B,'Crono LB 30.09'!E:E,"No se encuentra",0,1)</f>
        <v>46203</v>
      </c>
      <c r="AB91" s="193">
        <f t="shared" si="18"/>
        <v>-121</v>
      </c>
    </row>
    <row r="92" spans="1:28" ht="90" hidden="1" x14ac:dyDescent="0.35">
      <c r="A92" s="419" t="s">
        <v>1679</v>
      </c>
      <c r="B92" s="420" t="s">
        <v>1830</v>
      </c>
      <c r="C92" s="421" t="s">
        <v>1831</v>
      </c>
      <c r="D92" s="285" t="s">
        <v>5120</v>
      </c>
      <c r="E92" s="201">
        <v>46150</v>
      </c>
      <c r="F92" s="198">
        <f>+_xlfn.XLOOKUP(B92,'La Calera II - RFSU 31.1.28'!B:B,'La Calera II - RFSU 31.1.28'!G:G,"No se encuentra",0,1)</f>
        <v>46150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46133</v>
      </c>
      <c r="H92" s="416">
        <v>46187</v>
      </c>
      <c r="I92" s="198">
        <v>46187</v>
      </c>
      <c r="J92" s="289" t="str">
        <f>IF(+_xlfn.XLOOKUP(B92,'La Calera II - RFSU 31.1.28'!B:B,'La Calera II - RFSU 31.1.28'!X:X,"No se encuentra",0,1)&gt;0,+_xlfn.XLOOKUP(B92,'La Calera II - RFSU 31.1.28'!B:B,'La Calera II - RFSU 31.1.28'!X:X,"No se encuentra",0,1),"")</f>
        <v/>
      </c>
      <c r="K92" s="487" t="str">
        <f>+IF(+_xlfn.XLOOKUP(B92,'La Calera II - RFSU 31.1.28'!B:B,'La Calera II - RFSU 31.1.28'!AG:AG,"No se encuentra",0,1)=0,"N/A","Sin iniciar")</f>
        <v>Sin iniciar</v>
      </c>
      <c r="L92" s="201">
        <v>46267</v>
      </c>
      <c r="M92" s="198">
        <v>46267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46515</v>
      </c>
      <c r="P92" s="198">
        <v>46514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6"/>
        <v/>
      </c>
      <c r="S92" s="484"/>
      <c r="T92" s="304" t="s">
        <v>2555</v>
      </c>
      <c r="U92" s="416">
        <v>46515</v>
      </c>
      <c r="V92" s="18">
        <v>46515</v>
      </c>
      <c r="W92" s="18">
        <f>+_xlfn.XLOOKUP(B92,'La Calera II - RFSU 31.1.28'!B:B,'La Calera II - RFSU 31.1.28'!BW:BW,"No se encuentra",0,1)</f>
        <v>46497</v>
      </c>
      <c r="X92" s="193">
        <f t="shared" si="17"/>
        <v>248</v>
      </c>
      <c r="AA92" s="18" t="str">
        <f>+_xlfn.XLOOKUP(T92,'Crono LB 30.09'!B:B,'Crono LB 30.09'!E:E,"No se encuentra",0,1)</f>
        <v>10-Apr-26</v>
      </c>
      <c r="AB92" s="193" t="e">
        <f t="shared" si="18"/>
        <v>#VALUE!</v>
      </c>
    </row>
    <row r="93" spans="1:28" ht="60" hidden="1" x14ac:dyDescent="0.35">
      <c r="A93" s="419" t="s">
        <v>1679</v>
      </c>
      <c r="B93" s="420" t="s">
        <v>1832</v>
      </c>
      <c r="C93" s="421" t="s">
        <v>1833</v>
      </c>
      <c r="D93" s="285" t="s">
        <v>5119</v>
      </c>
      <c r="E93" s="201">
        <v>46029</v>
      </c>
      <c r="F93" s="198">
        <v>46029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46029</v>
      </c>
      <c r="H93" s="416">
        <v>46062</v>
      </c>
      <c r="I93" s="198">
        <v>46062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46062</v>
      </c>
      <c r="K93" s="487" t="s">
        <v>5157</v>
      </c>
      <c r="L93" s="201">
        <v>46202</v>
      </c>
      <c r="M93" s="198">
        <v>46142</v>
      </c>
      <c r="N93" s="293">
        <f>IF(+_xlfn.XLOOKUP(B93,'La Calera II - RFSU 31.1.28'!B:B,'La Calera II - RFSU 31.1.28'!AQ:AQ,"No se encuentra",0,1)&gt;0,+_xlfn.XLOOKUP(B93,'La Calera II - RFSU 31.1.28'!B:B,'La Calera II - RFSU 31.1.28'!AQ:AQ,"No se encuentra",0,1),"")</f>
        <v>46118</v>
      </c>
      <c r="O93" s="201">
        <v>46449</v>
      </c>
      <c r="P93" s="198">
        <v>46249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>
        <f t="shared" si="16"/>
        <v>200</v>
      </c>
      <c r="S93" s="484"/>
      <c r="T93" s="304" t="s">
        <v>2542</v>
      </c>
      <c r="U93" s="416">
        <v>46484</v>
      </c>
      <c r="V93" s="18">
        <v>46449</v>
      </c>
      <c r="W93" s="18">
        <f>+_xlfn.XLOOKUP(B93,'La Calera II - RFSU 31.1.28'!B:B,'La Calera II - RFSU 31.1.28'!BW:BW,"No se encuentra",0,1)</f>
        <v>46365</v>
      </c>
      <c r="X93" s="193">
        <f t="shared" si="17"/>
        <v>247</v>
      </c>
      <c r="AA93" s="18" t="str">
        <f>+_xlfn.XLOOKUP(T93,'Crono LB 30.09'!B:B,'Crono LB 30.09'!E:E,"No se encuentra",0,1)</f>
        <v>10-Apr-26</v>
      </c>
      <c r="AB93" s="193" t="e">
        <f t="shared" si="18"/>
        <v>#VALUE!</v>
      </c>
    </row>
    <row r="94" spans="1:28" ht="20" hidden="1" x14ac:dyDescent="0.35">
      <c r="A94" s="159" t="s">
        <v>1679</v>
      </c>
      <c r="B94" s="160" t="s">
        <v>1836</v>
      </c>
      <c r="C94" s="161" t="s">
        <v>1837</v>
      </c>
      <c r="D94" s="285" t="str">
        <f>+_xlfn.XLOOKUP(B94,'La Calera II - RFSU 31.1.28'!B:B,'La Calera II - RFSU 31.1.28'!D:D,"No se encuentra",0,1)</f>
        <v>EAL-94270 - Aeroenfriador de hot oil (trim cooler)</v>
      </c>
      <c r="E94" s="201">
        <v>46099</v>
      </c>
      <c r="F94" s="198">
        <v>46099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46058</v>
      </c>
      <c r="H94" s="416">
        <v>46136</v>
      </c>
      <c r="I94" s="198">
        <v>46111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46118</v>
      </c>
      <c r="K94" s="487" t="s">
        <v>2772</v>
      </c>
      <c r="L94" s="201">
        <v>46234</v>
      </c>
      <c r="M94" s="198">
        <v>46175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46477</v>
      </c>
      <c r="P94" s="198">
        <v>46432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6"/>
        <v/>
      </c>
      <c r="S94" s="484"/>
      <c r="T94" s="304" t="s">
        <v>2543</v>
      </c>
      <c r="U94" s="416">
        <v>46477</v>
      </c>
      <c r="V94" s="18">
        <v>46477</v>
      </c>
      <c r="W94" s="18">
        <f>+_xlfn.XLOOKUP(B94,'La Calera II - RFSU 31.1.28'!B:B,'La Calera II - RFSU 31.1.28'!BW:BW,"No se encuentra",0,1)</f>
        <v>46455</v>
      </c>
      <c r="X94" s="193">
        <f t="shared" si="17"/>
        <v>243</v>
      </c>
      <c r="AA94" s="18" t="str">
        <f>+_xlfn.XLOOKUP(T94,'Crono LB 30.09'!B:B,'Crono LB 30.09'!E:E,"No se encuentra",0,1)</f>
        <v>01-Apr-26</v>
      </c>
      <c r="AB94" s="193" t="e">
        <f t="shared" si="18"/>
        <v>#VALUE!</v>
      </c>
    </row>
    <row r="95" spans="1:28" ht="20" hidden="1" x14ac:dyDescent="0.35">
      <c r="A95" s="159" t="s">
        <v>1679</v>
      </c>
      <c r="B95" s="160" t="s">
        <v>1840</v>
      </c>
      <c r="C95" s="161" t="s">
        <v>1841</v>
      </c>
      <c r="D95" s="285" t="s">
        <v>2709</v>
      </c>
      <c r="E95" s="201">
        <v>46188</v>
      </c>
      <c r="F95" s="198">
        <f>+_xlfn.XLOOKUP(B95,'La Calera II - RFSU 31.1.28'!B:B,'La Calera II - RFSU 31.1.28'!G:G,"No se encuentra",0,1)</f>
        <v>46188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46139</v>
      </c>
      <c r="H95" s="416">
        <v>46225</v>
      </c>
      <c r="I95" s="198">
        <v>46225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487" t="str">
        <f>+IF(+_xlfn.XLOOKUP(B95,'La Calera II - RFSU 31.1.28'!B:B,'La Calera II - RFSU 31.1.28'!AG:AG,"No se encuentra",0,1)=0,"N/A","Sin iniciar")</f>
        <v>Sin iniciar</v>
      </c>
      <c r="L95" s="201">
        <v>46317</v>
      </c>
      <c r="M95" s="198">
        <v>46305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46567</v>
      </c>
      <c r="P95" s="198">
        <v>46562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6"/>
        <v/>
      </c>
      <c r="S95" s="484"/>
      <c r="T95" s="304" t="s">
        <v>2545</v>
      </c>
      <c r="U95" s="416">
        <v>46567</v>
      </c>
      <c r="V95" s="18">
        <v>46567</v>
      </c>
      <c r="W95" s="18">
        <f>+_xlfn.XLOOKUP(B95,'La Calera II - RFSU 31.1.28'!B:B,'La Calera II - RFSU 31.1.28'!BW:BW,"No se encuentra",0,1)</f>
        <v>46513</v>
      </c>
      <c r="X95" s="193">
        <f t="shared" si="17"/>
        <v>250</v>
      </c>
      <c r="AA95" s="18">
        <f>+_xlfn.XLOOKUP(T95,'Crono LB 30.09'!B:B,'Crono LB 30.09'!E:E,"No se encuentra",0,1)</f>
        <v>46196</v>
      </c>
      <c r="AB95" s="193">
        <f t="shared" si="18"/>
        <v>-121</v>
      </c>
    </row>
    <row r="96" spans="1:28" ht="20" hidden="1" x14ac:dyDescent="0.35">
      <c r="A96" s="159" t="s">
        <v>1679</v>
      </c>
      <c r="B96" s="160" t="s">
        <v>1842</v>
      </c>
      <c r="C96" s="161" t="s">
        <v>1843</v>
      </c>
      <c r="D96" s="285" t="str">
        <f>+_xlfn.XLOOKUP(B96,'La Calera II - RFSU 31.1.28'!B:B,'La Calera II - RFSU 31.1.28'!D:D,"No se encuentra",0,1)</f>
        <v>FAJ-94260 - FILTRO DE BOMBA DE HOT OIL</v>
      </c>
      <c r="E96" s="201">
        <v>46209</v>
      </c>
      <c r="F96" s="198">
        <v>46209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46048</v>
      </c>
      <c r="H96" s="416">
        <v>46246</v>
      </c>
      <c r="I96" s="198">
        <v>46085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46085</v>
      </c>
      <c r="K96" s="487" t="s">
        <v>5157</v>
      </c>
      <c r="L96" s="201">
        <v>46225</v>
      </c>
      <c r="M96" s="198">
        <v>46165</v>
      </c>
      <c r="N96" s="293">
        <f>IF(+_xlfn.XLOOKUP(B96,'La Calera II - RFSU 31.1.28'!B:B,'La Calera II - RFSU 31.1.28'!AQ:AQ,"No se encuentra",0,1)&gt;0,+_xlfn.XLOOKUP(B96,'La Calera II - RFSU 31.1.28'!B:B,'La Calera II - RFSU 31.1.28'!AQ:AQ,"No se encuentra",0,1),"")</f>
        <v>46122</v>
      </c>
      <c r="O96" s="201">
        <v>46442</v>
      </c>
      <c r="P96" s="198">
        <v>46280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>
        <f t="shared" si="16"/>
        <v>162</v>
      </c>
      <c r="S96" s="484"/>
      <c r="T96" s="304" t="s">
        <v>5118</v>
      </c>
      <c r="U96" s="416">
        <v>46548</v>
      </c>
      <c r="V96" s="18">
        <v>46442</v>
      </c>
      <c r="W96" s="18">
        <f>+_xlfn.XLOOKUP(B96,'La Calera II - RFSU 31.1.28'!B:B,'La Calera II - RFSU 31.1.28'!BW:BW,"No se encuentra",0,1)</f>
        <v>46339</v>
      </c>
      <c r="X96" s="193">
        <f t="shared" si="17"/>
        <v>217</v>
      </c>
      <c r="AA96" s="18">
        <f>+_xlfn.XLOOKUP(T96,'Crono LB 30.09'!B:B,'Crono LB 30.09'!E:E,"No se encuentra",0,1)</f>
        <v>46218</v>
      </c>
      <c r="AB96" s="193">
        <f t="shared" si="18"/>
        <v>-7</v>
      </c>
    </row>
    <row r="97" spans="1:28" ht="30" hidden="1" x14ac:dyDescent="0.35">
      <c r="A97" s="159" t="s">
        <v>1679</v>
      </c>
      <c r="B97" s="160" t="s">
        <v>1846</v>
      </c>
      <c r="C97" s="161" t="s">
        <v>1847</v>
      </c>
      <c r="D97" s="285" t="str">
        <f>+_xlfn.XLOOKUP(B97,'La Calera II - RFSU 31.1.28'!B:B,'La Calera II - RFSU 31.1.28'!D:D,"No se encuentra",0,1)</f>
        <v xml:space="preserve">TKBA-24410 A/B - Tanque cónico de efluentes
</v>
      </c>
      <c r="E97" s="201">
        <v>45931</v>
      </c>
      <c r="F97" s="198">
        <v>45931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45933</v>
      </c>
      <c r="H97" s="416">
        <v>45980</v>
      </c>
      <c r="I97" s="198">
        <v>45980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45995</v>
      </c>
      <c r="K97" s="487" t="s">
        <v>2772</v>
      </c>
      <c r="L97" s="201">
        <v>46148</v>
      </c>
      <c r="M97" s="198">
        <v>46157</v>
      </c>
      <c r="N97" s="293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46448</v>
      </c>
      <c r="P97" s="198">
        <v>46407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6"/>
        <v/>
      </c>
      <c r="S97" s="484"/>
      <c r="T97" s="304" t="s">
        <v>2716</v>
      </c>
      <c r="U97" s="416">
        <v>46448</v>
      </c>
      <c r="V97" s="18">
        <v>46448</v>
      </c>
      <c r="W97" s="18">
        <f>+_xlfn.XLOOKUP(B97,'La Calera II - RFSU 31.1.28'!B:B,'La Calera II - RFSU 31.1.28'!BW:BW,"No se encuentra",0,1)</f>
        <v>46427</v>
      </c>
      <c r="X97" s="193">
        <f t="shared" si="17"/>
        <v>300</v>
      </c>
      <c r="AA97" s="18" t="str">
        <f>+_xlfn.XLOOKUP(T97,'Crono LB 30.09'!B:B,'Crono LB 30.09'!E:E,"No se encuentra",0,1)</f>
        <v>23-Dec-25</v>
      </c>
      <c r="AB97" s="193" t="e">
        <f t="shared" si="18"/>
        <v>#VALUE!</v>
      </c>
    </row>
    <row r="98" spans="1:28" hidden="1" x14ac:dyDescent="0.35">
      <c r="A98" s="159" t="s">
        <v>1679</v>
      </c>
      <c r="B98" s="164" t="s">
        <v>1852</v>
      </c>
      <c r="C98" s="163" t="s">
        <v>1853</v>
      </c>
      <c r="D98" s="285" t="str">
        <f>+_xlfn.XLOOKUP(B98,'La Calera II - RFSU 31.1.28'!B:B,'La Calera II - RFSU 31.1.28'!D:D,"No se encuentra",0,1)</f>
        <v>T-29181/29281/29381</v>
      </c>
      <c r="E98" s="201">
        <v>46167</v>
      </c>
      <c r="F98" s="198">
        <f>+_xlfn.XLOOKUP(B98,'La Calera II - RFSU 31.1.28'!B:B,'La Calera II - RFSU 31.1.28'!G:G,"No se encuentra",0,1)</f>
        <v>46167</v>
      </c>
      <c r="G98" s="289" t="str">
        <f>IF(+_xlfn.XLOOKUP(B98,'La Calera II - RFSU 31.1.28'!B:B,'La Calera II - RFSU 31.1.28'!H:H,"No se encuentra",0,1)&gt;0,+_xlfn.XLOOKUP(B98,'La Calera II - RFSU 31.1.28'!B:B,'La Calera II - RFSU 31.1.28'!H:H,"No se encuentra",0,1),"")</f>
        <v/>
      </c>
      <c r="H98" s="416">
        <v>46204</v>
      </c>
      <c r="I98" s="198">
        <v>46204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/>
      </c>
      <c r="K98" s="487" t="str">
        <f>+IF(+_xlfn.XLOOKUP(B98,'La Calera II - RFSU 31.1.28'!B:B,'La Calera II - RFSU 31.1.28'!AG:AG,"No se encuentra",0,1)=0,"N/A","Sin iniciar")</f>
        <v>Sin iniciar</v>
      </c>
      <c r="L98" s="201">
        <v>46300</v>
      </c>
      <c r="M98" s="198">
        <v>46284</v>
      </c>
      <c r="N98" s="293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201">
        <v>46447</v>
      </c>
      <c r="P98" s="198">
        <v>46446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 t="str">
        <f t="shared" si="16"/>
        <v/>
      </c>
      <c r="S98" s="484"/>
      <c r="T98" s="304" t="s">
        <v>5148</v>
      </c>
      <c r="U98" s="416">
        <v>46447</v>
      </c>
      <c r="V98" s="18">
        <v>46447</v>
      </c>
      <c r="W98" s="18">
        <f>+_xlfn.XLOOKUP(B98,'La Calera II - RFSU 31.1.28'!B:B,'La Calera II - RFSU 31.1.28'!BW:BW,"No se encuentra",0,1)</f>
        <v>46471</v>
      </c>
      <c r="X98" s="193">
        <f t="shared" si="17"/>
        <v>147</v>
      </c>
      <c r="AA98" s="18" t="str">
        <f>+_xlfn.XLOOKUP(T98,'Crono LB 30.09'!B:B,'Crono LB 30.09'!E:E,"No se encuentra",0,1)</f>
        <v>No se encuentra</v>
      </c>
      <c r="AB98" s="193" t="e">
        <f t="shared" si="18"/>
        <v>#VALUE!</v>
      </c>
    </row>
    <row r="99" spans="1:28" hidden="1" x14ac:dyDescent="0.35">
      <c r="A99" s="159" t="s">
        <v>1679</v>
      </c>
      <c r="B99" s="164" t="s">
        <v>2718</v>
      </c>
      <c r="C99" s="163" t="s">
        <v>1855</v>
      </c>
      <c r="D99" s="285" t="s">
        <v>2719</v>
      </c>
      <c r="E99" s="201">
        <v>46181</v>
      </c>
      <c r="F99" s="198">
        <f>+_xlfn.XLOOKUP(B99,'La Calera II - RFSU 31.1.28'!B:B,'La Calera II - RFSU 31.1.28'!G:G,"No se encuentra",0,1)</f>
        <v>46181</v>
      </c>
      <c r="G99" s="289" t="str">
        <f>IF(+_xlfn.XLOOKUP(B99,'La Calera II - RFSU 31.1.28'!B:B,'La Calera II - RFSU 31.1.28'!H:H,"No se encuentra",0,1)&gt;0,+_xlfn.XLOOKUP(B99,'La Calera II - RFSU 31.1.28'!B:B,'La Calera II - RFSU 31.1.28'!H:H,"No se encuentra",0,1),"")</f>
        <v/>
      </c>
      <c r="H99" s="416">
        <v>46218</v>
      </c>
      <c r="I99" s="198">
        <v>46218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/>
      </c>
      <c r="K99" s="487" t="str">
        <f>+IF(+_xlfn.XLOOKUP(B99,'La Calera II - RFSU 31.1.28'!B:B,'La Calera II - RFSU 31.1.28'!AG:AG,"No se encuentra",0,1)=0,"N/A","Sin iniciar")</f>
        <v>Sin iniciar</v>
      </c>
      <c r="L99" s="201">
        <v>46310</v>
      </c>
      <c r="M99" s="198">
        <v>46298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46395</v>
      </c>
      <c r="P99" s="198">
        <v>46395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6"/>
        <v/>
      </c>
      <c r="S99" s="484"/>
      <c r="T99" s="304" t="s">
        <v>5149</v>
      </c>
      <c r="U99" s="416">
        <v>46395</v>
      </c>
      <c r="V99" s="18">
        <v>46395</v>
      </c>
      <c r="W99" s="18">
        <f>+_xlfn.XLOOKUP(B99,'La Calera II - RFSU 31.1.28'!B:B,'La Calera II - RFSU 31.1.28'!BW:BW,"No se encuentra",0,1)</f>
        <v>46395</v>
      </c>
      <c r="X99" s="193">
        <f t="shared" si="17"/>
        <v>85</v>
      </c>
      <c r="AA99" s="18"/>
      <c r="AB99" s="193"/>
    </row>
    <row r="100" spans="1:28" ht="80" hidden="1" x14ac:dyDescent="0.35">
      <c r="A100" s="159" t="s">
        <v>1679</v>
      </c>
      <c r="B100" s="164" t="s">
        <v>1858</v>
      </c>
      <c r="C100" s="163" t="s">
        <v>1859</v>
      </c>
      <c r="D100" s="285" t="s">
        <v>2782</v>
      </c>
      <c r="E100" s="201">
        <v>46132</v>
      </c>
      <c r="F100" s="198">
        <f>+_xlfn.XLOOKUP(B100,'La Calera II - RFSU 31.1.28'!B:B,'La Calera II - RFSU 31.1.28'!G:G,"No se encuentra",0,1)</f>
        <v>46132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416">
        <v>46169</v>
      </c>
      <c r="I100" s="198">
        <v>46169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487" t="str">
        <f>+IF(+_xlfn.XLOOKUP(B100,'La Calera II - RFSU 31.1.28'!B:B,'La Calera II - RFSU 31.1.28'!AG:AG,"No se encuentra",0,1)=0,"N/A","Sin iniciar")</f>
        <v>Sin iniciar</v>
      </c>
      <c r="L100" s="201">
        <v>46260</v>
      </c>
      <c r="M100" s="198">
        <v>46249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46510</v>
      </c>
      <c r="P100" s="198">
        <v>46506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6"/>
        <v/>
      </c>
      <c r="S100" s="483"/>
      <c r="T100" s="304" t="s">
        <v>2722</v>
      </c>
      <c r="U100" s="416">
        <v>46510</v>
      </c>
      <c r="V100" s="18">
        <v>46510</v>
      </c>
      <c r="W100" s="18">
        <f>+_xlfn.XLOOKUP(B100,'La Calera II - RFSU 31.1.28'!B:B,'La Calera II - RFSU 31.1.28'!BW:BW,"No se encuentra",0,1)</f>
        <v>46506</v>
      </c>
      <c r="X100" s="193">
        <f t="shared" si="17"/>
        <v>250</v>
      </c>
      <c r="AA100" s="18" t="str">
        <f>+_xlfn.XLOOKUP(T100,'Crono LB 30.09'!B:B,'Crono LB 30.09'!E:E,"No se encuentra",0,1)</f>
        <v>24-Apr-26</v>
      </c>
      <c r="AB100" s="193" t="e">
        <f t="shared" ref="AB100:AB107" si="19">+AA100-L100</f>
        <v>#VALUE!</v>
      </c>
    </row>
    <row r="101" spans="1:28" ht="39" hidden="1" customHeight="1" x14ac:dyDescent="0.3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46077</v>
      </c>
      <c r="F101" s="198">
        <v>46056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416">
        <v>46095</v>
      </c>
      <c r="I101" s="198">
        <v>46101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487" t="s">
        <v>2772</v>
      </c>
      <c r="L101" s="201">
        <v>46237</v>
      </c>
      <c r="M101" s="198">
        <v>46175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46566</v>
      </c>
      <c r="P101" s="198">
        <v>46542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6"/>
        <v/>
      </c>
      <c r="S101" s="484"/>
      <c r="T101" s="304" t="s">
        <v>2724</v>
      </c>
      <c r="U101" s="416">
        <v>46566</v>
      </c>
      <c r="V101" s="18">
        <v>46566</v>
      </c>
      <c r="W101" s="18">
        <f>+_xlfn.XLOOKUP(B101,'La Calera II - RFSU 31.1.28'!B:B,'La Calera II - RFSU 31.1.28'!BW:BW,"No se encuentra",0,1)</f>
        <v>46544</v>
      </c>
      <c r="X101" s="193">
        <f t="shared" si="17"/>
        <v>329</v>
      </c>
      <c r="AA101" s="18">
        <f>+_xlfn.XLOOKUP(T101,'Crono LB 30.09'!B:B,'Crono LB 30.09'!E:E,"No se encuentra",0,1)</f>
        <v>46143</v>
      </c>
      <c r="AB101" s="193">
        <f t="shared" si="19"/>
        <v>-94</v>
      </c>
    </row>
    <row r="102" spans="1:28" ht="60" hidden="1" x14ac:dyDescent="0.35">
      <c r="A102" s="159" t="s">
        <v>1679</v>
      </c>
      <c r="B102" s="164" t="s">
        <v>1864</v>
      </c>
      <c r="C102" s="163" t="s">
        <v>1865</v>
      </c>
      <c r="D102" s="285" t="str">
        <f>+_xlfn.XLOOKUP(B102,'La Calera II - RFSU 31.1.28'!B:B,'La Calera II - RFSU 31.1.28'!D:D,"No se encuentra",0,1)</f>
        <v>PBE-94250-BOMBA DE TANQUE SUMIDERO DE HOT OIL
PBE-98130 -BOMBA DE TANQUE DE DRENAJE DE GLICOL</v>
      </c>
      <c r="E102" s="201">
        <v>46034</v>
      </c>
      <c r="F102" s="198">
        <v>46034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46037</v>
      </c>
      <c r="H102" s="416">
        <v>46063</v>
      </c>
      <c r="I102" s="198">
        <v>46063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46063</v>
      </c>
      <c r="K102" s="487" t="s">
        <v>2772</v>
      </c>
      <c r="L102" s="201">
        <v>46203</v>
      </c>
      <c r="M102" s="198">
        <v>46143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46420</v>
      </c>
      <c r="P102" s="198">
        <v>46360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6"/>
        <v/>
      </c>
      <c r="S102" s="484"/>
      <c r="T102" s="304" t="s">
        <v>2726</v>
      </c>
      <c r="U102" s="416">
        <v>46470</v>
      </c>
      <c r="V102" s="18">
        <v>46420</v>
      </c>
      <c r="W102" s="18">
        <f>+_xlfn.XLOOKUP(B102,'La Calera II - RFSU 31.1.28'!B:B,'La Calera II - RFSU 31.1.28'!BW:BW,"No se encuentra",0,1)</f>
        <v>46379</v>
      </c>
      <c r="X102" s="193">
        <f t="shared" si="17"/>
        <v>217</v>
      </c>
      <c r="AA102" s="18" t="str">
        <f>+_xlfn.XLOOKUP(T102,'Crono LB 30.09'!B:B,'Crono LB 30.09'!E:E,"No se encuentra",0,1)</f>
        <v>24-Apr-26</v>
      </c>
      <c r="AB102" s="193" t="e">
        <f t="shared" si="19"/>
        <v>#VALUE!</v>
      </c>
    </row>
    <row r="103" spans="1:28" ht="50" hidden="1" x14ac:dyDescent="0.35">
      <c r="A103" s="159" t="s">
        <v>1679</v>
      </c>
      <c r="B103" s="164" t="s">
        <v>1866</v>
      </c>
      <c r="C103" s="163" t="s">
        <v>1867</v>
      </c>
      <c r="D103" s="285" t="str">
        <f>+_xlfn.XLOOKUP(B103,'La Calera II - RFSU 31.1.28'!B:B,'La Calera II - RFSU 31.1.28'!D:D,"No se encuentra",0,1)</f>
        <v>PBM-24340 A/B-BOMBA DE TRANSFERENCIA
PAZ-24390 A/B/C- BOMBA DE AGUA TRATADA A TANQUES</v>
      </c>
      <c r="E103" s="201">
        <v>46063</v>
      </c>
      <c r="F103" s="198">
        <v>46063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46063</v>
      </c>
      <c r="H103" s="416">
        <v>46100</v>
      </c>
      <c r="I103" s="198">
        <v>46119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46125</v>
      </c>
      <c r="K103" s="487" t="s">
        <v>2772</v>
      </c>
      <c r="L103" s="201">
        <v>46202</v>
      </c>
      <c r="M103" s="198">
        <v>46186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46507</v>
      </c>
      <c r="P103" s="198">
        <v>46507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6"/>
        <v/>
      </c>
      <c r="S103" s="483"/>
      <c r="T103" s="304" t="s">
        <v>2553</v>
      </c>
      <c r="U103" s="416">
        <v>46507</v>
      </c>
      <c r="V103" s="18">
        <v>46507</v>
      </c>
      <c r="W103" s="18">
        <f>+_xlfn.XLOOKUP(B103,'La Calera II - RFSU 31.1.28'!B:B,'La Calera II - RFSU 31.1.28'!BW:BW,"No se encuentra",0,1)</f>
        <v>46572</v>
      </c>
      <c r="X103" s="193">
        <f t="shared" si="17"/>
        <v>305</v>
      </c>
      <c r="AA103" s="18">
        <f>+_xlfn.XLOOKUP(T103,'Crono LB 30.09'!B:B,'Crono LB 30.09'!E:E,"No se encuentra",0,1)</f>
        <v>46077</v>
      </c>
      <c r="AB103" s="193">
        <f t="shared" si="19"/>
        <v>-125</v>
      </c>
    </row>
    <row r="104" spans="1:28" ht="45" hidden="1" customHeight="1" x14ac:dyDescent="0.35">
      <c r="A104" s="159" t="s">
        <v>1679</v>
      </c>
      <c r="B104" s="164" t="s">
        <v>1868</v>
      </c>
      <c r="C104" s="163" t="s">
        <v>1869</v>
      </c>
      <c r="D104" s="285" t="str">
        <f>+_xlfn.XLOOKUP(B104,'La Calera II - RFSU 31.1.28'!B:B,'La Calera II - RFSU 31.1.28'!D:D,"No se encuentra",0,1)</f>
        <v>SKZZ-93110 - SKID DE GAS COMBUSTIBLE CPF2
SKZZ-67040-SKID DE GAS COMBUSTIBLE GENERACIÓN</v>
      </c>
      <c r="E104" s="201">
        <v>46120</v>
      </c>
      <c r="F104" s="198">
        <v>46120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46092</v>
      </c>
      <c r="H104" s="416">
        <v>46157</v>
      </c>
      <c r="I104" s="198">
        <v>46157</v>
      </c>
      <c r="J104" s="289" t="str">
        <f>IF(+_xlfn.XLOOKUP(B104,'La Calera II - RFSU 31.1.28'!B:B,'La Calera II - RFSU 31.1.28'!X:X,"No se encuentra",0,1)&gt;0,+_xlfn.XLOOKUP(B104,'La Calera II - RFSU 31.1.28'!B:B,'La Calera II - RFSU 31.1.28'!X:X,"No se encuentra",0,1),"")</f>
        <v/>
      </c>
      <c r="K104" s="487" t="str">
        <f>+IF(+_xlfn.XLOOKUP(B104,'La Calera II - RFSU 31.1.28'!B:B,'La Calera II - RFSU 31.1.28'!AG:AG,"No se encuentra",0,1)=0,"N/A","Sin iniciar")</f>
        <v>Sin iniciar</v>
      </c>
      <c r="L104" s="201">
        <v>46269</v>
      </c>
      <c r="M104" s="198">
        <v>46237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46493</v>
      </c>
      <c r="P104" s="198">
        <v>46493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6"/>
        <v/>
      </c>
      <c r="S104" s="484"/>
      <c r="T104" s="304" t="s">
        <v>5151</v>
      </c>
      <c r="U104" s="198">
        <v>46510</v>
      </c>
      <c r="V104" s="18">
        <v>46493</v>
      </c>
      <c r="W104" s="18">
        <f>+_xlfn.XLOOKUP(B104,'La Calera II - RFSU 31.1.28'!B:B,'La Calera II - RFSU 31.1.28'!BW:BW,"No se encuentra",0,1)</f>
        <v>46479</v>
      </c>
      <c r="X104" s="193">
        <f t="shared" si="17"/>
        <v>224</v>
      </c>
      <c r="AA104" s="18" t="str">
        <f>+_xlfn.XLOOKUP(T104,'Crono LB 30.09'!B:B,'Crono LB 30.09'!E:E,"No se encuentra",0,1)</f>
        <v>No se encuentra</v>
      </c>
      <c r="AB104" s="193" t="e">
        <f t="shared" si="19"/>
        <v>#VALUE!</v>
      </c>
    </row>
    <row r="105" spans="1:28" ht="158.25" hidden="1" customHeight="1" x14ac:dyDescent="0.35">
      <c r="A105" s="159" t="s">
        <v>1679</v>
      </c>
      <c r="B105" s="164" t="s">
        <v>1870</v>
      </c>
      <c r="C105" s="163" t="s">
        <v>1871</v>
      </c>
      <c r="D105" s="285" t="str">
        <f>+_xlfn.XLOOKUP(B105,'La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5" s="201">
        <v>46136</v>
      </c>
      <c r="F105" s="198">
        <v>46150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46140</v>
      </c>
      <c r="H105" s="416">
        <v>46173</v>
      </c>
      <c r="I105" s="198">
        <v>46173</v>
      </c>
      <c r="J105" s="289" t="str">
        <f>IF(+_xlfn.XLOOKUP(B105,'La Calera II - RFSU 31.1.28'!B:B,'La Calera II - RFSU 31.1.28'!X:X,"No se encuentra",0,1)&gt;0,+_xlfn.XLOOKUP(B105,'La Calera II - RFSU 31.1.28'!B:B,'La Calera II - RFSU 31.1.28'!X:X,"No se encuentra",0,1),"")</f>
        <v/>
      </c>
      <c r="K105" s="487" t="str">
        <f>+IF(+_xlfn.XLOOKUP(B105,'La Calera II - RFSU 31.1.28'!B:B,'La Calera II - RFSU 31.1.28'!AG:AG,"No se encuentra",0,1)=0,"N/A","Sin iniciar")</f>
        <v>Sin iniciar</v>
      </c>
      <c r="L105" s="201">
        <v>46253</v>
      </c>
      <c r="M105" s="198">
        <v>46253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v>46440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6"/>
        <v/>
      </c>
      <c r="S105" s="484"/>
      <c r="T105" s="304" t="s">
        <v>2554</v>
      </c>
      <c r="U105" s="416">
        <v>46442</v>
      </c>
      <c r="V105" s="18">
        <v>46442</v>
      </c>
      <c r="W105" s="18">
        <f>+_xlfn.XLOOKUP(B105,'La Calera II - RFSU 31.1.28'!B:B,'La Calera II - RFSU 31.1.28'!BW:BW,"No se encuentra",0,1)</f>
        <v>46444</v>
      </c>
      <c r="X105" s="193">
        <f t="shared" si="17"/>
        <v>189</v>
      </c>
      <c r="AA105" s="18">
        <f>+_xlfn.XLOOKUP(T105,'Crono LB 30.09'!B:B,'Crono LB 30.09'!E:E,"No se encuentra",0,1)</f>
        <v>46105</v>
      </c>
      <c r="AB105" s="193">
        <f t="shared" si="19"/>
        <v>-148</v>
      </c>
    </row>
    <row r="106" spans="1:28" ht="30" hidden="1" x14ac:dyDescent="0.35">
      <c r="A106" s="159" t="s">
        <v>1679</v>
      </c>
      <c r="B106" s="164" t="s">
        <v>1872</v>
      </c>
      <c r="C106" s="163" t="s">
        <v>1873</v>
      </c>
      <c r="D106" s="285" t="str">
        <f>+_xlfn.XLOOKUP(B106,'La Calera II - RFSU 31.1.28'!B:B,'La Calera II - RFSU 31.1.28'!D:D,"No se encuentra",0,1)</f>
        <v>SKZZ-91040/91050-SKID DE COMPRESIÓN Y SECADO DE AIRE</v>
      </c>
      <c r="E106" s="201">
        <v>46120</v>
      </c>
      <c r="F106" s="198">
        <v>46120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46098</v>
      </c>
      <c r="H106" s="416">
        <v>46157</v>
      </c>
      <c r="I106" s="198">
        <v>46157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46135</v>
      </c>
      <c r="K106" s="487" t="s">
        <v>2772</v>
      </c>
      <c r="L106" s="201">
        <v>46267</v>
      </c>
      <c r="M106" s="198">
        <v>46237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46515</v>
      </c>
      <c r="P106" s="198">
        <v>46494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ref="R106:R107" si="20">IF(N106="","",+IF(Q106="",+O106-P106,+O106-Q106))</f>
        <v/>
      </c>
      <c r="S106" s="484"/>
      <c r="T106" s="304" t="s">
        <v>2555</v>
      </c>
      <c r="U106" s="416">
        <v>46515</v>
      </c>
      <c r="V106" s="18">
        <v>46515</v>
      </c>
      <c r="W106" s="18">
        <f>+_xlfn.XLOOKUP(B106,'La Calera II - RFSU 31.1.28'!B:B,'La Calera II - RFSU 31.1.28'!BW:BW,"No se encuentra",0,1)</f>
        <v>46472</v>
      </c>
      <c r="X106" s="193">
        <f t="shared" si="17"/>
        <v>248</v>
      </c>
      <c r="AA106" s="18" t="str">
        <f>+_xlfn.XLOOKUP(T106,'Crono LB 30.09'!B:B,'Crono LB 30.09'!E:E,"No se encuentra",0,1)</f>
        <v>10-Apr-26</v>
      </c>
      <c r="AB106" s="193" t="e">
        <f t="shared" si="19"/>
        <v>#VALUE!</v>
      </c>
    </row>
    <row r="107" spans="1:28" ht="30.5" hidden="1" thickBot="1" x14ac:dyDescent="0.4">
      <c r="A107" s="159" t="s">
        <v>1679</v>
      </c>
      <c r="B107" s="164" t="s">
        <v>1874</v>
      </c>
      <c r="C107" s="163" t="s">
        <v>1875</v>
      </c>
      <c r="D107" s="285" t="str">
        <f>+_xlfn.XLOOKUP(B107,'La Calera II - RFSU 31.1.28'!B:B,'La Calera II - RFSU 31.1.28'!D:D,"No se encuentra",0,1)</f>
        <v>SKZZ-92020/SKZZ-92030 - UNIDAD DE GENERACIÓN DE NITRÓGENO</v>
      </c>
      <c r="E107" s="203">
        <v>46086</v>
      </c>
      <c r="F107" s="230">
        <v>46086</v>
      </c>
      <c r="G107" s="290">
        <f>IF(+_xlfn.XLOOKUP(B107,'La Calera II - RFSU 31.1.28'!B:B,'La Calera II - RFSU 31.1.28'!H:H,"No se encuentra",0,1)&gt;0,+_xlfn.XLOOKUP(B107,'La Calera II - RFSU 31.1.28'!B:B,'La Calera II - RFSU 31.1.28'!H:H,"No se encuentra",0,1),"")</f>
        <v>46065</v>
      </c>
      <c r="H107" s="417">
        <v>46123</v>
      </c>
      <c r="I107" s="230">
        <v>46119</v>
      </c>
      <c r="J107" s="290">
        <f>IF(+_xlfn.XLOOKUP(B107,'La Calera II - RFSU 31.1.28'!B:B,'La Calera II - RFSU 31.1.28'!X:X,"No se encuentra",0,1)&gt;0,+_xlfn.XLOOKUP(B107,'La Calera II - RFSU 31.1.28'!B:B,'La Calera II - RFSU 31.1.28'!X:X,"No se encuentra",0,1),"")</f>
        <v>46120</v>
      </c>
      <c r="K107" s="487" t="s">
        <v>2772</v>
      </c>
      <c r="L107" s="203">
        <v>46232</v>
      </c>
      <c r="M107" s="230">
        <v>46191</v>
      </c>
      <c r="N107" s="294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3">
        <v>46412</v>
      </c>
      <c r="P107" s="230">
        <v>46411</v>
      </c>
      <c r="Q107" s="139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4" t="str">
        <f t="shared" si="20"/>
        <v/>
      </c>
      <c r="S107" s="485"/>
      <c r="T107" s="304" t="s">
        <v>2733</v>
      </c>
      <c r="U107" s="416">
        <v>46412</v>
      </c>
      <c r="V107" s="18">
        <v>46412</v>
      </c>
      <c r="W107" s="18">
        <f>+_xlfn.XLOOKUP(B107,'La Calera II - RFSU 31.1.28'!B:B,'La Calera II - RFSU 31.1.28'!BW:BW,"No se encuentra",0,1)</f>
        <v>46457</v>
      </c>
      <c r="X107" s="193">
        <f t="shared" si="17"/>
        <v>180</v>
      </c>
      <c r="AA107" s="18">
        <f>+_xlfn.XLOOKUP(T107,'Crono LB 30.09'!B:B,'Crono LB 30.09'!E:E,"No se encuentra",0,1)</f>
        <v>46105</v>
      </c>
      <c r="AB107" s="193">
        <f t="shared" si="19"/>
        <v>-127</v>
      </c>
    </row>
    <row r="113" spans="4:19" ht="15" thickBot="1" x14ac:dyDescent="0.4"/>
    <row r="114" spans="4:19" x14ac:dyDescent="0.35">
      <c r="D114" t="s">
        <v>2785</v>
      </c>
      <c r="E114" s="286" t="str">
        <f>+_xlfn.XLOOKUP(B114,'La Calera II - RFSU 31.1.28'!B:B,'La Calera II - RFSU 31.1.28'!G:G,"No se encuentra",0,1)</f>
        <v>No se encuentra</v>
      </c>
      <c r="F114" s="198" t="str">
        <f>+_xlfn.XLOOKUP(B114,'La Calera II - RFSU 31.1.28'!B:B,'La Calera II - RFSU 31.1.28'!G:G,"No se encuentra",0,1)</f>
        <v>No se encuentra</v>
      </c>
      <c r="G114" s="293" t="str">
        <f>IF(+_xlfn.XLOOKUP(B114,'La Calera II - RFSU 31.1.28'!B:B,'La Calera II - RFSU 31.1.28'!H:H,"No se encuentra",0,1)&gt;0,+_xlfn.XLOOKUP(B114,'La Calera II - RFSU 31.1.28'!B:B,'La Calera II - RFSU 31.1.28'!H:H,"No se encuentra",0,1),"")</f>
        <v>No se encuentra</v>
      </c>
      <c r="H114" s="201">
        <v>46025</v>
      </c>
      <c r="I114" s="198" t="str">
        <f>+_xlfn.XLOOKUP(B114,'La Calera II - RFSU 31.1.28'!B:B,'La Calera II - RFSU 31.1.28'!W:W,"No se encuentra",0,1)</f>
        <v>No se encuentra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>No se encuentra</v>
      </c>
      <c r="K114" s="141" t="str">
        <f>+IF(+_xlfn.XLOOKUP(B114,'La Calera II - RFSU 31.1.28'!B:B,'La Calera II - RFSU 31.1.28'!AG:AG,"No se encuentra",0,1)=0,"N/A","Sin iniciar")</f>
        <v>Sin iniciar</v>
      </c>
      <c r="L114" s="201" t="str">
        <f>+_xlfn.XLOOKUP(B114,'La Calera II - RFSU 31.1.28'!B:B,'La Calera II - RFSU 31.1.28'!AP:AP,"No se encuentra",0,1)</f>
        <v>No se encuentra</v>
      </c>
      <c r="M114" s="198" t="str">
        <f>+_xlfn.XLOOKUP(B114,'La Calera II - RFSU 31.1.28'!B:B,'La Calera II - RFSU 31.1.28'!AP:AP,"No se encuentra",0,1)</f>
        <v>No se encuentra</v>
      </c>
      <c r="N114" s="293" t="str">
        <f>IF(+_xlfn.XLOOKUP(B114,'La Calera II - RFSU 31.1.28'!B:B,'La Calera II - RFSU 31.1.28'!AQ:AQ,"No se encuentra",0,1)&gt;0,+_xlfn.XLOOKUP(B114,'La Calera II - RFSU 31.1.28'!B:B,'La Calera II - RFSU 31.1.28'!AQ:AQ,"No se encuentra",0,1),"")</f>
        <v>No se encuentra</v>
      </c>
      <c r="O114" s="201">
        <v>46362</v>
      </c>
      <c r="P114" s="198">
        <f>+IF(W114&gt;O114,O114,W114)</f>
        <v>0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>No se encuentra</v>
      </c>
      <c r="R114" s="302" t="e">
        <f>IF(N114="","",+IF(Q114="",+O114-P114,+O114-Q114))</f>
        <v>#VALUE!</v>
      </c>
      <c r="S114" s="227"/>
    </row>
  </sheetData>
  <autoFilter ref="A2:AB107" xr:uid="{2672C0B7-F3A4-4990-99B1-E4CECD5EA1B2}">
    <filterColumn colId="2">
      <filters>
        <filter val="RI - RECIPIENTE SEPARADOR EPF"/>
      </filters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07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4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 filterMode="1"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D12" sqref="D12"/>
    </sheetView>
  </sheetViews>
  <sheetFormatPr baseColWidth="10" defaultColWidth="11.453125" defaultRowHeight="14.5" x14ac:dyDescent="0.35"/>
  <cols>
    <col min="2" max="2" width="27" customWidth="1"/>
    <col min="3" max="3" width="56.453125" customWidth="1"/>
    <col min="4" max="4" width="54.1796875" customWidth="1"/>
    <col min="5" max="5" width="13.26953125" customWidth="1"/>
    <col min="6" max="6" width="14.26953125" customWidth="1"/>
    <col min="7" max="7" width="15" customWidth="1"/>
    <col min="8" max="8" width="14.453125" bestFit="1" customWidth="1"/>
    <col min="9" max="9" width="16.1796875" customWidth="1"/>
    <col min="10" max="11" width="11.453125" customWidth="1"/>
    <col min="12" max="12" width="12" customWidth="1"/>
    <col min="13" max="13" width="15.453125" customWidth="1"/>
    <col min="14" max="14" width="11.453125" style="18" customWidth="1"/>
    <col min="15" max="15" width="18.453125" customWidth="1"/>
    <col min="16" max="16" width="17.453125" customWidth="1"/>
    <col min="17" max="18" width="11.453125" customWidth="1"/>
    <col min="19" max="19" width="53.54296875" customWidth="1"/>
    <col min="20" max="20" width="20.1796875" bestFit="1" customWidth="1"/>
    <col min="22" max="22" width="20.26953125" bestFit="1" customWidth="1"/>
  </cols>
  <sheetData>
    <row r="1" spans="1:27" x14ac:dyDescent="0.35">
      <c r="A1" s="606" t="s">
        <v>2760</v>
      </c>
      <c r="B1" s="607"/>
      <c r="C1" s="607"/>
      <c r="D1" s="608"/>
      <c r="E1" s="609" t="s">
        <v>2761</v>
      </c>
      <c r="F1" s="610"/>
      <c r="G1" s="611"/>
      <c r="H1" s="609" t="s">
        <v>4</v>
      </c>
      <c r="I1" s="610"/>
      <c r="J1" s="612"/>
      <c r="K1" s="613" t="s">
        <v>2762</v>
      </c>
      <c r="L1" s="609" t="s">
        <v>2763</v>
      </c>
      <c r="M1" s="610"/>
      <c r="N1" s="611"/>
      <c r="O1" s="609" t="s">
        <v>2764</v>
      </c>
      <c r="P1" s="610"/>
      <c r="Q1" s="610"/>
      <c r="R1" s="611"/>
      <c r="S1" s="600" t="s">
        <v>2470</v>
      </c>
      <c r="T1" s="602" t="s">
        <v>2765</v>
      </c>
    </row>
    <row r="2" spans="1:27" ht="15" thickBot="1" x14ac:dyDescent="0.4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2766</v>
      </c>
      <c r="F2" s="410" t="s">
        <v>2767</v>
      </c>
      <c r="G2" s="411" t="s">
        <v>20</v>
      </c>
      <c r="H2" s="409" t="s">
        <v>2766</v>
      </c>
      <c r="I2" s="410" t="s">
        <v>2767</v>
      </c>
      <c r="J2" s="414" t="s">
        <v>20</v>
      </c>
      <c r="K2" s="614"/>
      <c r="L2" s="409" t="s">
        <v>2766</v>
      </c>
      <c r="M2" s="410" t="s">
        <v>2767</v>
      </c>
      <c r="N2" s="431" t="s">
        <v>20</v>
      </c>
      <c r="O2" s="147" t="s">
        <v>2768</v>
      </c>
      <c r="P2" s="143" t="s">
        <v>2767</v>
      </c>
      <c r="Q2" s="143" t="s">
        <v>20</v>
      </c>
      <c r="R2" s="146" t="s">
        <v>2769</v>
      </c>
      <c r="S2" s="618"/>
      <c r="T2" s="603"/>
      <c r="V2" t="s">
        <v>2770</v>
      </c>
      <c r="Z2" t="s">
        <v>2771</v>
      </c>
    </row>
    <row r="3" spans="1:27" hidden="1" x14ac:dyDescent="0.3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2772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19" t="s">
        <v>2773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hidden="1" x14ac:dyDescent="0.3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2772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20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hidden="1" x14ac:dyDescent="0.35">
      <c r="A5" s="159" t="s">
        <v>2579</v>
      </c>
      <c r="B5" s="160" t="s">
        <v>2694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2772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20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0" hidden="1" x14ac:dyDescent="0.35">
      <c r="A6" s="159" t="s">
        <v>2579</v>
      </c>
      <c r="B6" s="160" t="s">
        <v>1844</v>
      </c>
      <c r="C6" s="161" t="s">
        <v>2711</v>
      </c>
      <c r="D6" s="285" t="s">
        <v>2712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2772</v>
      </c>
      <c r="L6" s="201">
        <v>46171</v>
      </c>
      <c r="M6" s="198">
        <f>+_xlfn.XLOOKUP(B6,'La Calera II - RFSU 31.1.28'!B:B,'La Calera II - RFSU 31.1.28'!AP:AP,"No se encuentra",0,1)</f>
        <v>46155</v>
      </c>
      <c r="N6" s="289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416">
        <f>+_xlfn.XLOOKUP(B6,'La Calera II - RFSU 31.1.28'!B:B,'La Calera II - RFSU 31.1.28'!CA:CA,"No se encuentra",0,1)</f>
        <v>46584</v>
      </c>
      <c r="P6" s="198">
        <f>+IF(V6&gt;O6,O6,V6)</f>
        <v>46555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 t="str">
        <f t="shared" si="1"/>
        <v/>
      </c>
      <c r="S6" s="305" t="s">
        <v>5133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46555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0" hidden="1" x14ac:dyDescent="0.35">
      <c r="A7" s="159" t="s">
        <v>2024</v>
      </c>
      <c r="B7" s="160" t="s">
        <v>2734</v>
      </c>
      <c r="C7" s="161" t="s">
        <v>2735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hidden="1" x14ac:dyDescent="0.35">
      <c r="A8" s="159" t="s">
        <v>2024</v>
      </c>
      <c r="B8" s="160" t="s">
        <v>2737</v>
      </c>
      <c r="C8" s="161" t="s">
        <v>5111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hidden="1" x14ac:dyDescent="0.35">
      <c r="A9" s="159" t="s">
        <v>2024</v>
      </c>
      <c r="B9" s="160" t="s">
        <v>5125</v>
      </c>
      <c r="C9" s="161" t="s">
        <v>5111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0" hidden="1" x14ac:dyDescent="0.35">
      <c r="A10" s="159" t="s">
        <v>2024</v>
      </c>
      <c r="B10" s="160" t="s">
        <v>2738</v>
      </c>
      <c r="C10" s="161" t="s">
        <v>5122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2739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0" hidden="1" x14ac:dyDescent="0.35">
      <c r="A11" s="159" t="s">
        <v>2024</v>
      </c>
      <c r="B11" s="160" t="s">
        <v>2740</v>
      </c>
      <c r="C11" s="161" t="s">
        <v>5123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2742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0" hidden="1" x14ac:dyDescent="0.35">
      <c r="A12" s="159" t="s">
        <v>2024</v>
      </c>
      <c r="B12" s="160" t="s">
        <v>2746</v>
      </c>
      <c r="C12" s="161" t="s">
        <v>2747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hidden="1" x14ac:dyDescent="0.35">
      <c r="A13" s="159" t="s">
        <v>2024</v>
      </c>
      <c r="B13" s="160" t="s">
        <v>5139</v>
      </c>
      <c r="C13" s="161" t="s">
        <v>5138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46157</v>
      </c>
      <c r="M13" s="198">
        <f>+_xlfn.XLOOKUP(B13,'La Calera II - RFSU 31.1.28'!B:B,'La Calera II - RFSU 31.1.28'!AP:AP,"No se encuentra",0,1)</f>
        <v>46157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46220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46220</v>
      </c>
      <c r="W13" s="193">
        <f t="shared" si="2"/>
        <v>82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hidden="1" x14ac:dyDescent="0.35">
      <c r="A14" s="159" t="s">
        <v>2024</v>
      </c>
      <c r="B14" s="160" t="s">
        <v>2748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hidden="1" x14ac:dyDescent="0.35">
      <c r="A15" s="159" t="s">
        <v>2024</v>
      </c>
      <c r="B15" s="160" t="s">
        <v>2750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416">
        <v>46152</v>
      </c>
      <c r="I15" s="198">
        <f>+_xlfn.XLOOKUP(B15,'La Calera II - RFSU 31.1.28'!B:B,'La Calera II - RFSU 31.1.28'!W:W,"No se encuentra",0,1)</f>
        <v>46209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46274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46431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46431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idden="1" x14ac:dyDescent="0.35">
      <c r="A16" s="159" t="s">
        <v>2024</v>
      </c>
      <c r="B16" s="160" t="s">
        <v>5124</v>
      </c>
      <c r="C16" s="161" t="s">
        <v>2755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46166</v>
      </c>
      <c r="N16" s="289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416">
        <f>+_xlfn.XLOOKUP(B16,'La Calera II - RFSU 31.1.28'!B:B,'La Calera II - RFSU 31.1.28'!CA:CA,"No se encuentra",0,1)</f>
        <v>46417</v>
      </c>
      <c r="P16" s="198">
        <f t="shared" si="3"/>
        <v>46416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1"/>
        <v/>
      </c>
      <c r="S16" s="227"/>
      <c r="T16" s="304" t="str">
        <f>+_xlfn.XLOOKUP(B16,'La Calera II - RFSU 31.1.28'!B:B,'La Calera II - RFSU 31.1.28'!BZ:BZ,"",0,1)</f>
        <v>FDP1030</v>
      </c>
      <c r="U16" t="s">
        <v>2775</v>
      </c>
      <c r="V16" s="18">
        <f>+_xlfn.XLOOKUP(B16,'La Calera II - RFSU 31.1.28'!B:B,'La Calera II - RFSU 31.1.28'!BW:BW,"No se encuentra",0,1)</f>
        <v>46416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hidden="1" x14ac:dyDescent="0.35">
      <c r="A17" s="159" t="s">
        <v>2689</v>
      </c>
      <c r="B17" s="160" t="s">
        <v>2692</v>
      </c>
      <c r="C17" s="161" t="s">
        <v>2693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hidden="1" x14ac:dyDescent="0.3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46183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46220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46285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46592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hidden="1" x14ac:dyDescent="0.3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hidden="1" x14ac:dyDescent="0.3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hidden="1" x14ac:dyDescent="0.3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46222</v>
      </c>
      <c r="I21" s="198">
        <f>+_xlfn.XLOOKUP(B21,'La Calera II - RFSU 31.1.28'!B:B,'La Calera II - RFSU 31.1.28'!W:W,"No se encuentra",0,1)</f>
        <v>46222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46287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46414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46414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hidden="1" customHeight="1" x14ac:dyDescent="0.3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2772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hidden="1" x14ac:dyDescent="0.3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46179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46244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46431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46431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hidden="1" x14ac:dyDescent="0.3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2772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hidden="1" x14ac:dyDescent="0.3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hidden="1" x14ac:dyDescent="0.3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hidden="1" x14ac:dyDescent="0.3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46136</v>
      </c>
      <c r="H27" s="416">
        <v>46159</v>
      </c>
      <c r="I27" s="198">
        <f>+_xlfn.XLOOKUP(B27,'La Calera II - RFSU 31.1.28'!B:B,'La Calera II - RFSU 31.1.28'!W:W,"No se encuentra",0,1)</f>
        <v>46173</v>
      </c>
      <c r="J27" s="289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46238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46365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46365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hidden="1" x14ac:dyDescent="0.3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 t="str">
        <f>IF(+_xlfn.XLOOKUP(B28,'La Calera II - RFSU 31.1.28'!B:B,'La Calera II - RFSU 31.1.28'!H:H,"No se encuentra",0,1)&gt;0,+_xlfn.XLOOKUP(B28,'La Calera II - RFSU 31.1.28'!B:B,'La Calera II - RFSU 31.1.28'!H:H,"No se encuentra",0,1),"")</f>
        <v/>
      </c>
      <c r="H28" s="416">
        <v>46221</v>
      </c>
      <c r="I28" s="198">
        <f>+_xlfn.XLOOKUP(B28,'La Calera II - RFSU 31.1.28'!B:B,'La Calera II - RFSU 31.1.28'!W:W,"No se encuentra",0,1)</f>
        <v>46221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46286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46443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46443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hidden="1" x14ac:dyDescent="0.3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416">
        <v>46222</v>
      </c>
      <c r="I29" s="198">
        <f>+_xlfn.XLOOKUP(B29,'La Calera II - RFSU 31.1.28'!B:B,'La Calera II - RFSU 31.1.28'!W:W,"No se encuentra",0,1)</f>
        <v>46222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46287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46414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46414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hidden="1" x14ac:dyDescent="0.3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hidden="1" x14ac:dyDescent="0.3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0" hidden="1" x14ac:dyDescent="0.3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46194</v>
      </c>
      <c r="I32" s="198">
        <f>+_xlfn.XLOOKUP(B32,'La Calera II - RFSU 31.1.28'!B:B,'La Calera II - RFSU 31.1.28'!W:W,"No se encuentra",0,1)</f>
        <v>46194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46259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46506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0" hidden="1" x14ac:dyDescent="0.3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2772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0" hidden="1" x14ac:dyDescent="0.3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2772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hidden="1" x14ac:dyDescent="0.3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2772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0" x14ac:dyDescent="0.3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46237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46544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3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x14ac:dyDescent="0.3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3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3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 t="str">
        <f>IF(+_xlfn.XLOOKUP(B40,'La Calera II - RFSU 31.1.28'!B:B,'La Calera II - RFSU 31.1.28'!H:H,"No se encuentra",0,1)&gt;0,+_xlfn.XLOOKUP(B40,'La Calera II - RFSU 31.1.28'!B:B,'La Calera II - RFSU 31.1.28'!H:H,"No se encuentra",0,1),"")</f>
        <v/>
      </c>
      <c r="H40" s="416">
        <v>46194</v>
      </c>
      <c r="I40" s="198">
        <f>+_xlfn.XLOOKUP(B40,'La Calera II - RFSU 31.1.28'!B:B,'La Calera II - RFSU 31.1.28'!W:W,"No se encuentra",0,1)</f>
        <v>46194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46259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46356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46356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3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46224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46381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46381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3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46224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3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416">
        <v>46200</v>
      </c>
      <c r="I43" s="198">
        <f>+_xlfn.XLOOKUP(B43,'La Calera II - RFSU 31.1.28'!B:B,'La Calera II - RFSU 31.1.28'!W:W,"No se encuentra",0,1)</f>
        <v>46200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46265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46392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46392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3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 t="str">
        <f>IF(+_xlfn.XLOOKUP(B44,'La Calera II - RFSU 31.1.28'!B:B,'La Calera II - RFSU 31.1.28'!X:X,"No se encuentra",0,1)&gt;0,+_xlfn.XLOOKUP(B44,'La Calera II - RFSU 31.1.28'!B:B,'La Calera II - RFSU 31.1.28'!X:X,"No se encuentra",0,1),"")</f>
        <v/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46224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46411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46411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3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46157</v>
      </c>
      <c r="G45" s="289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416">
        <v>46194</v>
      </c>
      <c r="I45" s="198">
        <f>+_xlfn.XLOOKUP(B45,'La Calera II - RFSU 31.1.28'!B:B,'La Calera II - RFSU 31.1.28'!W:W,"No se encuentra",0,1)</f>
        <v>46194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46259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46416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46416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3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46231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46388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46388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3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46163</v>
      </c>
      <c r="G47" s="289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416">
        <v>46200</v>
      </c>
      <c r="I47" s="198">
        <f>+_xlfn.XLOOKUP(B47,'La Calera II - RFSU 31.1.28'!B:B,'La Calera II - RFSU 31.1.28'!W:W,"No se encuentra",0,1)</f>
        <v>46200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46265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46392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46392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3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 t="str">
        <f>IF(+_xlfn.XLOOKUP(B48,'La Calera II - RFSU 31.1.28'!B:B,'La Calera II - RFSU 31.1.28'!H:H,"No se encuentra",0,1)&gt;0,+_xlfn.XLOOKUP(B48,'La Calera II - RFSU 31.1.28'!B:B,'La Calera II - RFSU 31.1.28'!H:H,"No se encuentra",0,1),"")</f>
        <v/>
      </c>
      <c r="H48" s="416">
        <v>46200</v>
      </c>
      <c r="I48" s="198">
        <f>+_xlfn.XLOOKUP(B48,'La Calera II - RFSU 31.1.28'!B:B,'La Calera II - RFSU 31.1.28'!W:W,"No se encuentra",0,1)</f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46265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46452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46452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3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3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46238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46395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46395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3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46148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46213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46340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46340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3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416">
        <f>+_xlfn.XLOOKUP(B52,'La Calera II - RFSU 31.1.28'!B:B,'La Calera II - RFSU 31.1.28'!CA:CA,"No se encuentra",0,1)</f>
        <v>46427</v>
      </c>
      <c r="P52" s="198">
        <f t="shared" si="3"/>
        <v>46381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1"/>
        <v/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46381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3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 t="str">
        <f>IF(+_xlfn.XLOOKUP(B53,'La Calera II - RFSU 31.1.28'!B:B,'La Calera II - RFSU 31.1.28'!H:H,"No se encuentra",0,1)&gt;0,+_xlfn.XLOOKUP(B53,'La Calera II - RFSU 31.1.28'!B:B,'La Calera II - RFSU 31.1.28'!H:H,"No se encuentra",0,1),"")</f>
        <v/>
      </c>
      <c r="H53" s="416">
        <v>46185</v>
      </c>
      <c r="I53" s="198">
        <f>+_xlfn.XLOOKUP(B53,'La Calera II - RFSU 31.1.28'!B:B,'La Calera II - RFSU 31.1.28'!W:W,"No se encuentra",0,1)</f>
        <v>46185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46250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46407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46407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3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416">
        <f>+_xlfn.XLOOKUP(B54,'La Calera II - RFSU 31.1.28'!B:B,'La Calera II - RFSU 31.1.28'!CA:CA,"No se encuentra",0,1)</f>
        <v>46443</v>
      </c>
      <c r="P54" s="198">
        <f t="shared" si="3"/>
        <v>46351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1"/>
        <v/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46351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3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 t="str">
        <f>IF(+_xlfn.XLOOKUP(B55,'La Calera II - RFSU 31.1.28'!B:B,'La Calera II - RFSU 31.1.28'!H:H,"No se encuentra",0,1)&gt;0,+_xlfn.XLOOKUP(B55,'La Calera II - RFSU 31.1.28'!B:B,'La Calera II - RFSU 31.1.28'!H:H,"No se encuentra",0,1),"")</f>
        <v/>
      </c>
      <c r="H55" s="416">
        <v>46201</v>
      </c>
      <c r="I55" s="198">
        <f>+_xlfn.XLOOKUP(B55,'La Calera II - RFSU 31.1.28'!B:B,'La Calera II - RFSU 31.1.28'!W:W,"No se encuentra",0,1)</f>
        <v>46201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46266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46423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46423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3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3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46285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46312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46352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46404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46404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3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 t="str">
        <f>IF(+_xlfn.XLOOKUP(B58,'La Calera II - RFSU 31.1.28'!B:B,'La Calera II - RFSU 31.1.28'!H:H,"No se encuentra",0,1)&gt;0,+_xlfn.XLOOKUP(B58,'La Calera II - RFSU 31.1.28'!B:B,'La Calera II - RFSU 31.1.28'!H:H,"No se encuentra",0,1),"")</f>
        <v/>
      </c>
      <c r="H58" s="416">
        <v>46193</v>
      </c>
      <c r="I58" s="198">
        <f>+_xlfn.XLOOKUP(B58,'La Calera II - RFSU 31.1.28'!B:B,'La Calera II - RFSU 31.1.28'!W:W,"No se encuentra",0,1)</f>
        <v>46193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46258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46415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46415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3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 t="str">
        <f>IF(+_xlfn.XLOOKUP(B59,'La Calera II - RFSU 31.1.28'!B:B,'La Calera II - RFSU 31.1.28'!H:H,"No se encuentra",0,1)&gt;0,+_xlfn.XLOOKUP(B59,'La Calera II - RFSU 31.1.28'!B:B,'La Calera II - RFSU 31.1.28'!H:H,"No se encuentra",0,1),"")</f>
        <v/>
      </c>
      <c r="H59" s="416">
        <v>46184</v>
      </c>
      <c r="I59" s="198">
        <f>+_xlfn.XLOOKUP(B59,'La Calera II - RFSU 31.1.28'!B:B,'La Calera II - RFSU 31.1.28'!W:W,"No se encuentra",0,1)</f>
        <v>46184</v>
      </c>
      <c r="J59" s="289" t="str">
        <f>IF(+_xlfn.XLOOKUP(B59,'La Calera II - RFSU 31.1.28'!B:B,'La Calera II - RFSU 31.1.28'!X:X,"No se encuentra",0,1)&gt;0,+_xlfn.XLOOKUP(B59,'La Calera II - RFSU 31.1.28'!B:B,'La Calera II - RFSU 31.1.28'!X:X,"No se encuentra",0,1),"")</f>
        <v/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46249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46356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46356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3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46153</v>
      </c>
      <c r="G60" s="289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416">
        <v>46190</v>
      </c>
      <c r="I60" s="198">
        <f>+_xlfn.XLOOKUP(B60,'La Calera II - RFSU 31.1.28'!B:B,'La Calera II - RFSU 31.1.28'!W:W,"No se encuentra",0,1)</f>
        <v>46190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46255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46472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46472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3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46152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46217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46374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46374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3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416">
        <f>+_xlfn.XLOOKUP(B62,'La Calera II - RFSU 31.1.28'!B:B,'La Calera II - RFSU 31.1.28'!CA:CA,"No se encuentra",0,1)</f>
        <v>46427</v>
      </c>
      <c r="P62" s="198">
        <f t="shared" si="3"/>
        <v>46325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1"/>
        <v/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46325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3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3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3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416">
        <v>46190</v>
      </c>
      <c r="I65" s="198">
        <f>+_xlfn.XLOOKUP(B65,'La Calera II - RFSU 31.1.28'!B:B,'La Calera II - RFSU 31.1.28'!W:W,"No se encuentra",0,1)</f>
        <v>46190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46255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46422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46422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3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3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3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416">
        <f>+_xlfn.XLOOKUP(B68,'La Calera II - RFSU 31.1.28'!B:B,'La Calera II - RFSU 31.1.28'!CA:CA,"No se encuentra",0,1)</f>
        <v>46482</v>
      </c>
      <c r="P68" s="198">
        <f t="shared" si="3"/>
        <v>46441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ref="R68:R102" si="5">IF(N68="","",+IF(Q68="",+O68-P68,+O68-Q68))</f>
        <v/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46441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3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3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3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3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2776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x14ac:dyDescent="0.3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3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3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46163</v>
      </c>
      <c r="G75" s="289" t="str">
        <f>IF(+_xlfn.XLOOKUP(B75,'La Calera II - RFSU 31.1.28'!B:B,'La Calera II - RFSU 31.1.28'!H:H,"No se encuentra",0,1)&gt;0,+_xlfn.XLOOKUP(B75,'La Calera II - RFSU 31.1.28'!B:B,'La Calera II - RFSU 31.1.28'!H:H,"No se encuentra",0,1),"")</f>
        <v/>
      </c>
      <c r="H75" s="416">
        <v>46200</v>
      </c>
      <c r="I75" s="198">
        <f>+_xlfn.XLOOKUP(B75,'La Calera II - RFSU 31.1.28'!B:B,'La Calera II - RFSU 31.1.28'!W:W,"No se encuentra",0,1)</f>
        <v>46200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46265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46392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46392</v>
      </c>
      <c r="W75" s="193">
        <f t="shared" si="6"/>
        <v>217</v>
      </c>
      <c r="Z75" s="18"/>
      <c r="AA75" s="193"/>
    </row>
    <row r="76" spans="1:27" x14ac:dyDescent="0.3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3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46152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46217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46344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46344</v>
      </c>
      <c r="W77" s="193">
        <f t="shared" si="6"/>
        <v>227</v>
      </c>
      <c r="Z77" s="18"/>
      <c r="AA77" s="193"/>
    </row>
    <row r="78" spans="1:27" ht="20" x14ac:dyDescent="0.3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 t="str">
        <f>IF(+_xlfn.XLOOKUP(B78,'La Calera II - RFSU 31.1.28'!B:B,'La Calera II - RFSU 31.1.28'!X:X,"No se encuentra",0,1)&gt;0,+_xlfn.XLOOKUP(B78,'La Calera II - RFSU 31.1.28'!B:B,'La Calera II - RFSU 31.1.28'!X:X,"No se encuentra",0,1),"")</f>
        <v/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46227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46384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46384</v>
      </c>
      <c r="W78" s="193">
        <f t="shared" si="6"/>
        <v>204</v>
      </c>
      <c r="Z78" s="18"/>
      <c r="AA78" s="193"/>
    </row>
    <row r="79" spans="1:27" ht="20" x14ac:dyDescent="0.3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0" x14ac:dyDescent="0.3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 t="str">
        <f>IF(+_xlfn.XLOOKUP(B80,'La Calera II - RFSU 31.1.28'!B:B,'La Calera II - RFSU 31.1.28'!H:H,"No se encuentra",0,1)&gt;0,+_xlfn.XLOOKUP(B80,'La Calera II - RFSU 31.1.28'!B:B,'La Calera II - RFSU 31.1.28'!H:H,"No se encuentra",0,1),"")</f>
        <v/>
      </c>
      <c r="H80" s="416">
        <v>46194</v>
      </c>
      <c r="I80" s="198">
        <f>+_xlfn.XLOOKUP(B80,'La Calera II - RFSU 31.1.28'!B:B,'La Calera II - RFSU 31.1.28'!W:W,"No se encuentra",0,1)</f>
        <v>46194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46259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46356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46356</v>
      </c>
      <c r="W80" s="193">
        <f t="shared" si="6"/>
        <v>168</v>
      </c>
      <c r="Z80" s="18"/>
      <c r="AA80" s="193"/>
    </row>
    <row r="81" spans="1:27" x14ac:dyDescent="0.3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 t="str">
        <f>IF(+_xlfn.XLOOKUP(B81,'La Calera II - RFSU 31.1.28'!B:B,'La Calera II - RFSU 31.1.28'!H:H,"No se encuentra",0,1)&gt;0,+_xlfn.XLOOKUP(B81,'La Calera II - RFSU 31.1.28'!B:B,'La Calera II - RFSU 31.1.28'!H:H,"No se encuentra",0,1),"")</f>
        <v/>
      </c>
      <c r="H81" s="416">
        <v>46193</v>
      </c>
      <c r="I81" s="198">
        <f>+_xlfn.XLOOKUP(B81,'La Calera II - RFSU 31.1.28'!B:B,'La Calera II - RFSU 31.1.28'!W:W,"No se encuentra",0,1)</f>
        <v>46193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46258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46415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46415</v>
      </c>
      <c r="W81" s="193">
        <f t="shared" si="6"/>
        <v>177</v>
      </c>
      <c r="Z81" s="18"/>
      <c r="AA81" s="193"/>
    </row>
    <row r="82" spans="1:27" ht="20" x14ac:dyDescent="0.3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3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 t="str">
        <f>IF(+_xlfn.XLOOKUP(B83,'La Calera II - RFSU 31.1.28'!B:B,'La Calera II - RFSU 31.1.28'!H:H,"No se encuentra",0,1)&gt;0,+_xlfn.XLOOKUP(B83,'La Calera II - RFSU 31.1.28'!B:B,'La Calera II - RFSU 31.1.28'!H:H,"No se encuentra",0,1),"")</f>
        <v/>
      </c>
      <c r="H83" s="416">
        <v>46184</v>
      </c>
      <c r="I83" s="198">
        <f>+_xlfn.XLOOKUP(B83,'La Calera II - RFSU 31.1.28'!B:B,'La Calera II - RFSU 31.1.28'!W:W,"No se encuentra",0,1)</f>
        <v>46184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/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46249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46356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46356</v>
      </c>
      <c r="W83" s="193">
        <f t="shared" si="6"/>
        <v>159</v>
      </c>
      <c r="Z83" s="18"/>
      <c r="AA83" s="193"/>
    </row>
    <row r="84" spans="1:27" hidden="1" x14ac:dyDescent="0.3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 t="str">
        <f>IF(+_xlfn.XLOOKUP(B84,'La Calera II - RFSU 31.1.28'!B:B,'La Calera II - RFSU 31.1.28'!H:H,"No se encuentra",0,1)&gt;0,+_xlfn.XLOOKUP(B84,'La Calera II - RFSU 31.1.28'!B:B,'La Calera II - RFSU 31.1.28'!H:H,"No se encuentra",0,1),"")</f>
        <v/>
      </c>
      <c r="H84" s="416">
        <v>46187</v>
      </c>
      <c r="I84" s="198">
        <f>+_xlfn.XLOOKUP(B84,'La Calera II - RFSU 31.1.28'!B:B,'La Calera II - RFSU 31.1.28'!W:W,"No se encuentra",0,1)</f>
        <v>46187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46252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46529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46529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hidden="1" x14ac:dyDescent="0.3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46172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46419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46419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0" hidden="1" x14ac:dyDescent="0.3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 t="str">
        <f>IF(+_xlfn.XLOOKUP(B86,'La Calera II - RFSU 31.1.28'!B:B,'La Calera II - RFSU 31.1.28'!H:H,"No se encuentra",0,1)&gt;0,+_xlfn.XLOOKUP(B86,'La Calera II - RFSU 31.1.28'!B:B,'La Calera II - RFSU 31.1.28'!H:H,"No se encuentra",0,1),"")</f>
        <v/>
      </c>
      <c r="H86" s="416">
        <v>46232</v>
      </c>
      <c r="I86" s="198">
        <f>+_xlfn.XLOOKUP(B86,'La Calera II - RFSU 31.1.28'!B:B,'La Calera II - RFSU 31.1.28'!W:W,"No se encuentra",0,1)</f>
        <v>46232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46312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46559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46559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0" hidden="1" x14ac:dyDescent="0.35">
      <c r="A87" s="419" t="s">
        <v>1679</v>
      </c>
      <c r="B87" s="420" t="s">
        <v>1830</v>
      </c>
      <c r="C87" s="421" t="s">
        <v>1831</v>
      </c>
      <c r="D87" s="285" t="s">
        <v>5120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 t="str">
        <f>IF(+_xlfn.XLOOKUP(B87,'La Calera II - RFSU 31.1.28'!B:B,'La Calera II - RFSU 31.1.28'!X:X,"No se encuentra",0,1)&gt;0,+_xlfn.XLOOKUP(B87,'La Calera II - RFSU 31.1.28'!B:B,'La Calera II - RFSU 31.1.28'!X:X,"No se encuentra",0,1),"")</f>
        <v/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46250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46497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46497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0" hidden="1" x14ac:dyDescent="0.35">
      <c r="A88" s="419" t="s">
        <v>1679</v>
      </c>
      <c r="B88" s="420" t="s">
        <v>1832</v>
      </c>
      <c r="C88" s="421" t="s">
        <v>1833</v>
      </c>
      <c r="D88" s="285" t="s">
        <v>5119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2772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2779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hidden="1" x14ac:dyDescent="0.3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hidden="1" x14ac:dyDescent="0.35">
      <c r="A90" s="159" t="s">
        <v>1679</v>
      </c>
      <c r="B90" s="160" t="s">
        <v>1840</v>
      </c>
      <c r="C90" s="161" t="s">
        <v>1841</v>
      </c>
      <c r="D90" s="285" t="s">
        <v>2709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46176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46256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46513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46513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hidden="1" x14ac:dyDescent="0.3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0" hidden="1" x14ac:dyDescent="0.3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2772</v>
      </c>
      <c r="L92" s="201">
        <v>46146</v>
      </c>
      <c r="M92" s="198">
        <f>+_xlfn.XLOOKUP(B92,'La Calera II - RFSU 31.1.28'!B:B,'La Calera II - RFSU 31.1.28'!AP:AP,"No se encuentra",0,1)</f>
        <v>46147</v>
      </c>
      <c r="N92" s="289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416">
        <f>+_xlfn.XLOOKUP(B92,'La Calera II - RFSU 31.1.28'!B:B,'La Calera II - RFSU 31.1.28'!CA:CA,"No se encuentra",0,1)</f>
        <v>46448</v>
      </c>
      <c r="P92" s="198">
        <f t="shared" si="7"/>
        <v>46427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 t="str">
        <f t="shared" si="5"/>
        <v/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46427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hidden="1" x14ac:dyDescent="0.3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 t="str">
        <f>IF(+_xlfn.XLOOKUP(B93,'La Calera II - RFSU 31.1.28'!B:B,'La Calera II - RFSU 31.1.28'!H:H,"No se encuentra",0,1)&gt;0,+_xlfn.XLOOKUP(B93,'La Calera II - RFSU 31.1.28'!B:B,'La Calera II - RFSU 31.1.28'!H:H,"No se encuentra",0,1),"")</f>
        <v/>
      </c>
      <c r="H93" s="416">
        <v>46204</v>
      </c>
      <c r="I93" s="198">
        <f>+_xlfn.XLOOKUP(B93,'La Calera II - RFSU 31.1.28'!B:B,'La Calera II - RFSU 31.1.28'!W:W,"No se encuentra",0,1)</f>
        <v>46204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46284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46471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hidden="1" x14ac:dyDescent="0.35">
      <c r="A94" s="159" t="s">
        <v>1679</v>
      </c>
      <c r="B94" s="164" t="s">
        <v>2718</v>
      </c>
      <c r="C94" s="163" t="s">
        <v>1855</v>
      </c>
      <c r="D94" s="285" t="s">
        <v>2719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 t="str">
        <f>IF(+_xlfn.XLOOKUP(B94,'La Calera II - RFSU 31.1.28'!B:B,'La Calera II - RFSU 31.1.28'!H:H,"No se encuentra",0,1)&gt;0,+_xlfn.XLOOKUP(B94,'La Calera II - RFSU 31.1.28'!B:B,'La Calera II - RFSU 31.1.28'!H:H,"No se encuentra",0,1),"")</f>
        <v/>
      </c>
      <c r="H94" s="416">
        <v>46218</v>
      </c>
      <c r="I94" s="198">
        <f>+_xlfn.XLOOKUP(B94,'La Calera II - RFSU 31.1.28'!B:B,'La Calera II - RFSU 31.1.28'!W:W,"No se encuentra",0,1)</f>
        <v>46218</v>
      </c>
      <c r="J94" s="289" t="str">
        <f>IF(+_xlfn.XLOOKUP(B94,'La Calera II - RFSU 31.1.28'!B:B,'La Calera II - RFSU 31.1.28'!X:X,"No se encuentra",0,1)&gt;0,+_xlfn.XLOOKUP(B94,'La Calera II - RFSU 31.1.28'!B:B,'La Calera II - RFSU 31.1.28'!X:X,"No se encuentra",0,1),"")</f>
        <v/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46298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46395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46395</v>
      </c>
      <c r="W94" s="193">
        <f t="shared" si="6"/>
        <v>97</v>
      </c>
      <c r="Z94" s="18"/>
      <c r="AA94" s="193"/>
    </row>
    <row r="95" spans="1:27" ht="30" hidden="1" x14ac:dyDescent="0.35">
      <c r="A95" s="159" t="s">
        <v>1679</v>
      </c>
      <c r="B95" s="164" t="s">
        <v>1858</v>
      </c>
      <c r="C95" s="163" t="s">
        <v>1859</v>
      </c>
      <c r="D95" s="285" t="s">
        <v>2782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46169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46249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46506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46506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hidden="1" customHeight="1" x14ac:dyDescent="0.3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0" hidden="1" x14ac:dyDescent="0.3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2772</v>
      </c>
      <c r="L97" s="201">
        <v>46260</v>
      </c>
      <c r="M97" s="198">
        <f>+_xlfn.XLOOKUP(B97,'La Calera II - RFSU 31.1.28'!B:B,'La Calera II - RFSU 31.1.28'!AP:AP,"No se encuentra",0,1)</f>
        <v>46162</v>
      </c>
      <c r="N97" s="289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416">
        <f>+_xlfn.XLOOKUP(B97,'La Calera II - RFSU 31.1.28'!B:B,'La Calera II - RFSU 31.1.28'!CA:CA,"No se encuentra",0,1)</f>
        <v>46420</v>
      </c>
      <c r="P97" s="198">
        <f t="shared" si="7"/>
        <v>46379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5"/>
        <v/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46379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0" hidden="1" x14ac:dyDescent="0.3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0" hidden="1" x14ac:dyDescent="0.3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/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46222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46479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46479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hidden="1" customHeight="1" x14ac:dyDescent="0.3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46177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46257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46444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hidden="1" x14ac:dyDescent="0.3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" hidden="1" thickBot="1" x14ac:dyDescent="0.4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" thickBot="1" x14ac:dyDescent="0.4"/>
    <row r="109" spans="1:27" x14ac:dyDescent="0.35">
      <c r="D109" t="s">
        <v>2785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>
        <f t="shared" ref="R109" si="10">IF(N109="","",+IF(Q109="",+O109-P109,+O109-Q109))</f>
        <v>46362</v>
      </c>
      <c r="S109" s="227"/>
    </row>
  </sheetData>
  <autoFilter ref="A2:V102" xr:uid="{56EEB915-37A8-421E-A7E2-B5260B766ED7}">
    <filterColumn colId="0">
      <filters>
        <filter val="INSTRUMENTOS"/>
      </filters>
    </filterColumn>
  </autoFilter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111" zoomScaleNormal="90" workbookViewId="0">
      <pane xSplit="4" ySplit="1" topLeftCell="H16" activePane="bottomRight" state="frozen"/>
      <selection activeCell="H15" sqref="H15"/>
      <selection pane="topRight" activeCell="H15" sqref="H15"/>
      <selection pane="bottomLeft" activeCell="H15" sqref="H15"/>
      <selection pane="bottomRight" activeCell="T26" sqref="T26"/>
    </sheetView>
  </sheetViews>
  <sheetFormatPr baseColWidth="10" defaultColWidth="11.453125" defaultRowHeight="14.5" outlineLevelCol="1" x14ac:dyDescent="0.35"/>
  <cols>
    <col min="1" max="1" width="11.1796875" customWidth="1"/>
    <col min="2" max="2" width="14.7265625" customWidth="1"/>
    <col min="3" max="3" width="7.54296875" customWidth="1"/>
    <col min="4" max="4" width="42" customWidth="1"/>
    <col min="5" max="5" width="13" customWidth="1"/>
    <col min="6" max="6" width="12.1796875" customWidth="1"/>
    <col min="7" max="7" width="14.7265625" customWidth="1"/>
    <col min="8" max="8" width="11.453125" customWidth="1"/>
    <col min="9" max="9" width="14.7265625" customWidth="1"/>
    <col min="10" max="10" width="11.54296875" customWidth="1"/>
    <col min="11" max="11" width="14" style="193" customWidth="1"/>
    <col min="12" max="12" width="14.453125" style="186" customWidth="1"/>
    <col min="13" max="13" width="21.1796875" style="186" hidden="1" customWidth="1" outlineLevel="1"/>
    <col min="14" max="14" width="10.81640625" style="2" hidden="1" customWidth="1" outlineLevel="1"/>
    <col min="15" max="15" width="11.54296875" hidden="1" customWidth="1" outlineLevel="1"/>
    <col min="16" max="16" width="9.81640625" hidden="1" customWidth="1" outlineLevel="1"/>
    <col min="17" max="17" width="15.26953125" hidden="1" customWidth="1" outlineLevel="1"/>
    <col min="18" max="18" width="10.81640625" hidden="1" customWidth="1" outlineLevel="1"/>
    <col min="19" max="19" width="18.26953125" customWidth="1" collapsed="1"/>
    <col min="20" max="20" width="82.453125" customWidth="1"/>
  </cols>
  <sheetData>
    <row r="1" spans="1:20" s="169" customFormat="1" ht="29" x14ac:dyDescent="0.35">
      <c r="A1" s="167" t="s">
        <v>2786</v>
      </c>
      <c r="B1" s="167" t="s">
        <v>2787</v>
      </c>
      <c r="C1" s="167" t="s">
        <v>2788</v>
      </c>
      <c r="D1" s="167" t="s">
        <v>2789</v>
      </c>
      <c r="E1" s="168" t="s">
        <v>2</v>
      </c>
      <c r="F1" s="168" t="s">
        <v>2790</v>
      </c>
      <c r="G1" s="167" t="s">
        <v>2791</v>
      </c>
      <c r="H1" s="168" t="s">
        <v>2792</v>
      </c>
      <c r="I1" s="167" t="s">
        <v>2793</v>
      </c>
      <c r="J1" s="167" t="s">
        <v>2794</v>
      </c>
      <c r="K1" s="191" t="s">
        <v>2795</v>
      </c>
      <c r="L1" s="167" t="s">
        <v>2796</v>
      </c>
      <c r="M1" s="167" t="s">
        <v>28</v>
      </c>
      <c r="N1" s="167" t="s">
        <v>2797</v>
      </c>
      <c r="O1" s="167" t="s">
        <v>2798</v>
      </c>
      <c r="P1" s="167" t="s">
        <v>2799</v>
      </c>
      <c r="Q1" s="167" t="s">
        <v>2800</v>
      </c>
      <c r="R1" s="167" t="s">
        <v>2801</v>
      </c>
      <c r="S1" s="167" t="s">
        <v>2802</v>
      </c>
      <c r="T1" s="314" t="s">
        <v>2803</v>
      </c>
    </row>
    <row r="2" spans="1:20" ht="29" x14ac:dyDescent="0.35">
      <c r="A2" s="170" t="s">
        <v>2804</v>
      </c>
      <c r="B2" s="5" t="s">
        <v>2805</v>
      </c>
      <c r="C2" s="171" t="s">
        <v>2806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5279</v>
      </c>
    </row>
    <row r="3" spans="1:20" ht="75.75" customHeight="1" x14ac:dyDescent="0.35">
      <c r="A3" s="170" t="s">
        <v>2804</v>
      </c>
      <c r="B3" s="5" t="s">
        <v>2808</v>
      </c>
      <c r="C3" s="5" t="s">
        <v>2809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5225</v>
      </c>
    </row>
    <row r="4" spans="1:20" x14ac:dyDescent="0.35">
      <c r="A4" s="170" t="s">
        <v>2804</v>
      </c>
      <c r="B4" s="5" t="s">
        <v>2808</v>
      </c>
      <c r="C4" s="5" t="s">
        <v>2809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5142</v>
      </c>
    </row>
    <row r="5" spans="1:20" x14ac:dyDescent="0.35">
      <c r="A5" s="170" t="s">
        <v>2804</v>
      </c>
      <c r="B5" s="5" t="s">
        <v>2810</v>
      </c>
      <c r="C5" s="5" t="s">
        <v>2809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5112</v>
      </c>
    </row>
    <row r="6" spans="1:20" x14ac:dyDescent="0.35">
      <c r="A6" s="170" t="s">
        <v>2804</v>
      </c>
      <c r="B6" s="5" t="s">
        <v>2805</v>
      </c>
      <c r="C6" s="5" t="s">
        <v>2809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21"/>
      <c r="S6" s="310" t="s">
        <v>33</v>
      </c>
      <c r="T6" s="320" t="s">
        <v>5195</v>
      </c>
    </row>
    <row r="7" spans="1:20" ht="20.25" customHeight="1" x14ac:dyDescent="0.35">
      <c r="A7" s="170" t="s">
        <v>2804</v>
      </c>
      <c r="B7" s="5" t="s">
        <v>2811</v>
      </c>
      <c r="C7" s="5" t="s">
        <v>2809</v>
      </c>
      <c r="D7" s="172" t="s">
        <v>2812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21"/>
      <c r="S7" s="310" t="s">
        <v>33</v>
      </c>
      <c r="T7" s="320" t="s">
        <v>5243</v>
      </c>
    </row>
    <row r="8" spans="1:20" ht="58.5" customHeight="1" x14ac:dyDescent="0.35">
      <c r="A8" s="170" t="s">
        <v>2804</v>
      </c>
      <c r="B8" s="179" t="s">
        <v>2813</v>
      </c>
      <c r="C8" s="5" t="s">
        <v>2809</v>
      </c>
      <c r="D8" s="172" t="s">
        <v>2814</v>
      </c>
      <c r="E8" s="190">
        <f>+'La Calera II - RFSU 31.1.28'!G102</f>
        <v>46034</v>
      </c>
      <c r="F8" s="184">
        <v>45936</v>
      </c>
      <c r="G8" s="184">
        <v>46325</v>
      </c>
      <c r="H8" s="184"/>
      <c r="I8" s="181">
        <v>46171</v>
      </c>
      <c r="J8" s="184"/>
      <c r="K8" s="194">
        <f>+'La Calera II - RFSU 31.1.28'!BA102</f>
        <v>400</v>
      </c>
      <c r="L8" s="480"/>
      <c r="M8" s="622"/>
      <c r="N8" s="623"/>
      <c r="O8" s="178"/>
      <c r="P8" s="178"/>
      <c r="Q8" s="178"/>
      <c r="R8" s="621"/>
      <c r="S8" s="176">
        <f>+'La Calera II - RFSU 31.1.28'!CA102</f>
        <v>46584</v>
      </c>
      <c r="T8" s="320" t="s">
        <v>5280</v>
      </c>
    </row>
    <row r="9" spans="1:20" ht="29" x14ac:dyDescent="0.35">
      <c r="A9" s="170" t="s">
        <v>2804</v>
      </c>
      <c r="B9" s="179" t="s">
        <v>2815</v>
      </c>
      <c r="C9" s="171" t="s">
        <v>2816</v>
      </c>
      <c r="D9" s="172" t="s">
        <v>1847</v>
      </c>
      <c r="E9" s="190">
        <f>+'La Calera II - RFSU 31.1.28'!G103</f>
        <v>45931</v>
      </c>
      <c r="F9" s="184">
        <v>46315</v>
      </c>
      <c r="G9" s="184">
        <v>45995</v>
      </c>
      <c r="H9" s="184"/>
      <c r="I9" s="181">
        <v>46148</v>
      </c>
      <c r="J9" s="184"/>
      <c r="K9" s="194">
        <f>+'La Calera II - RFSU 31.1.28'!BA103</f>
        <v>250</v>
      </c>
      <c r="L9" s="480"/>
      <c r="M9" s="622"/>
      <c r="N9" s="623"/>
      <c r="O9" s="178"/>
      <c r="P9" s="178"/>
      <c r="Q9" s="178"/>
      <c r="R9" s="621"/>
      <c r="S9" s="176">
        <f>+'La Calera II - RFSU 31.1.28'!CA103</f>
        <v>46448</v>
      </c>
      <c r="T9" s="320" t="s">
        <v>5235</v>
      </c>
    </row>
    <row r="10" spans="1:20" ht="29" x14ac:dyDescent="0.35">
      <c r="A10" s="170" t="s">
        <v>2804</v>
      </c>
      <c r="B10" s="179" t="s">
        <v>2813</v>
      </c>
      <c r="C10" s="171" t="s">
        <v>2817</v>
      </c>
      <c r="D10" s="177" t="s">
        <v>2818</v>
      </c>
      <c r="E10" s="190">
        <f>+'La Calera II - RFSU 31.1.28'!G30</f>
        <v>46031</v>
      </c>
      <c r="F10" s="184">
        <v>46043</v>
      </c>
      <c r="G10" s="184">
        <v>46062</v>
      </c>
      <c r="H10" s="184"/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5281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5287</v>
      </c>
    </row>
    <row r="11" spans="1:20" ht="29" x14ac:dyDescent="0.35">
      <c r="A11" s="170" t="s">
        <v>2804</v>
      </c>
      <c r="B11" s="179" t="s">
        <v>2813</v>
      </c>
      <c r="C11" s="5" t="s">
        <v>2817</v>
      </c>
      <c r="D11" s="177" t="s">
        <v>2819</v>
      </c>
      <c r="E11" s="190">
        <f>+'La Calera II - RFSU 31.1.28'!G31</f>
        <v>46031</v>
      </c>
      <c r="F11" s="184">
        <v>46043</v>
      </c>
      <c r="G11" s="184">
        <v>46062</v>
      </c>
      <c r="H11" s="184"/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5281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5287</v>
      </c>
    </row>
    <row r="12" spans="1:20" ht="29" x14ac:dyDescent="0.35">
      <c r="A12" s="170" t="s">
        <v>2804</v>
      </c>
      <c r="B12" s="179" t="s">
        <v>2815</v>
      </c>
      <c r="C12" s="171" t="s">
        <v>2817</v>
      </c>
      <c r="D12" s="172" t="s">
        <v>2829</v>
      </c>
      <c r="E12" s="190">
        <f>+'La Calera II - RFSU 31.1.28'!G32</f>
        <v>46031</v>
      </c>
      <c r="F12" s="184">
        <v>46043</v>
      </c>
      <c r="G12" s="184">
        <v>46062</v>
      </c>
      <c r="H12" s="184"/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5281</v>
      </c>
      <c r="N12" s="181"/>
      <c r="O12" s="173"/>
      <c r="P12" s="173"/>
      <c r="Q12" s="173"/>
      <c r="R12" s="173"/>
      <c r="S12" s="176">
        <f>+'La Calera II - RFSU 31.1.28'!CA32</f>
        <v>46540</v>
      </c>
      <c r="T12" s="320" t="s">
        <v>5287</v>
      </c>
    </row>
    <row r="13" spans="1:20" ht="29" x14ac:dyDescent="0.35">
      <c r="A13" s="170" t="s">
        <v>2804</v>
      </c>
      <c r="B13" s="179" t="s">
        <v>2805</v>
      </c>
      <c r="C13" s="5" t="s">
        <v>2820</v>
      </c>
      <c r="D13" s="172" t="s">
        <v>5113</v>
      </c>
      <c r="E13" s="190">
        <f>+'La Calera II - RFSU 31.1.28'!G114</f>
        <v>46010</v>
      </c>
      <c r="F13" s="184">
        <v>46030</v>
      </c>
      <c r="G13" s="184">
        <v>46059</v>
      </c>
      <c r="H13" s="184"/>
      <c r="I13" s="181">
        <f>+'La Calera II - RFSU 31.1.28'!AN114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31.1.28'!CA114</f>
        <v>46156</v>
      </c>
      <c r="T13" s="277" t="s">
        <v>5288</v>
      </c>
    </row>
    <row r="14" spans="1:20" x14ac:dyDescent="0.35">
      <c r="A14" s="170" t="s">
        <v>2804</v>
      </c>
      <c r="B14" s="179" t="s">
        <v>2805</v>
      </c>
      <c r="C14" s="5" t="s">
        <v>2820</v>
      </c>
      <c r="D14" s="172" t="s">
        <v>2821</v>
      </c>
      <c r="E14" s="190">
        <f>+'La Calera II - RFSU 31.1.28'!G119</f>
        <v>46013</v>
      </c>
      <c r="F14" s="184">
        <v>46030</v>
      </c>
      <c r="G14" s="184">
        <v>46050</v>
      </c>
      <c r="H14" s="184"/>
      <c r="I14" s="181">
        <f>+'La Calera II - RFSU 31.1.28'!AN119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31.1.28'!CA119</f>
        <v>46132</v>
      </c>
      <c r="T14" s="277" t="s">
        <v>5289</v>
      </c>
    </row>
    <row r="15" spans="1:20" x14ac:dyDescent="0.35">
      <c r="A15" s="170" t="s">
        <v>2804</v>
      </c>
      <c r="B15" s="179" t="s">
        <v>2810</v>
      </c>
      <c r="C15" s="5" t="s">
        <v>2820</v>
      </c>
      <c r="D15" s="177" t="s">
        <v>2822</v>
      </c>
      <c r="E15" s="190">
        <v>46073</v>
      </c>
      <c r="F15" s="184">
        <v>46084</v>
      </c>
      <c r="G15" s="184">
        <v>46101</v>
      </c>
      <c r="H15" s="184"/>
      <c r="I15" s="181">
        <f>+'La Calera II - RFSU 31.1.28'!AN126</f>
        <v>46165</v>
      </c>
      <c r="J15" s="184"/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31.1.28'!CA126</f>
        <v>46417</v>
      </c>
      <c r="T15" s="320" t="s">
        <v>5264</v>
      </c>
    </row>
    <row r="16" spans="1:20" ht="29" x14ac:dyDescent="0.35">
      <c r="A16" s="170" t="s">
        <v>2804</v>
      </c>
      <c r="B16" s="179" t="s">
        <v>2815</v>
      </c>
      <c r="C16" s="171" t="s">
        <v>2816</v>
      </c>
      <c r="D16" s="177" t="s">
        <v>1827</v>
      </c>
      <c r="E16" s="190">
        <f>+'La Calera II - RFSU 31.1.28'!G95</f>
        <v>46045</v>
      </c>
      <c r="F16" s="184">
        <v>46052</v>
      </c>
      <c r="G16" s="184">
        <v>46092</v>
      </c>
      <c r="H16" s="184"/>
      <c r="I16" s="181">
        <f>+'La Calera II - RFSU 31.1.28'!AN95</f>
        <v>46220</v>
      </c>
      <c r="J16" s="184"/>
      <c r="K16" s="194">
        <f>+'La Calera II - RFSU 31.1.28'!BA95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31.1.28'!CA95</f>
        <v>46469</v>
      </c>
      <c r="T16" s="320" t="s">
        <v>5265</v>
      </c>
    </row>
    <row r="17" spans="1:20" ht="46.5" customHeight="1" x14ac:dyDescent="0.35">
      <c r="A17" s="170" t="s">
        <v>2804</v>
      </c>
      <c r="B17" s="179" t="s">
        <v>2815</v>
      </c>
      <c r="C17" s="171" t="s">
        <v>2816</v>
      </c>
      <c r="D17" s="177" t="s">
        <v>1833</v>
      </c>
      <c r="E17" s="190">
        <f>+'La Calera II - RFSU 31.1.28'!H98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31.1.28'!AN98</f>
        <v>46200</v>
      </c>
      <c r="J17" s="184">
        <v>46118</v>
      </c>
      <c r="K17" s="194">
        <f>+'La Calera II - RFSU 31.1.28'!BA98</f>
        <v>240</v>
      </c>
      <c r="L17" s="480">
        <v>4508920352</v>
      </c>
      <c r="M17" s="182" t="s">
        <v>5206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31.1.28'!CA98</f>
        <v>46449</v>
      </c>
      <c r="T17" s="320" t="s">
        <v>5236</v>
      </c>
    </row>
    <row r="18" spans="1:20" x14ac:dyDescent="0.35">
      <c r="A18" s="170" t="s">
        <v>2804</v>
      </c>
      <c r="B18" s="179" t="s">
        <v>2815</v>
      </c>
      <c r="C18" s="171" t="s">
        <v>2816</v>
      </c>
      <c r="D18" s="177" t="s">
        <v>1829</v>
      </c>
      <c r="E18" s="185">
        <f>+'La Calera II - RFSU 31.1.28'!G96</f>
        <v>46195</v>
      </c>
      <c r="F18" s="184"/>
      <c r="G18" s="184"/>
      <c r="H18" s="184"/>
      <c r="I18" s="181">
        <f>+'La Calera II - RFSU 31.1.28'!AN96</f>
        <v>46315</v>
      </c>
      <c r="J18" s="184"/>
      <c r="K18" s="194">
        <f>+'La Calera II - RFSU 31.1.28'!BA96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31.1.28'!CA96</f>
        <v>46564</v>
      </c>
      <c r="T18" s="320"/>
    </row>
    <row r="19" spans="1:20" x14ac:dyDescent="0.35">
      <c r="A19" s="170" t="s">
        <v>2804</v>
      </c>
      <c r="B19" s="179" t="s">
        <v>2815</v>
      </c>
      <c r="C19" s="171" t="s">
        <v>2816</v>
      </c>
      <c r="D19" s="177" t="s">
        <v>1837</v>
      </c>
      <c r="E19" s="190">
        <f>+'La Calera II - RFSU 31.1.28'!G99</f>
        <v>46099</v>
      </c>
      <c r="F19" s="184">
        <v>46063</v>
      </c>
      <c r="G19" s="184"/>
      <c r="H19" s="184"/>
      <c r="I19" s="181">
        <f>+'La Calera II - RFSU 31.1.28'!AN99</f>
        <v>46218</v>
      </c>
      <c r="J19" s="184"/>
      <c r="K19" s="194">
        <f>+'La Calera II - RFSU 31.1.28'!BA99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31.1.28'!CA99</f>
        <v>46477</v>
      </c>
      <c r="T19" s="320" t="s">
        <v>5266</v>
      </c>
    </row>
    <row r="20" spans="1:20" x14ac:dyDescent="0.35">
      <c r="A20" s="170" t="s">
        <v>2804</v>
      </c>
      <c r="B20" s="179" t="s">
        <v>2815</v>
      </c>
      <c r="C20" s="171" t="s">
        <v>2816</v>
      </c>
      <c r="D20" s="177" t="s">
        <v>1841</v>
      </c>
      <c r="E20" s="190">
        <v>46139</v>
      </c>
      <c r="F20" s="184"/>
      <c r="G20" s="184"/>
      <c r="H20" s="184"/>
      <c r="I20" s="181">
        <f>+'La Calera II - RFSU 31.1.28'!AN100</f>
        <v>46308</v>
      </c>
      <c r="J20" s="184"/>
      <c r="K20" s="194">
        <f>+'La Calera II - RFSU 31.1.28'!BA100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31.1.28'!CA100</f>
        <v>46567</v>
      </c>
      <c r="T20" s="320" t="s">
        <v>5267</v>
      </c>
    </row>
    <row r="21" spans="1:20" ht="29" x14ac:dyDescent="0.35">
      <c r="A21" s="170" t="s">
        <v>2804</v>
      </c>
      <c r="B21" s="179" t="s">
        <v>2815</v>
      </c>
      <c r="C21" s="171" t="s">
        <v>2816</v>
      </c>
      <c r="D21" s="172" t="s">
        <v>1861</v>
      </c>
      <c r="E21" s="190">
        <f>+'La Calera II - RFSU 31.1.28'!G107</f>
        <v>46056</v>
      </c>
      <c r="F21" s="184">
        <v>46072</v>
      </c>
      <c r="G21" s="184"/>
      <c r="H21" s="184"/>
      <c r="I21" s="181">
        <f>+'La Calera II - RFSU 31.1.28'!AN107</f>
        <v>46197</v>
      </c>
      <c r="J21" s="184"/>
      <c r="K21" s="194">
        <f>+'La Calera II - RFSU 31.1.28'!BA107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31.1.28'!CA107</f>
        <v>46566</v>
      </c>
      <c r="T21" s="320" t="s">
        <v>5290</v>
      </c>
    </row>
    <row r="22" spans="1:20" ht="48" customHeight="1" x14ac:dyDescent="0.35">
      <c r="A22" s="170" t="s">
        <v>2804</v>
      </c>
      <c r="B22" s="179" t="s">
        <v>2815</v>
      </c>
      <c r="C22" s="171" t="s">
        <v>2816</v>
      </c>
      <c r="D22" s="172" t="s">
        <v>1867</v>
      </c>
      <c r="E22" s="190">
        <f>+'La Calera II - RFSU 31.1.28'!G109</f>
        <v>46063</v>
      </c>
      <c r="F22" s="184">
        <v>46076</v>
      </c>
      <c r="G22" s="184"/>
      <c r="H22" s="184"/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31.1.28'!CA109</f>
        <v>46507</v>
      </c>
      <c r="T22" s="277" t="s">
        <v>5291</v>
      </c>
    </row>
    <row r="23" spans="1:20" ht="43.5" x14ac:dyDescent="0.35">
      <c r="A23" s="170" t="s">
        <v>2804</v>
      </c>
      <c r="B23" s="179" t="s">
        <v>2815</v>
      </c>
      <c r="C23" s="171" t="s">
        <v>2816</v>
      </c>
      <c r="D23" s="183" t="s">
        <v>1869</v>
      </c>
      <c r="E23" s="190">
        <v>46092</v>
      </c>
      <c r="F23" s="184"/>
      <c r="G23" s="184"/>
      <c r="H23" s="184"/>
      <c r="I23" s="181">
        <f>+'La Calera II - RFSU 31.1.28'!AN110</f>
        <v>46234</v>
      </c>
      <c r="J23" s="184"/>
      <c r="K23" s="194">
        <f>+'La Calera II - RFSU 31.1.28'!BA110</f>
        <v>250</v>
      </c>
      <c r="L23" s="480"/>
      <c r="M23" s="182"/>
      <c r="N23" s="181"/>
      <c r="O23" s="173"/>
      <c r="P23" s="173"/>
      <c r="Q23" s="173"/>
      <c r="R23" s="173"/>
      <c r="S23" s="176">
        <f>+'La Calera II - RFSU 31.1.28'!CA110</f>
        <v>46493</v>
      </c>
      <c r="T23" s="320" t="s">
        <v>5275</v>
      </c>
    </row>
    <row r="24" spans="1:20" ht="29" x14ac:dyDescent="0.35">
      <c r="A24" s="170" t="s">
        <v>2804</v>
      </c>
      <c r="B24" s="179" t="s">
        <v>2815</v>
      </c>
      <c r="C24" s="171" t="s">
        <v>2823</v>
      </c>
      <c r="D24" s="183" t="s">
        <v>2824</v>
      </c>
      <c r="E24" s="190">
        <f>+'La Calera II - RFSU 31.1.28'!G69</f>
        <v>46056</v>
      </c>
      <c r="F24" s="184">
        <v>46072</v>
      </c>
      <c r="G24" s="184">
        <v>46106</v>
      </c>
      <c r="H24" s="184"/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5237</v>
      </c>
    </row>
    <row r="25" spans="1:20" ht="29" x14ac:dyDescent="0.35">
      <c r="A25" s="170" t="s">
        <v>2804</v>
      </c>
      <c r="B25" s="179" t="s">
        <v>2815</v>
      </c>
      <c r="C25" s="171" t="s">
        <v>2823</v>
      </c>
      <c r="D25" s="183" t="s">
        <v>2825</v>
      </c>
      <c r="E25" s="190">
        <f>+'La Calera II - RFSU 31.1.28'!G70</f>
        <v>46056</v>
      </c>
      <c r="F25" s="184">
        <v>46072</v>
      </c>
      <c r="G25" s="184">
        <v>46092</v>
      </c>
      <c r="H25" s="184"/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5244</v>
      </c>
    </row>
    <row r="26" spans="1:20" x14ac:dyDescent="0.35">
      <c r="A26" s="170" t="s">
        <v>2804</v>
      </c>
      <c r="B26" s="179" t="s">
        <v>2815</v>
      </c>
      <c r="C26" s="171" t="s">
        <v>2823</v>
      </c>
      <c r="D26" s="172" t="s">
        <v>2826</v>
      </c>
      <c r="E26" s="190">
        <v>46135</v>
      </c>
      <c r="F26" s="184"/>
      <c r="G26" s="184"/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5238</v>
      </c>
    </row>
    <row r="27" spans="1:20" x14ac:dyDescent="0.35">
      <c r="A27" s="170" t="s">
        <v>2804</v>
      </c>
      <c r="B27" s="179" t="s">
        <v>2810</v>
      </c>
      <c r="C27" s="5" t="s">
        <v>2823</v>
      </c>
      <c r="D27" s="177" t="s">
        <v>2827</v>
      </c>
      <c r="E27" s="185">
        <f>+'La Calera II - RFSU 31.1.28'!G55</f>
        <v>46156</v>
      </c>
      <c r="F27" s="184"/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320"/>
    </row>
    <row r="28" spans="1:20" x14ac:dyDescent="0.35">
      <c r="A28" s="170" t="s">
        <v>2804</v>
      </c>
      <c r="B28" s="179" t="s">
        <v>2810</v>
      </c>
      <c r="C28" s="171" t="s">
        <v>2817</v>
      </c>
      <c r="D28" s="172" t="s">
        <v>2828</v>
      </c>
      <c r="E28" s="185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/>
    </row>
    <row r="29" spans="1:20" x14ac:dyDescent="0.3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3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4">
    <mergeCell ref="R6:R7"/>
    <mergeCell ref="M8:M9"/>
    <mergeCell ref="N8:N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53125" defaultRowHeight="14.5" x14ac:dyDescent="0.35"/>
  <cols>
    <col min="2" max="2" width="27" customWidth="1"/>
    <col min="3" max="3" width="66.7265625" customWidth="1"/>
    <col min="4" max="4" width="28.7265625" customWidth="1"/>
    <col min="5" max="5" width="30.81640625" customWidth="1"/>
    <col min="6" max="6" width="30.453125" bestFit="1" customWidth="1"/>
    <col min="7" max="7" width="18.26953125" bestFit="1" customWidth="1"/>
  </cols>
  <sheetData>
    <row r="1" spans="1:8" ht="15" thickBot="1" x14ac:dyDescent="0.4">
      <c r="A1" s="624" t="s">
        <v>2760</v>
      </c>
      <c r="B1" s="625"/>
      <c r="C1" s="625"/>
      <c r="D1" s="626"/>
      <c r="E1" s="510"/>
    </row>
    <row r="2" spans="1:8" ht="15" thickBot="1" x14ac:dyDescent="0.4">
      <c r="A2" s="518" t="s">
        <v>14</v>
      </c>
      <c r="B2" s="519" t="s">
        <v>15</v>
      </c>
      <c r="C2" s="519" t="s">
        <v>16</v>
      </c>
      <c r="D2" s="519" t="s">
        <v>1</v>
      </c>
      <c r="E2" s="519" t="s">
        <v>5268</v>
      </c>
      <c r="F2" s="519" t="s">
        <v>5269</v>
      </c>
      <c r="G2" s="519" t="s">
        <v>5270</v>
      </c>
      <c r="H2" s="520" t="s">
        <v>5272</v>
      </c>
    </row>
    <row r="3" spans="1:8" x14ac:dyDescent="0.35">
      <c r="A3" s="521" t="s">
        <v>246</v>
      </c>
      <c r="B3" s="522" t="s">
        <v>2604</v>
      </c>
      <c r="C3" s="523" t="s">
        <v>2605</v>
      </c>
      <c r="D3" s="524"/>
      <c r="E3" s="287">
        <f>+_xlfn.XLOOKUP(B3,'REM-Nuevo'!B:B,'REM-Nuevo'!P:P,"No se encuentra",0,1)</f>
        <v>46492</v>
      </c>
      <c r="F3" s="297">
        <v>4</v>
      </c>
      <c r="G3" s="297" t="s">
        <v>5271</v>
      </c>
      <c r="H3" s="322" t="s">
        <v>5273</v>
      </c>
    </row>
    <row r="4" spans="1:8" x14ac:dyDescent="0.35">
      <c r="A4" s="159" t="s">
        <v>246</v>
      </c>
      <c r="B4" s="160" t="s">
        <v>2606</v>
      </c>
      <c r="C4" s="512" t="s">
        <v>2607</v>
      </c>
      <c r="D4" s="513"/>
      <c r="E4" s="198">
        <f>+_xlfn.XLOOKUP(B4,'REM-Nuevo'!B:B,'REM-Nuevo'!P:P,"No se encuentra",0,1)</f>
        <v>46531</v>
      </c>
      <c r="F4" s="35">
        <v>7</v>
      </c>
      <c r="G4" s="35" t="s">
        <v>5271</v>
      </c>
      <c r="H4" s="228" t="s">
        <v>5273</v>
      </c>
    </row>
    <row r="5" spans="1:8" x14ac:dyDescent="0.35">
      <c r="A5" s="159" t="s">
        <v>1679</v>
      </c>
      <c r="B5" s="160" t="s">
        <v>1826</v>
      </c>
      <c r="C5" s="512" t="s">
        <v>1827</v>
      </c>
      <c r="D5" s="513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5274</v>
      </c>
      <c r="H5" s="228" t="s">
        <v>5273</v>
      </c>
    </row>
    <row r="6" spans="1:8" ht="70" x14ac:dyDescent="0.35">
      <c r="A6" s="159" t="s">
        <v>1679</v>
      </c>
      <c r="B6" s="160" t="s">
        <v>1830</v>
      </c>
      <c r="C6" s="514" t="s">
        <v>1831</v>
      </c>
      <c r="D6" s="513" t="s">
        <v>5120</v>
      </c>
      <c r="E6" s="198">
        <f>+_xlfn.XLOOKUP(B6,'REM-Nuevo'!B:B,'REM-Nuevo'!P:P,"No se encuentra",0,1)</f>
        <v>46514</v>
      </c>
      <c r="F6" s="35">
        <v>5</v>
      </c>
      <c r="G6" s="35" t="s">
        <v>5274</v>
      </c>
      <c r="H6" s="228" t="s">
        <v>5273</v>
      </c>
    </row>
    <row r="7" spans="1:8" ht="20" x14ac:dyDescent="0.35">
      <c r="A7" s="159" t="s">
        <v>1679</v>
      </c>
      <c r="B7" s="160" t="s">
        <v>1836</v>
      </c>
      <c r="C7" s="512" t="s">
        <v>1837</v>
      </c>
      <c r="D7" s="513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5274</v>
      </c>
      <c r="H7" s="228" t="s">
        <v>5273</v>
      </c>
    </row>
    <row r="8" spans="1:8" ht="45" customHeight="1" x14ac:dyDescent="0.35">
      <c r="A8" s="159" t="s">
        <v>1679</v>
      </c>
      <c r="B8" s="164" t="s">
        <v>1868</v>
      </c>
      <c r="C8" s="515" t="s">
        <v>1869</v>
      </c>
      <c r="D8" s="513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5274</v>
      </c>
      <c r="H8" s="228" t="s">
        <v>5273</v>
      </c>
    </row>
    <row r="9" spans="1:8" ht="20" x14ac:dyDescent="0.35">
      <c r="A9" s="159" t="s">
        <v>1679</v>
      </c>
      <c r="B9" s="164" t="s">
        <v>1872</v>
      </c>
      <c r="C9" s="515" t="s">
        <v>1873</v>
      </c>
      <c r="D9" s="513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5274</v>
      </c>
      <c r="H9" s="228" t="s">
        <v>5273</v>
      </c>
    </row>
    <row r="10" spans="1:8" ht="20.5" thickBot="1" x14ac:dyDescent="0.4">
      <c r="A10" s="231" t="s">
        <v>1679</v>
      </c>
      <c r="B10" s="232" t="s">
        <v>1874</v>
      </c>
      <c r="C10" s="516" t="s">
        <v>1875</v>
      </c>
      <c r="D10" s="517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5274</v>
      </c>
      <c r="H10" s="511" t="s">
        <v>5273</v>
      </c>
    </row>
    <row r="17" spans="4:5" x14ac:dyDescent="0.35">
      <c r="D17" t="s">
        <v>2785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6" workbookViewId="0">
      <selection activeCell="H15" sqref="H15"/>
    </sheetView>
  </sheetViews>
  <sheetFormatPr baseColWidth="10" defaultColWidth="11.453125" defaultRowHeight="14.5" x14ac:dyDescent="0.35"/>
  <cols>
    <col min="2" max="2" width="66.81640625" bestFit="1" customWidth="1"/>
    <col min="3" max="3" width="26.453125" bestFit="1" customWidth="1"/>
    <col min="4" max="4" width="38.453125" customWidth="1"/>
  </cols>
  <sheetData>
    <row r="1" spans="1:20" ht="15" thickBot="1" x14ac:dyDescent="0.4"/>
    <row r="2" spans="1:20" ht="15" thickBot="1" x14ac:dyDescent="0.4">
      <c r="A2" s="389" t="s">
        <v>2830</v>
      </c>
      <c r="B2" s="388" t="s">
        <v>2831</v>
      </c>
      <c r="C2" s="388" t="s">
        <v>2832</v>
      </c>
      <c r="D2" s="390" t="s">
        <v>2833</v>
      </c>
      <c r="T2" s="313"/>
    </row>
    <row r="3" spans="1:20" x14ac:dyDescent="0.35">
      <c r="A3" s="321" t="s">
        <v>2834</v>
      </c>
      <c r="B3" s="297" t="s">
        <v>2819</v>
      </c>
      <c r="C3" s="287">
        <v>46171</v>
      </c>
      <c r="D3" s="322" t="s">
        <v>2835</v>
      </c>
      <c r="T3" s="313"/>
    </row>
    <row r="4" spans="1:20" x14ac:dyDescent="0.35">
      <c r="A4" s="227" t="s">
        <v>2834</v>
      </c>
      <c r="B4" s="35" t="s">
        <v>2818</v>
      </c>
      <c r="C4" s="198">
        <v>46171</v>
      </c>
      <c r="D4" s="228" t="s">
        <v>2835</v>
      </c>
      <c r="T4" s="313"/>
    </row>
    <row r="5" spans="1:20" x14ac:dyDescent="0.35">
      <c r="A5" s="227" t="s">
        <v>2834</v>
      </c>
      <c r="B5" s="35" t="s">
        <v>2836</v>
      </c>
      <c r="C5" s="198">
        <v>46171</v>
      </c>
      <c r="D5" s="627"/>
      <c r="T5" s="313"/>
    </row>
    <row r="6" spans="1:20" x14ac:dyDescent="0.35">
      <c r="A6" s="227" t="s">
        <v>2834</v>
      </c>
      <c r="B6" s="35" t="s">
        <v>2837</v>
      </c>
      <c r="C6" s="198">
        <v>46171</v>
      </c>
      <c r="D6" s="627"/>
      <c r="T6" s="313"/>
    </row>
    <row r="7" spans="1:20" ht="15" thickBot="1" x14ac:dyDescent="0.4">
      <c r="A7" s="229" t="s">
        <v>2834</v>
      </c>
      <c r="B7" s="139" t="s">
        <v>2838</v>
      </c>
      <c r="C7" s="230">
        <v>46171</v>
      </c>
      <c r="D7" s="628"/>
      <c r="T7" s="313"/>
    </row>
    <row r="8" spans="1:20" x14ac:dyDescent="0.35">
      <c r="T8" s="312"/>
    </row>
    <row r="9" spans="1:20" x14ac:dyDescent="0.35">
      <c r="T9" s="312"/>
    </row>
    <row r="10" spans="1:20" x14ac:dyDescent="0.35">
      <c r="T10" s="312"/>
    </row>
    <row r="11" spans="1:20" x14ac:dyDescent="0.35">
      <c r="T11" s="312"/>
    </row>
    <row r="12" spans="1:20" x14ac:dyDescent="0.35">
      <c r="T12" s="312"/>
    </row>
    <row r="13" spans="1:20" x14ac:dyDescent="0.35">
      <c r="T13" s="312"/>
    </row>
    <row r="14" spans="1:20" x14ac:dyDescent="0.35">
      <c r="T14" s="312"/>
    </row>
    <row r="15" spans="1:20" x14ac:dyDescent="0.35">
      <c r="T15" s="312"/>
    </row>
    <row r="16" spans="1:20" x14ac:dyDescent="0.35">
      <c r="T16" s="312"/>
    </row>
    <row r="17" spans="20:20" x14ac:dyDescent="0.35">
      <c r="T17" s="312"/>
    </row>
    <row r="18" spans="20:20" x14ac:dyDescent="0.35">
      <c r="T18" s="312"/>
    </row>
    <row r="19" spans="20:20" x14ac:dyDescent="0.35">
      <c r="T19" s="312"/>
    </row>
    <row r="20" spans="20:20" x14ac:dyDescent="0.35">
      <c r="T20" s="312"/>
    </row>
    <row r="21" spans="20:20" x14ac:dyDescent="0.35">
      <c r="T21" s="313"/>
    </row>
    <row r="22" spans="20:20" x14ac:dyDescent="0.35">
      <c r="T22" s="313"/>
    </row>
    <row r="23" spans="20:20" x14ac:dyDescent="0.35">
      <c r="T23" s="312"/>
    </row>
    <row r="24" spans="20:20" x14ac:dyDescent="0.35">
      <c r="T24" s="312"/>
    </row>
    <row r="25" spans="20:20" x14ac:dyDescent="0.35">
      <c r="T25" s="312"/>
    </row>
    <row r="26" spans="20:20" x14ac:dyDescent="0.3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53125" defaultRowHeight="14.5" x14ac:dyDescent="0.35"/>
  <cols>
    <col min="1" max="1" width="34" bestFit="1" customWidth="1"/>
    <col min="2" max="2" width="10.54296875" bestFit="1" customWidth="1"/>
    <col min="4" max="4" width="61.453125" bestFit="1" customWidth="1"/>
  </cols>
  <sheetData>
    <row r="1" spans="1:5" x14ac:dyDescent="0.35">
      <c r="A1" t="s">
        <v>2839</v>
      </c>
    </row>
    <row r="3" spans="1:5" x14ac:dyDescent="0.35">
      <c r="A3" s="148" t="s">
        <v>2840</v>
      </c>
      <c r="B3" s="148" t="s">
        <v>2841</v>
      </c>
      <c r="C3" s="148" t="s">
        <v>2842</v>
      </c>
      <c r="D3" s="148" t="s">
        <v>2470</v>
      </c>
    </row>
    <row r="4" spans="1:5" x14ac:dyDescent="0.35">
      <c r="A4" s="35" t="s">
        <v>2843</v>
      </c>
      <c r="B4" s="35" t="s">
        <v>2844</v>
      </c>
      <c r="C4" s="35" t="s">
        <v>2845</v>
      </c>
      <c r="D4" s="35" t="s">
        <v>2846</v>
      </c>
    </row>
    <row r="5" spans="1:5" x14ac:dyDescent="0.35">
      <c r="A5" s="35" t="s">
        <v>2847</v>
      </c>
      <c r="B5" s="149"/>
      <c r="C5" s="35" t="s">
        <v>2845</v>
      </c>
      <c r="D5" s="35" t="s">
        <v>2848</v>
      </c>
    </row>
    <row r="6" spans="1:5" x14ac:dyDescent="0.35">
      <c r="A6" s="35" t="s">
        <v>2849</v>
      </c>
      <c r="B6" s="35" t="s">
        <v>2850</v>
      </c>
      <c r="C6" s="165" t="s">
        <v>2851</v>
      </c>
      <c r="D6" s="35" t="s">
        <v>2852</v>
      </c>
      <c r="E6" s="166" t="s">
        <v>2853</v>
      </c>
    </row>
    <row r="7" spans="1:5" x14ac:dyDescent="0.35">
      <c r="A7" s="35" t="s">
        <v>2854</v>
      </c>
      <c r="B7" s="35" t="s">
        <v>2850</v>
      </c>
      <c r="C7" s="165" t="s">
        <v>2851</v>
      </c>
      <c r="D7" s="35"/>
      <c r="E7" s="166" t="s">
        <v>2853</v>
      </c>
    </row>
    <row r="8" spans="1:5" x14ac:dyDescent="0.35">
      <c r="A8" s="35" t="s">
        <v>2855</v>
      </c>
      <c r="B8" s="35" t="s">
        <v>2856</v>
      </c>
      <c r="C8" s="165" t="s">
        <v>2851</v>
      </c>
      <c r="D8" s="35" t="s">
        <v>2857</v>
      </c>
    </row>
    <row r="9" spans="1:5" x14ac:dyDescent="0.35">
      <c r="A9" s="35" t="s">
        <v>2858</v>
      </c>
      <c r="B9" s="35" t="s">
        <v>2856</v>
      </c>
      <c r="C9" s="35" t="s">
        <v>2859</v>
      </c>
      <c r="D9" s="35" t="s">
        <v>2860</v>
      </c>
    </row>
    <row r="10" spans="1:5" hidden="1" x14ac:dyDescent="0.35">
      <c r="A10" s="35" t="s">
        <v>2861</v>
      </c>
      <c r="B10" s="35" t="s">
        <v>2862</v>
      </c>
      <c r="C10" s="35" t="s">
        <v>2851</v>
      </c>
      <c r="D10" s="35" t="s">
        <v>2863</v>
      </c>
    </row>
    <row r="11" spans="1:5" x14ac:dyDescent="0.35">
      <c r="A11" s="35" t="s">
        <v>2864</v>
      </c>
      <c r="B11" s="35" t="s">
        <v>2865</v>
      </c>
      <c r="C11" s="35" t="s">
        <v>2866</v>
      </c>
      <c r="D11" s="35" t="s">
        <v>2867</v>
      </c>
      <c r="E11" s="166" t="s">
        <v>2853</v>
      </c>
    </row>
    <row r="12" spans="1:5" x14ac:dyDescent="0.35">
      <c r="A12" s="35" t="s">
        <v>2868</v>
      </c>
      <c r="B12" s="35" t="s">
        <v>2844</v>
      </c>
      <c r="C12" s="35" t="s">
        <v>2869</v>
      </c>
      <c r="D12" s="35" t="s">
        <v>2870</v>
      </c>
    </row>
    <row r="13" spans="1:5" x14ac:dyDescent="0.35">
      <c r="A13" s="35" t="s">
        <v>2871</v>
      </c>
      <c r="B13" s="35" t="s">
        <v>2872</v>
      </c>
      <c r="C13" s="165" t="s">
        <v>2851</v>
      </c>
      <c r="D13" s="35" t="s">
        <v>2873</v>
      </c>
    </row>
    <row r="14" spans="1:5" x14ac:dyDescent="0.35">
      <c r="A14" s="35" t="s">
        <v>2874</v>
      </c>
      <c r="B14" s="35" t="s">
        <v>2850</v>
      </c>
      <c r="C14" s="165" t="s">
        <v>2851</v>
      </c>
      <c r="D14" s="35"/>
      <c r="E14" s="166" t="s">
        <v>2853</v>
      </c>
    </row>
    <row r="15" spans="1:5" x14ac:dyDescent="0.35">
      <c r="A15" s="35" t="s">
        <v>2875</v>
      </c>
      <c r="B15" s="35" t="s">
        <v>2850</v>
      </c>
      <c r="C15" s="165" t="s">
        <v>2851</v>
      </c>
      <c r="D15" s="35"/>
      <c r="E15" s="166" t="s">
        <v>2853</v>
      </c>
    </row>
    <row r="16" spans="1:5" x14ac:dyDescent="0.35">
      <c r="A16" s="35" t="s">
        <v>2876</v>
      </c>
      <c r="B16" s="35" t="s">
        <v>2877</v>
      </c>
      <c r="C16" s="165" t="s">
        <v>2851</v>
      </c>
      <c r="D16" s="35"/>
      <c r="E16" s="166" t="s">
        <v>2853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I125"/>
  <sheetViews>
    <sheetView zoomScale="86" workbookViewId="0">
      <selection activeCell="C18" sqref="C18"/>
    </sheetView>
  </sheetViews>
  <sheetFormatPr baseColWidth="10" defaultColWidth="14.81640625" defaultRowHeight="15.5" x14ac:dyDescent="0.35"/>
  <cols>
    <col min="1" max="2" width="14.81640625" style="323"/>
    <col min="3" max="3" width="70.1796875" style="323" bestFit="1" customWidth="1"/>
    <col min="4" max="6" width="14.81640625" style="323"/>
    <col min="7" max="7" width="14.7265625" style="323" bestFit="1" customWidth="1"/>
    <col min="8" max="8" width="14.7265625" style="323" customWidth="1"/>
    <col min="9" max="9" width="27.26953125" style="323" customWidth="1"/>
    <col min="10" max="16384" width="14.81640625" style="323"/>
  </cols>
  <sheetData>
    <row r="1" spans="2:9" x14ac:dyDescent="0.35">
      <c r="I1" s="629" t="s">
        <v>2878</v>
      </c>
    </row>
    <row r="2" spans="2:9" ht="39.65" customHeight="1" thickBot="1" x14ac:dyDescent="0.4">
      <c r="I2" s="630"/>
    </row>
    <row r="3" spans="2:9" ht="16" thickBot="1" x14ac:dyDescent="0.4">
      <c r="B3" s="324" t="s">
        <v>2879</v>
      </c>
      <c r="C3" s="324" t="s">
        <v>2880</v>
      </c>
      <c r="D3" s="324" t="s">
        <v>2881</v>
      </c>
      <c r="E3" s="324" t="s">
        <v>2882</v>
      </c>
      <c r="F3" s="324" t="s">
        <v>2883</v>
      </c>
      <c r="G3" s="324" t="s">
        <v>2884</v>
      </c>
      <c r="I3" s="325" t="s">
        <v>2883</v>
      </c>
    </row>
    <row r="4" spans="2:9" x14ac:dyDescent="0.35">
      <c r="B4" s="326" t="s">
        <v>2885</v>
      </c>
      <c r="C4" s="327" t="s">
        <v>2886</v>
      </c>
      <c r="D4" s="328" t="s">
        <v>2887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</row>
    <row r="5" spans="2:9" x14ac:dyDescent="0.35">
      <c r="B5" s="326" t="s">
        <v>2888</v>
      </c>
      <c r="C5" s="327" t="s">
        <v>2889</v>
      </c>
      <c r="D5" s="328" t="s">
        <v>2887</v>
      </c>
      <c r="E5" s="329">
        <v>1093.1165907199966</v>
      </c>
      <c r="F5" s="330">
        <v>2222.4415294291584</v>
      </c>
      <c r="G5" s="327"/>
      <c r="I5" s="331"/>
    </row>
    <row r="6" spans="2:9" x14ac:dyDescent="0.35">
      <c r="B6" s="326" t="s">
        <v>2890</v>
      </c>
      <c r="C6" s="327" t="s">
        <v>2891</v>
      </c>
      <c r="D6" s="328" t="s">
        <v>2887</v>
      </c>
      <c r="E6" s="329">
        <v>214.52608269499967</v>
      </c>
      <c r="F6" s="330">
        <v>826.17382589498561</v>
      </c>
      <c r="G6" s="327"/>
      <c r="I6" s="331"/>
    </row>
    <row r="7" spans="2:9" x14ac:dyDescent="0.35">
      <c r="B7" s="326" t="s">
        <v>2892</v>
      </c>
      <c r="C7" s="327" t="s">
        <v>2893</v>
      </c>
      <c r="D7" s="328" t="s">
        <v>2887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</row>
    <row r="8" spans="2:9" x14ac:dyDescent="0.35">
      <c r="B8" s="326" t="s">
        <v>2894</v>
      </c>
      <c r="C8" s="327" t="s">
        <v>2895</v>
      </c>
      <c r="D8" s="328" t="s">
        <v>2887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</row>
    <row r="9" spans="2:9" x14ac:dyDescent="0.35">
      <c r="B9" s="326" t="s">
        <v>2896</v>
      </c>
      <c r="C9" s="327" t="s">
        <v>2897</v>
      </c>
      <c r="D9" s="328" t="s">
        <v>2887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</row>
    <row r="10" spans="2:9" x14ac:dyDescent="0.35">
      <c r="B10" s="326" t="s">
        <v>2898</v>
      </c>
      <c r="C10" s="327" t="s">
        <v>2899</v>
      </c>
      <c r="D10" s="328" t="s">
        <v>2887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</row>
    <row r="11" spans="2:9" x14ac:dyDescent="0.35">
      <c r="B11" s="326" t="s">
        <v>2900</v>
      </c>
      <c r="C11" s="327" t="s">
        <v>2901</v>
      </c>
      <c r="D11" s="328" t="s">
        <v>2887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</row>
    <row r="12" spans="2:9" x14ac:dyDescent="0.35">
      <c r="B12" s="326" t="s">
        <v>2902</v>
      </c>
      <c r="C12" s="327" t="s">
        <v>2903</v>
      </c>
      <c r="D12" s="328" t="s">
        <v>2887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</row>
    <row r="13" spans="2:9" x14ac:dyDescent="0.35">
      <c r="B13" s="326" t="s">
        <v>2904</v>
      </c>
      <c r="C13" s="327" t="s">
        <v>2905</v>
      </c>
      <c r="D13" s="328" t="s">
        <v>2887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</row>
    <row r="14" spans="2:9" x14ac:dyDescent="0.35">
      <c r="B14" s="326" t="s">
        <v>2906</v>
      </c>
      <c r="C14" s="327" t="s">
        <v>2907</v>
      </c>
      <c r="D14" s="328" t="s">
        <v>2887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9" x14ac:dyDescent="0.35">
      <c r="B15" s="326" t="s">
        <v>2908</v>
      </c>
      <c r="C15" s="327" t="s">
        <v>2909</v>
      </c>
      <c r="D15" s="328" t="s">
        <v>2910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</row>
    <row r="16" spans="2:9" x14ac:dyDescent="0.35">
      <c r="B16" s="326" t="s">
        <v>2911</v>
      </c>
      <c r="C16" s="327" t="s">
        <v>2912</v>
      </c>
      <c r="D16" s="328" t="s">
        <v>2913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</row>
    <row r="17" spans="2:9" x14ac:dyDescent="0.35">
      <c r="B17" s="332" t="s">
        <v>2914</v>
      </c>
      <c r="C17" s="327" t="s">
        <v>2915</v>
      </c>
      <c r="D17" s="333" t="s">
        <v>2916</v>
      </c>
      <c r="E17" s="334">
        <v>0.21</v>
      </c>
      <c r="F17" s="335"/>
      <c r="G17" s="327"/>
      <c r="I17" s="331">
        <f>+Tabla14[[#This Row],[1000 U$$]]</f>
        <v>0</v>
      </c>
    </row>
    <row r="18" spans="2:9" ht="16" thickBot="1" x14ac:dyDescent="0.4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x14ac:dyDescent="0.35">
      <c r="B20" s="336"/>
      <c r="C20" s="336"/>
      <c r="D20" s="336"/>
      <c r="E20" s="336"/>
      <c r="F20" s="336"/>
      <c r="G20" s="336"/>
    </row>
    <row r="21" spans="2:9" ht="16" thickBot="1" x14ac:dyDescent="0.4">
      <c r="B21" s="336"/>
      <c r="C21" s="336"/>
      <c r="D21" s="336"/>
      <c r="E21" s="336"/>
      <c r="F21" s="336"/>
      <c r="G21" s="336"/>
    </row>
    <row r="22" spans="2:9" ht="16" thickBot="1" x14ac:dyDescent="0.4">
      <c r="B22" s="339" t="s">
        <v>2879</v>
      </c>
      <c r="C22" s="339" t="s">
        <v>2917</v>
      </c>
      <c r="D22" s="339" t="s">
        <v>2881</v>
      </c>
      <c r="E22" s="339" t="s">
        <v>2882</v>
      </c>
      <c r="F22" s="339" t="s">
        <v>2883</v>
      </c>
      <c r="G22" s="333"/>
      <c r="I22" s="340" t="s">
        <v>2883</v>
      </c>
    </row>
    <row r="23" spans="2:9" x14ac:dyDescent="0.35">
      <c r="B23" s="333" t="s">
        <v>2918</v>
      </c>
      <c r="C23" s="336" t="s">
        <v>2919</v>
      </c>
      <c r="D23" s="333" t="s">
        <v>2920</v>
      </c>
      <c r="E23" s="341">
        <v>179</v>
      </c>
      <c r="F23" s="342">
        <v>2686.9818499920002</v>
      </c>
      <c r="G23" s="336"/>
      <c r="I23" s="343"/>
    </row>
    <row r="24" spans="2:9" x14ac:dyDescent="0.35">
      <c r="B24" s="333" t="s">
        <v>2921</v>
      </c>
      <c r="C24" s="336" t="s">
        <v>173</v>
      </c>
      <c r="D24" s="333" t="s">
        <v>2920</v>
      </c>
      <c r="E24" s="341">
        <v>174</v>
      </c>
      <c r="F24" s="342">
        <v>287.19850500000001</v>
      </c>
      <c r="G24" s="336"/>
      <c r="I24" s="343"/>
    </row>
    <row r="25" spans="2:9" x14ac:dyDescent="0.35">
      <c r="B25" s="333" t="s">
        <v>2922</v>
      </c>
      <c r="C25" s="336" t="s">
        <v>174</v>
      </c>
      <c r="D25" s="333" t="s">
        <v>2920</v>
      </c>
      <c r="E25" s="341">
        <v>449</v>
      </c>
      <c r="F25" s="342">
        <v>233.11777499999999</v>
      </c>
      <c r="G25" s="336"/>
      <c r="I25" s="343"/>
    </row>
    <row r="26" spans="2:9" x14ac:dyDescent="0.35">
      <c r="B26" s="333" t="s">
        <v>2923</v>
      </c>
      <c r="C26" s="327" t="s">
        <v>2924</v>
      </c>
      <c r="D26" s="333" t="s">
        <v>2920</v>
      </c>
      <c r="E26" s="341">
        <v>268</v>
      </c>
      <c r="F26" s="342">
        <v>480.50145000000003</v>
      </c>
      <c r="G26" s="336"/>
      <c r="I26" s="343"/>
    </row>
    <row r="27" spans="2:9" x14ac:dyDescent="0.35">
      <c r="B27" s="333" t="s">
        <v>2807</v>
      </c>
      <c r="C27" s="336" t="s">
        <v>2925</v>
      </c>
      <c r="D27" s="333" t="s">
        <v>2920</v>
      </c>
      <c r="E27" s="341">
        <v>76</v>
      </c>
      <c r="F27" s="342">
        <v>743.12369999999999</v>
      </c>
      <c r="G27" s="336"/>
      <c r="I27" s="343"/>
    </row>
    <row r="28" spans="2:9" x14ac:dyDescent="0.35">
      <c r="B28" s="333" t="s">
        <v>2926</v>
      </c>
      <c r="C28" s="336" t="s">
        <v>2927</v>
      </c>
      <c r="D28" s="333" t="s">
        <v>2920</v>
      </c>
      <c r="E28" s="341">
        <v>3</v>
      </c>
      <c r="F28" s="342">
        <v>168.59699999999998</v>
      </c>
      <c r="G28" s="336"/>
      <c r="I28" s="343"/>
    </row>
    <row r="29" spans="2:9" x14ac:dyDescent="0.35">
      <c r="B29" s="333" t="s">
        <v>2928</v>
      </c>
      <c r="C29" s="336" t="s">
        <v>2929</v>
      </c>
      <c r="D29" s="328" t="s">
        <v>2920</v>
      </c>
      <c r="E29" s="341">
        <v>34</v>
      </c>
      <c r="F29" s="342">
        <v>134.8776</v>
      </c>
      <c r="G29" s="336"/>
      <c r="I29" s="343"/>
    </row>
    <row r="30" spans="2:9" x14ac:dyDescent="0.35">
      <c r="B30" s="344" t="s">
        <v>2930</v>
      </c>
      <c r="C30" s="345" t="s">
        <v>2931</v>
      </c>
      <c r="D30" s="346" t="s">
        <v>2932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x14ac:dyDescent="0.35">
      <c r="B31" s="352" t="s">
        <v>2933</v>
      </c>
      <c r="C31" s="327" t="s">
        <v>183</v>
      </c>
      <c r="D31" s="328" t="s">
        <v>2920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x14ac:dyDescent="0.35">
      <c r="B32" s="352" t="s">
        <v>2934</v>
      </c>
      <c r="C32" s="336" t="s">
        <v>2935</v>
      </c>
      <c r="D32" s="333" t="s">
        <v>2910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9" x14ac:dyDescent="0.35">
      <c r="B33" s="352" t="s">
        <v>2936</v>
      </c>
      <c r="C33" s="336" t="s">
        <v>2937</v>
      </c>
      <c r="D33" s="333" t="s">
        <v>2910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9" x14ac:dyDescent="0.35">
      <c r="B34" s="352" t="s">
        <v>2938</v>
      </c>
      <c r="C34" s="336" t="s">
        <v>2939</v>
      </c>
      <c r="D34" s="333" t="s">
        <v>2920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9" x14ac:dyDescent="0.35">
      <c r="B35" s="352" t="s">
        <v>2940</v>
      </c>
      <c r="C35" s="336" t="s">
        <v>2941</v>
      </c>
      <c r="D35" s="333" t="s">
        <v>2920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9" x14ac:dyDescent="0.35">
      <c r="B36" s="352" t="s">
        <v>2942</v>
      </c>
      <c r="C36" s="336" t="s">
        <v>2943</v>
      </c>
      <c r="D36" s="333" t="s">
        <v>2910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9" x14ac:dyDescent="0.35">
      <c r="B37" s="353" t="s">
        <v>2944</v>
      </c>
      <c r="C37" s="354" t="s">
        <v>2945</v>
      </c>
      <c r="D37" s="355" t="s">
        <v>2946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9" x14ac:dyDescent="0.35">
      <c r="B38" s="333" t="s">
        <v>2947</v>
      </c>
      <c r="C38" s="336" t="s">
        <v>2948</v>
      </c>
      <c r="D38" s="333" t="s">
        <v>2920</v>
      </c>
      <c r="E38" s="341">
        <v>18</v>
      </c>
      <c r="F38" s="342">
        <v>8079.0883300000005</v>
      </c>
      <c r="G38" s="336"/>
      <c r="I38" s="343"/>
    </row>
    <row r="39" spans="2:9" x14ac:dyDescent="0.35">
      <c r="B39" s="333" t="s">
        <v>2949</v>
      </c>
      <c r="C39" s="336" t="s">
        <v>2950</v>
      </c>
      <c r="D39" s="333" t="s">
        <v>2920</v>
      </c>
      <c r="E39" s="341">
        <v>5</v>
      </c>
      <c r="F39" s="342">
        <v>2967.8050000000003</v>
      </c>
      <c r="G39" s="336"/>
      <c r="I39" s="343"/>
    </row>
    <row r="40" spans="2:9" x14ac:dyDescent="0.35">
      <c r="B40" s="333" t="s">
        <v>2951</v>
      </c>
      <c r="C40" s="336" t="s">
        <v>2952</v>
      </c>
      <c r="D40" s="333" t="s">
        <v>2920</v>
      </c>
      <c r="E40" s="341">
        <v>26</v>
      </c>
      <c r="F40" s="342">
        <v>6045.3498790000012</v>
      </c>
      <c r="G40" s="336"/>
      <c r="I40" s="343"/>
    </row>
    <row r="41" spans="2:9" x14ac:dyDescent="0.35">
      <c r="B41" s="344" t="s">
        <v>2953</v>
      </c>
      <c r="C41" s="349" t="s">
        <v>2954</v>
      </c>
      <c r="D41" s="346" t="s">
        <v>2910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</row>
    <row r="42" spans="2:9" x14ac:dyDescent="0.35">
      <c r="B42" s="352" t="s">
        <v>2955</v>
      </c>
      <c r="C42" s="336" t="s">
        <v>2956</v>
      </c>
      <c r="D42" s="333" t="s">
        <v>2910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</row>
    <row r="43" spans="2:9" x14ac:dyDescent="0.35">
      <c r="B43" s="352" t="s">
        <v>2957</v>
      </c>
      <c r="C43" s="336" t="s">
        <v>2958</v>
      </c>
      <c r="D43" s="333" t="s">
        <v>2920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9" x14ac:dyDescent="0.35">
      <c r="B44" s="352" t="s">
        <v>2959</v>
      </c>
      <c r="C44" s="336" t="s">
        <v>2960</v>
      </c>
      <c r="D44" s="333" t="s">
        <v>2910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</row>
    <row r="45" spans="2:9" x14ac:dyDescent="0.35">
      <c r="B45" s="352" t="s">
        <v>2961</v>
      </c>
      <c r="C45" s="336" t="s">
        <v>2962</v>
      </c>
      <c r="D45" s="333" t="s">
        <v>2920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</row>
    <row r="46" spans="2:9" x14ac:dyDescent="0.35">
      <c r="B46" s="352" t="s">
        <v>2963</v>
      </c>
      <c r="C46" s="327" t="s">
        <v>2964</v>
      </c>
      <c r="D46" s="333" t="s">
        <v>2965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9" x14ac:dyDescent="0.35">
      <c r="B47" s="352" t="s">
        <v>2966</v>
      </c>
      <c r="C47" s="327" t="s">
        <v>2967</v>
      </c>
      <c r="D47" s="333" t="s">
        <v>2920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</row>
    <row r="48" spans="2:9" x14ac:dyDescent="0.35">
      <c r="B48" s="353" t="s">
        <v>2968</v>
      </c>
      <c r="C48" s="360" t="s">
        <v>203</v>
      </c>
      <c r="D48" s="355" t="s">
        <v>2910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</row>
    <row r="49" spans="1:9" x14ac:dyDescent="0.35">
      <c r="B49" s="333" t="s">
        <v>2969</v>
      </c>
      <c r="C49" s="327" t="s">
        <v>2970</v>
      </c>
      <c r="D49" s="328" t="s">
        <v>2932</v>
      </c>
      <c r="E49" s="361"/>
      <c r="F49" s="342"/>
      <c r="G49" s="336"/>
      <c r="I49" s="343"/>
    </row>
    <row r="50" spans="1:9" x14ac:dyDescent="0.35">
      <c r="B50" s="333" t="s">
        <v>2971</v>
      </c>
      <c r="C50" s="327" t="s">
        <v>2972</v>
      </c>
      <c r="D50" s="333" t="s">
        <v>2932</v>
      </c>
      <c r="E50" s="341">
        <v>114</v>
      </c>
      <c r="F50" s="342">
        <v>1646.4079999999999</v>
      </c>
      <c r="G50" s="336"/>
      <c r="I50" s="343"/>
    </row>
    <row r="51" spans="1:9" x14ac:dyDescent="0.35">
      <c r="B51" s="333" t="s">
        <v>2973</v>
      </c>
      <c r="C51" s="327" t="s">
        <v>2974</v>
      </c>
      <c r="D51" s="333" t="s">
        <v>2932</v>
      </c>
      <c r="E51" s="362">
        <v>781</v>
      </c>
      <c r="F51" s="363">
        <v>789.4356520051499</v>
      </c>
      <c r="G51" s="336"/>
      <c r="I51" s="364"/>
    </row>
    <row r="52" spans="1:9" x14ac:dyDescent="0.35">
      <c r="B52" s="333" t="s">
        <v>33</v>
      </c>
      <c r="C52" s="327" t="s">
        <v>2975</v>
      </c>
      <c r="D52" s="333" t="s">
        <v>2932</v>
      </c>
      <c r="E52" s="341"/>
      <c r="F52" s="342">
        <v>51.979490000000006</v>
      </c>
      <c r="G52" s="336"/>
      <c r="I52" s="343"/>
    </row>
    <row r="53" spans="1:9" ht="16" thickBot="1" x14ac:dyDescent="0.4">
      <c r="B53" s="333" t="s">
        <v>33</v>
      </c>
      <c r="C53" s="327" t="s">
        <v>2976</v>
      </c>
      <c r="D53" s="333" t="s">
        <v>2977</v>
      </c>
      <c r="E53" s="365">
        <v>34.799999999999997</v>
      </c>
      <c r="F53" s="366">
        <v>382.93920000000003</v>
      </c>
      <c r="G53" s="336"/>
      <c r="I53" s="367"/>
    </row>
    <row r="54" spans="1:9" ht="16" thickBot="1" x14ac:dyDescent="0.4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6" thickBot="1" x14ac:dyDescent="0.4"/>
    <row r="56" spans="1:9" ht="16" thickBot="1" x14ac:dyDescent="0.4">
      <c r="A56" s="371"/>
      <c r="B56" s="372" t="s">
        <v>1</v>
      </c>
      <c r="C56" s="372" t="s">
        <v>2978</v>
      </c>
      <c r="D56" s="372" t="s">
        <v>2979</v>
      </c>
      <c r="E56" s="372" t="s">
        <v>2980</v>
      </c>
      <c r="F56" s="372" t="s">
        <v>2981</v>
      </c>
      <c r="G56" s="372" t="s">
        <v>2982</v>
      </c>
    </row>
    <row r="57" spans="1:9" x14ac:dyDescent="0.35">
      <c r="A57" s="373"/>
      <c r="B57" s="374"/>
      <c r="C57" s="374"/>
      <c r="D57" s="374" t="s">
        <v>2983</v>
      </c>
      <c r="E57" s="374" t="s">
        <v>2984</v>
      </c>
      <c r="F57" s="374"/>
      <c r="G57" s="374" t="s">
        <v>2985</v>
      </c>
    </row>
    <row r="58" spans="1:9" x14ac:dyDescent="0.35">
      <c r="A58" s="373"/>
      <c r="B58" s="374"/>
      <c r="C58" s="374"/>
      <c r="D58" s="374" t="s">
        <v>2986</v>
      </c>
      <c r="E58" s="374" t="s">
        <v>2986</v>
      </c>
      <c r="F58" s="374"/>
      <c r="G58" s="374" t="s">
        <v>2987</v>
      </c>
    </row>
    <row r="59" spans="1:9" x14ac:dyDescent="0.35">
      <c r="A59" s="375"/>
      <c r="B59" s="376" t="s">
        <v>2988</v>
      </c>
      <c r="C59" s="377" t="s">
        <v>2989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35">
      <c r="A60" s="375"/>
      <c r="B60" s="376" t="s">
        <v>2990</v>
      </c>
      <c r="C60" s="377" t="s">
        <v>2991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35">
      <c r="A61" s="375"/>
      <c r="B61" s="376" t="s">
        <v>2992</v>
      </c>
      <c r="C61" s="377" t="s">
        <v>2993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35">
      <c r="A62" s="375"/>
      <c r="B62" s="376" t="s">
        <v>2994</v>
      </c>
      <c r="C62" s="377" t="s">
        <v>2995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35">
      <c r="A63" s="375"/>
      <c r="B63" s="376" t="s">
        <v>2996</v>
      </c>
      <c r="C63" s="377" t="s">
        <v>2997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35">
      <c r="A64" s="375"/>
      <c r="B64" s="376" t="s">
        <v>2998</v>
      </c>
      <c r="C64" s="377" t="s">
        <v>2999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35">
      <c r="A65" s="375"/>
      <c r="B65" s="376" t="s">
        <v>3000</v>
      </c>
      <c r="C65" s="377" t="s">
        <v>3001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35">
      <c r="A66" s="375"/>
      <c r="B66" s="376" t="s">
        <v>3002</v>
      </c>
      <c r="C66" s="377" t="s">
        <v>3003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35">
      <c r="A67" s="375"/>
      <c r="B67" s="376" t="s">
        <v>3004</v>
      </c>
      <c r="C67" s="377" t="s">
        <v>3005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35">
      <c r="A68" s="375"/>
      <c r="B68" s="376" t="s">
        <v>3006</v>
      </c>
      <c r="C68" s="377" t="s">
        <v>3007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35">
      <c r="A69" s="375"/>
      <c r="B69" s="376" t="s">
        <v>3008</v>
      </c>
      <c r="C69" s="377" t="s">
        <v>3009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35">
      <c r="A70" s="375"/>
      <c r="B70" s="376" t="s">
        <v>3010</v>
      </c>
      <c r="C70" s="377" t="s">
        <v>3011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35">
      <c r="A71" s="375"/>
      <c r="B71" s="376" t="s">
        <v>3012</v>
      </c>
      <c r="C71" s="377" t="s">
        <v>3013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35">
      <c r="A72" s="375"/>
      <c r="B72" s="376" t="s">
        <v>3014</v>
      </c>
      <c r="C72" s="377" t="s">
        <v>3015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35">
      <c r="A73" s="375"/>
      <c r="B73" s="376" t="s">
        <v>3016</v>
      </c>
      <c r="C73" s="377" t="s">
        <v>3017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35">
      <c r="A74" s="375"/>
      <c r="B74" s="376" t="s">
        <v>3018</v>
      </c>
      <c r="C74" s="377" t="s">
        <v>3019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35">
      <c r="A75" s="375"/>
      <c r="B75" s="376" t="s">
        <v>3020</v>
      </c>
      <c r="C75" s="377" t="s">
        <v>3021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35">
      <c r="A76" s="375"/>
      <c r="B76" s="376" t="s">
        <v>3022</v>
      </c>
      <c r="C76" s="377" t="s">
        <v>3023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35">
      <c r="A77" s="375"/>
      <c r="B77" s="376" t="s">
        <v>3024</v>
      </c>
      <c r="C77" s="377" t="s">
        <v>3025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35">
      <c r="A78" s="375"/>
      <c r="B78" s="376" t="s">
        <v>3026</v>
      </c>
      <c r="C78" s="377" t="s">
        <v>3027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35">
      <c r="A79" s="375"/>
      <c r="B79" s="376" t="s">
        <v>3028</v>
      </c>
      <c r="C79" s="377" t="s">
        <v>3029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35">
      <c r="A80" s="375"/>
      <c r="B80" s="376" t="s">
        <v>3030</v>
      </c>
      <c r="C80" s="377" t="s">
        <v>3031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35">
      <c r="A81" s="375"/>
      <c r="B81" s="376" t="s">
        <v>3032</v>
      </c>
      <c r="C81" s="377" t="s">
        <v>3033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35">
      <c r="A82" s="375"/>
      <c r="B82" s="376" t="s">
        <v>3034</v>
      </c>
      <c r="C82" s="377" t="s">
        <v>3035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35">
      <c r="A83" s="375"/>
      <c r="B83" s="376" t="s">
        <v>3036</v>
      </c>
      <c r="C83" s="377" t="s">
        <v>3037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35">
      <c r="A84" s="375"/>
      <c r="B84" s="376" t="s">
        <v>3038</v>
      </c>
      <c r="C84" s="377" t="s">
        <v>3039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35">
      <c r="A85" s="375"/>
      <c r="B85" s="376" t="s">
        <v>3040</v>
      </c>
      <c r="C85" s="377" t="s">
        <v>3041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35">
      <c r="A86" s="375"/>
      <c r="B86" s="376" t="s">
        <v>3042</v>
      </c>
      <c r="C86" s="377" t="s">
        <v>3043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35">
      <c r="A87" s="375"/>
      <c r="B87" s="376" t="s">
        <v>3044</v>
      </c>
      <c r="C87" s="377" t="s">
        <v>3043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35">
      <c r="A88" s="375"/>
      <c r="B88" s="376" t="s">
        <v>3045</v>
      </c>
      <c r="C88" s="377" t="s">
        <v>3046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35">
      <c r="A89" s="375"/>
      <c r="B89" s="376" t="s">
        <v>3047</v>
      </c>
      <c r="C89" s="377" t="s">
        <v>3046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35">
      <c r="A90" s="375"/>
      <c r="B90" s="376" t="s">
        <v>3048</v>
      </c>
      <c r="C90" s="377" t="s">
        <v>3046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35">
      <c r="A91" s="375"/>
      <c r="B91" s="376" t="s">
        <v>3049</v>
      </c>
      <c r="C91" s="377" t="s">
        <v>3050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35">
      <c r="A92" s="375"/>
      <c r="B92" s="376" t="s">
        <v>3051</v>
      </c>
      <c r="C92" s="377" t="s">
        <v>3050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35">
      <c r="A93" s="375"/>
      <c r="B93" s="376" t="s">
        <v>3052</v>
      </c>
      <c r="C93" s="377" t="s">
        <v>3053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35">
      <c r="A94" s="375"/>
      <c r="B94" s="376" t="s">
        <v>3054</v>
      </c>
      <c r="C94" s="377" t="s">
        <v>3053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35">
      <c r="A95" s="375"/>
      <c r="B95" s="376" t="s">
        <v>3055</v>
      </c>
      <c r="C95" s="377" t="s">
        <v>3056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35">
      <c r="A96" s="375"/>
      <c r="B96" s="376" t="s">
        <v>3057</v>
      </c>
      <c r="C96" s="377" t="s">
        <v>3056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35">
      <c r="A97" s="375"/>
      <c r="B97" s="376" t="s">
        <v>3058</v>
      </c>
      <c r="C97" s="377" t="s">
        <v>3059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35">
      <c r="A98" s="375"/>
      <c r="B98" s="376" t="s">
        <v>3060</v>
      </c>
      <c r="C98" s="377" t="s">
        <v>3061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35">
      <c r="A99" s="375"/>
      <c r="B99" s="376" t="s">
        <v>3062</v>
      </c>
      <c r="C99" s="377" t="s">
        <v>3063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35">
      <c r="A100" s="375"/>
      <c r="B100" s="376" t="s">
        <v>3064</v>
      </c>
      <c r="C100" s="377" t="s">
        <v>3065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35">
      <c r="A101" s="375"/>
      <c r="B101" s="376" t="s">
        <v>3066</v>
      </c>
      <c r="C101" s="377" t="s">
        <v>3067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35">
      <c r="A102" s="375"/>
      <c r="B102" s="376" t="s">
        <v>3068</v>
      </c>
      <c r="C102" s="377" t="s">
        <v>3069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35">
      <c r="A103" s="375"/>
      <c r="B103" s="376" t="s">
        <v>3070</v>
      </c>
      <c r="C103" s="377" t="s">
        <v>3071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35">
      <c r="A104" s="375"/>
      <c r="B104" s="376" t="s">
        <v>3072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35">
      <c r="A105" s="375"/>
      <c r="B105" s="376" t="s">
        <v>3073</v>
      </c>
      <c r="C105" s="377" t="s">
        <v>3074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35">
      <c r="A106" s="375"/>
      <c r="B106" s="376" t="s">
        <v>3075</v>
      </c>
      <c r="C106" s="377" t="s">
        <v>3076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35">
      <c r="A107" s="375"/>
      <c r="B107" s="376" t="s">
        <v>3077</v>
      </c>
      <c r="C107" s="377" t="s">
        <v>3078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35">
      <c r="A108" s="375"/>
      <c r="B108" s="376" t="s">
        <v>3079</v>
      </c>
      <c r="C108" s="377" t="s">
        <v>3080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35">
      <c r="A109" s="375"/>
      <c r="B109" s="376" t="s">
        <v>3081</v>
      </c>
      <c r="C109" s="377" t="s">
        <v>3080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35">
      <c r="A110" s="375"/>
      <c r="B110" s="376" t="s">
        <v>3082</v>
      </c>
      <c r="C110" s="377" t="s">
        <v>3083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35">
      <c r="A111" s="375"/>
      <c r="B111" s="376" t="s">
        <v>3084</v>
      </c>
      <c r="C111" s="377" t="s">
        <v>3085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35">
      <c r="A112" s="375"/>
      <c r="B112" s="376" t="s">
        <v>3086</v>
      </c>
      <c r="C112" s="377" t="s">
        <v>3085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35">
      <c r="A113" s="375"/>
      <c r="B113" s="376" t="s">
        <v>3087</v>
      </c>
      <c r="C113" s="377" t="s">
        <v>3088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35">
      <c r="A114" s="375"/>
      <c r="B114" s="376" t="s">
        <v>3089</v>
      </c>
      <c r="C114" s="377" t="s">
        <v>3088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35">
      <c r="A115" s="375"/>
      <c r="B115" s="376" t="s">
        <v>3090</v>
      </c>
      <c r="C115" s="377" t="s">
        <v>3091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35">
      <c r="A116" s="375"/>
      <c r="B116" s="376" t="s">
        <v>3092</v>
      </c>
      <c r="C116" s="377" t="s">
        <v>3091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35">
      <c r="A117" s="375"/>
      <c r="B117" s="376" t="s">
        <v>3093</v>
      </c>
      <c r="C117" s="377" t="s">
        <v>3094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35">
      <c r="A118" s="375"/>
      <c r="B118" s="376" t="s">
        <v>3095</v>
      </c>
      <c r="C118" s="377" t="s">
        <v>3096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35">
      <c r="A119" s="375"/>
      <c r="B119" s="376" t="s">
        <v>3097</v>
      </c>
      <c r="C119" s="377" t="s">
        <v>3098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35">
      <c r="A120" s="375"/>
      <c r="B120" s="376" t="s">
        <v>3099</v>
      </c>
      <c r="C120" s="377" t="s">
        <v>3098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35">
      <c r="A121" s="375"/>
      <c r="B121" s="376" t="s">
        <v>3100</v>
      </c>
      <c r="C121" s="377" t="s">
        <v>3098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35">
      <c r="A122" s="375"/>
      <c r="B122" s="376" t="s">
        <v>2719</v>
      </c>
      <c r="C122" s="377" t="s">
        <v>3101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35">
      <c r="A123" s="375"/>
      <c r="B123" s="376" t="s">
        <v>33</v>
      </c>
      <c r="C123" s="377" t="s">
        <v>3102</v>
      </c>
      <c r="D123" s="378"/>
      <c r="E123" s="381"/>
      <c r="F123" s="380"/>
      <c r="G123" s="382">
        <v>546.45542919000002</v>
      </c>
    </row>
    <row r="124" spans="1:9" x14ac:dyDescent="0.35">
      <c r="A124" s="375"/>
      <c r="B124" s="376" t="s">
        <v>33</v>
      </c>
      <c r="C124" s="377" t="s">
        <v>3103</v>
      </c>
      <c r="D124" s="378"/>
      <c r="E124" s="381"/>
      <c r="F124" s="380"/>
      <c r="G124" s="382">
        <v>1296.2450000000001</v>
      </c>
    </row>
    <row r="125" spans="1:9" x14ac:dyDescent="0.35">
      <c r="A125" s="371"/>
      <c r="B125" s="383" t="s">
        <v>3104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53125" defaultRowHeight="14.5" x14ac:dyDescent="0.35"/>
  <cols>
    <col min="1" max="1" width="25.26953125" bestFit="1" customWidth="1"/>
    <col min="2" max="2" width="16.1796875" bestFit="1" customWidth="1"/>
  </cols>
  <sheetData>
    <row r="3" spans="1:2" x14ac:dyDescent="0.35">
      <c r="A3" s="270" t="s">
        <v>3105</v>
      </c>
      <c r="B3" t="s">
        <v>3106</v>
      </c>
    </row>
    <row r="4" spans="1:2" x14ac:dyDescent="0.35">
      <c r="A4" s="17" t="s">
        <v>2587</v>
      </c>
      <c r="B4">
        <v>381.05306830000001</v>
      </c>
    </row>
    <row r="5" spans="1:2" x14ac:dyDescent="0.35">
      <c r="A5" s="17" t="s">
        <v>2592</v>
      </c>
      <c r="B5">
        <v>207.49526156800002</v>
      </c>
    </row>
    <row r="6" spans="1:2" x14ac:dyDescent="0.35">
      <c r="A6" s="17" t="s">
        <v>2594</v>
      </c>
      <c r="B6">
        <v>950.5233472000001</v>
      </c>
    </row>
    <row r="7" spans="1:2" x14ac:dyDescent="0.35">
      <c r="A7" s="17" t="s">
        <v>2595</v>
      </c>
      <c r="B7">
        <v>331.82243726399997</v>
      </c>
    </row>
    <row r="8" spans="1:2" x14ac:dyDescent="0.35">
      <c r="A8" s="17" t="s">
        <v>2598</v>
      </c>
      <c r="B8">
        <v>2691.9437125999998</v>
      </c>
    </row>
    <row r="9" spans="1:2" x14ac:dyDescent="0.35">
      <c r="A9" s="17" t="s">
        <v>2600</v>
      </c>
      <c r="B9">
        <v>1084.862533133333</v>
      </c>
    </row>
    <row r="10" spans="1:2" x14ac:dyDescent="0.35">
      <c r="A10" s="17" t="s">
        <v>2602</v>
      </c>
      <c r="B10">
        <v>59.975999999999999</v>
      </c>
    </row>
    <row r="11" spans="1:2" x14ac:dyDescent="0.35">
      <c r="A11" s="17" t="s">
        <v>1830</v>
      </c>
      <c r="B11">
        <v>1365</v>
      </c>
    </row>
    <row r="12" spans="1:2" x14ac:dyDescent="0.35">
      <c r="A12" s="17" t="s">
        <v>1832</v>
      </c>
      <c r="B12">
        <v>698.25</v>
      </c>
    </row>
    <row r="13" spans="1:2" x14ac:dyDescent="0.35">
      <c r="A13" s="17" t="s">
        <v>1834</v>
      </c>
      <c r="B13">
        <v>23.625</v>
      </c>
    </row>
    <row r="14" spans="1:2" x14ac:dyDescent="0.35">
      <c r="A14" s="17" t="s">
        <v>1842</v>
      </c>
      <c r="B14">
        <v>88.62</v>
      </c>
    </row>
    <row r="15" spans="1:2" x14ac:dyDescent="0.35">
      <c r="A15" s="17" t="s">
        <v>1844</v>
      </c>
      <c r="B15">
        <v>9792.5749800029989</v>
      </c>
    </row>
    <row r="16" spans="1:2" x14ac:dyDescent="0.35">
      <c r="A16" s="17" t="s">
        <v>1846</v>
      </c>
      <c r="B16">
        <v>938.19600000000003</v>
      </c>
    </row>
    <row r="17" spans="1:2" x14ac:dyDescent="0.35">
      <c r="A17" s="17" t="s">
        <v>1848</v>
      </c>
      <c r="B17">
        <v>552.1635</v>
      </c>
    </row>
    <row r="18" spans="1:2" x14ac:dyDescent="0.35">
      <c r="A18" s="17" t="s">
        <v>1858</v>
      </c>
      <c r="B18">
        <v>1183.5094950000002</v>
      </c>
    </row>
    <row r="19" spans="1:2" x14ac:dyDescent="0.35">
      <c r="A19" s="17" t="s">
        <v>1860</v>
      </c>
      <c r="B19">
        <v>501.167688</v>
      </c>
    </row>
    <row r="20" spans="1:2" x14ac:dyDescent="0.35">
      <c r="A20" s="17" t="s">
        <v>1862</v>
      </c>
      <c r="B20">
        <v>148.17599999999999</v>
      </c>
    </row>
    <row r="21" spans="1:2" x14ac:dyDescent="0.35">
      <c r="A21" s="17" t="s">
        <v>1864</v>
      </c>
      <c r="B21">
        <v>113.43989999999999</v>
      </c>
    </row>
    <row r="22" spans="1:2" x14ac:dyDescent="0.35">
      <c r="A22" s="17" t="s">
        <v>1866</v>
      </c>
      <c r="B22">
        <v>449.20480499999996</v>
      </c>
    </row>
    <row r="23" spans="1:2" x14ac:dyDescent="0.35">
      <c r="A23" s="17" t="s">
        <v>1868</v>
      </c>
      <c r="B23">
        <v>2385.1800000000003</v>
      </c>
    </row>
    <row r="24" spans="1:2" x14ac:dyDescent="0.35">
      <c r="A24" s="17" t="s">
        <v>1870</v>
      </c>
      <c r="B24">
        <v>340.77330000000001</v>
      </c>
    </row>
    <row r="25" spans="1:2" x14ac:dyDescent="0.35">
      <c r="A25" s="17" t="s">
        <v>2611</v>
      </c>
      <c r="B25">
        <v>1369.48020462</v>
      </c>
    </row>
    <row r="26" spans="1:2" x14ac:dyDescent="0.35">
      <c r="A26" s="17" t="s">
        <v>2612</v>
      </c>
      <c r="B26">
        <v>243.78749999999999</v>
      </c>
    </row>
    <row r="27" spans="1:2" x14ac:dyDescent="0.35">
      <c r="A27" s="17" t="s">
        <v>2615</v>
      </c>
      <c r="B27">
        <v>9.5039999999999996</v>
      </c>
    </row>
    <row r="28" spans="1:2" x14ac:dyDescent="0.35">
      <c r="A28" s="17" t="s">
        <v>2616</v>
      </c>
      <c r="B28">
        <v>85.090500000000006</v>
      </c>
    </row>
    <row r="29" spans="1:2" x14ac:dyDescent="0.35">
      <c r="A29" s="17" t="s">
        <v>2618</v>
      </c>
      <c r="B29">
        <v>8.4150000000000009</v>
      </c>
    </row>
    <row r="30" spans="1:2" x14ac:dyDescent="0.35">
      <c r="A30" s="17" t="s">
        <v>2619</v>
      </c>
      <c r="B30">
        <v>296.30700000000002</v>
      </c>
    </row>
    <row r="31" spans="1:2" x14ac:dyDescent="0.35">
      <c r="A31" s="17" t="s">
        <v>2620</v>
      </c>
      <c r="B31">
        <v>108.108</v>
      </c>
    </row>
    <row r="32" spans="1:2" x14ac:dyDescent="0.35">
      <c r="A32" s="17" t="s">
        <v>2621</v>
      </c>
      <c r="B32">
        <v>45.54</v>
      </c>
    </row>
    <row r="33" spans="1:2" x14ac:dyDescent="0.35">
      <c r="A33" s="17" t="s">
        <v>2622</v>
      </c>
      <c r="B33">
        <v>37.867500000000007</v>
      </c>
    </row>
    <row r="34" spans="1:2" x14ac:dyDescent="0.35">
      <c r="A34" s="17" t="s">
        <v>2626</v>
      </c>
      <c r="B34">
        <v>45.045000000000002</v>
      </c>
    </row>
    <row r="35" spans="1:2" x14ac:dyDescent="0.35">
      <c r="A35" s="17" t="s">
        <v>2627</v>
      </c>
      <c r="B35">
        <v>71.28</v>
      </c>
    </row>
    <row r="36" spans="1:2" x14ac:dyDescent="0.35">
      <c r="A36" s="17" t="s">
        <v>2628</v>
      </c>
      <c r="B36">
        <v>14.85</v>
      </c>
    </row>
    <row r="37" spans="1:2" x14ac:dyDescent="0.35">
      <c r="A37" s="17" t="s">
        <v>2613</v>
      </c>
      <c r="B37">
        <v>2238.2206783110196</v>
      </c>
    </row>
    <row r="38" spans="1:2" x14ac:dyDescent="0.35">
      <c r="A38" s="17" t="s">
        <v>2631</v>
      </c>
      <c r="B38">
        <v>10.395</v>
      </c>
    </row>
    <row r="39" spans="1:2" x14ac:dyDescent="0.35">
      <c r="A39" s="17" t="s">
        <v>3107</v>
      </c>
      <c r="B39">
        <v>9.9</v>
      </c>
    </row>
    <row r="40" spans="1:2" x14ac:dyDescent="0.35">
      <c r="A40" s="17" t="s">
        <v>2639</v>
      </c>
      <c r="B40">
        <v>63.854999999999997</v>
      </c>
    </row>
    <row r="41" spans="1:2" x14ac:dyDescent="0.35">
      <c r="A41" s="17" t="s">
        <v>2642</v>
      </c>
      <c r="B41">
        <v>5.94</v>
      </c>
    </row>
    <row r="42" spans="1:2" x14ac:dyDescent="0.35">
      <c r="A42" s="17" t="s">
        <v>2643</v>
      </c>
      <c r="B42">
        <v>592.02</v>
      </c>
    </row>
    <row r="43" spans="1:2" x14ac:dyDescent="0.35">
      <c r="A43" s="17" t="s">
        <v>2644</v>
      </c>
      <c r="B43">
        <v>99</v>
      </c>
    </row>
    <row r="44" spans="1:2" x14ac:dyDescent="0.35">
      <c r="A44" s="17" t="s">
        <v>2645</v>
      </c>
      <c r="B44">
        <v>67.319999999999993</v>
      </c>
    </row>
    <row r="45" spans="1:2" x14ac:dyDescent="0.35">
      <c r="A45" s="17" t="s">
        <v>2646</v>
      </c>
      <c r="B45">
        <v>49.5</v>
      </c>
    </row>
    <row r="46" spans="1:2" x14ac:dyDescent="0.35">
      <c r="A46" s="17" t="s">
        <v>2648</v>
      </c>
      <c r="B46">
        <v>79.2</v>
      </c>
    </row>
    <row r="47" spans="1:2" x14ac:dyDescent="0.35">
      <c r="A47" s="17" t="s">
        <v>2650</v>
      </c>
      <c r="B47">
        <v>11.88</v>
      </c>
    </row>
    <row r="48" spans="1:2" x14ac:dyDescent="0.35">
      <c r="A48" s="17" t="s">
        <v>2634</v>
      </c>
      <c r="B48">
        <v>600.15016239749991</v>
      </c>
    </row>
    <row r="49" spans="1:2" x14ac:dyDescent="0.35">
      <c r="A49" s="17" t="s">
        <v>2637</v>
      </c>
      <c r="B49">
        <v>83.996209000000007</v>
      </c>
    </row>
    <row r="50" spans="1:2" x14ac:dyDescent="0.35">
      <c r="A50" s="17" t="s">
        <v>2632</v>
      </c>
      <c r="B50">
        <v>373.8559798</v>
      </c>
    </row>
    <row r="51" spans="1:2" x14ac:dyDescent="0.35">
      <c r="A51" s="17" t="s">
        <v>2633</v>
      </c>
      <c r="B51">
        <v>788.0130789399999</v>
      </c>
    </row>
    <row r="52" spans="1:2" x14ac:dyDescent="0.35">
      <c r="A52" s="17" t="s">
        <v>2754</v>
      </c>
      <c r="B52">
        <v>4710.9903609774865</v>
      </c>
    </row>
    <row r="53" spans="1:2" x14ac:dyDescent="0.35">
      <c r="A53" s="17" t="s">
        <v>2753</v>
      </c>
      <c r="B53">
        <v>2103.0311473900001</v>
      </c>
    </row>
    <row r="54" spans="1:2" x14ac:dyDescent="0.35">
      <c r="A54" s="17" t="s">
        <v>2420</v>
      </c>
      <c r="B54">
        <v>4628.6502878791407</v>
      </c>
    </row>
    <row r="55" spans="1:2" x14ac:dyDescent="0.35">
      <c r="A55" s="17" t="s">
        <v>1840</v>
      </c>
      <c r="B55">
        <v>104.58</v>
      </c>
    </row>
    <row r="56" spans="1:2" x14ac:dyDescent="0.35">
      <c r="A56" s="17" t="s">
        <v>1872</v>
      </c>
      <c r="B56">
        <v>547.05000000000007</v>
      </c>
    </row>
    <row r="57" spans="1:2" x14ac:dyDescent="0.35">
      <c r="A57" s="17" t="s">
        <v>1874</v>
      </c>
      <c r="B57">
        <v>252</v>
      </c>
    </row>
    <row r="58" spans="1:2" x14ac:dyDescent="0.35">
      <c r="A58" s="17" t="s">
        <v>1826</v>
      </c>
      <c r="B58">
        <v>451.5</v>
      </c>
    </row>
    <row r="59" spans="1:2" x14ac:dyDescent="0.35">
      <c r="A59" s="17" t="s">
        <v>1850</v>
      </c>
      <c r="B59">
        <v>99.33</v>
      </c>
    </row>
    <row r="60" spans="1:2" x14ac:dyDescent="0.35">
      <c r="A60" s="17" t="s">
        <v>1854</v>
      </c>
      <c r="B60">
        <v>10.21125</v>
      </c>
    </row>
    <row r="61" spans="1:2" x14ac:dyDescent="0.35">
      <c r="A61" s="17" t="s">
        <v>1852</v>
      </c>
      <c r="B61">
        <v>39.604950000000002</v>
      </c>
    </row>
    <row r="62" spans="1:2" x14ac:dyDescent="0.35">
      <c r="A62" s="17" t="s">
        <v>1856</v>
      </c>
      <c r="B62">
        <v>217.98747599999999</v>
      </c>
    </row>
    <row r="63" spans="1:2" x14ac:dyDescent="0.35">
      <c r="A63" s="17" t="s">
        <v>1828</v>
      </c>
      <c r="B63">
        <v>273</v>
      </c>
    </row>
    <row r="64" spans="1:2" x14ac:dyDescent="0.35">
      <c r="A64" s="17" t="s">
        <v>2603</v>
      </c>
      <c r="B64">
        <v>228.40799999999999</v>
      </c>
    </row>
    <row r="65" spans="1:2" x14ac:dyDescent="0.35">
      <c r="A65" s="17" t="s">
        <v>2667</v>
      </c>
      <c r="B65">
        <v>9.9</v>
      </c>
    </row>
    <row r="66" spans="1:2" x14ac:dyDescent="0.35">
      <c r="A66" s="17" t="s">
        <v>1836</v>
      </c>
      <c r="B66">
        <v>214.78800000000001</v>
      </c>
    </row>
    <row r="67" spans="1:2" x14ac:dyDescent="0.35">
      <c r="A67" s="17" t="s">
        <v>2585</v>
      </c>
      <c r="B67">
        <v>125.58750000000001</v>
      </c>
    </row>
    <row r="68" spans="1:2" x14ac:dyDescent="0.35">
      <c r="A68" s="17" t="s">
        <v>3108</v>
      </c>
      <c r="B68">
        <v>269.214</v>
      </c>
    </row>
    <row r="69" spans="1:2" x14ac:dyDescent="0.35">
      <c r="A69" s="17" t="s">
        <v>2591</v>
      </c>
      <c r="B69">
        <v>412.03800000000001</v>
      </c>
    </row>
    <row r="70" spans="1:2" x14ac:dyDescent="0.35">
      <c r="A70" s="17" t="s">
        <v>3109</v>
      </c>
      <c r="B70">
        <v>3718.00866</v>
      </c>
    </row>
    <row r="71" spans="1:2" x14ac:dyDescent="0.35">
      <c r="A71" s="17" t="s">
        <v>2606</v>
      </c>
      <c r="B71">
        <v>6854.8306000000002</v>
      </c>
    </row>
    <row r="72" spans="1:2" x14ac:dyDescent="0.35">
      <c r="A72" s="17" t="s">
        <v>2604</v>
      </c>
      <c r="B72">
        <v>5400.0119599999998</v>
      </c>
    </row>
    <row r="73" spans="1:2" x14ac:dyDescent="0.35">
      <c r="A73" s="17" t="s">
        <v>2608</v>
      </c>
      <c r="B73">
        <v>83.262</v>
      </c>
    </row>
    <row r="74" spans="1:2" x14ac:dyDescent="0.35">
      <c r="A74" s="17" t="s">
        <v>2692</v>
      </c>
      <c r="B74">
        <v>735.84</v>
      </c>
    </row>
    <row r="75" spans="1:2" x14ac:dyDescent="0.35">
      <c r="A75" s="17" t="s">
        <v>3110</v>
      </c>
      <c r="B75">
        <v>2624.5626245267244</v>
      </c>
    </row>
    <row r="76" spans="1:2" x14ac:dyDescent="0.35">
      <c r="A76" s="17" t="s">
        <v>2669</v>
      </c>
      <c r="B76">
        <v>4.2075000000000005</v>
      </c>
    </row>
    <row r="77" spans="1:2" x14ac:dyDescent="0.35">
      <c r="A77" s="17" t="s">
        <v>2614</v>
      </c>
      <c r="B77">
        <v>373.49460125999997</v>
      </c>
    </row>
    <row r="78" spans="1:2" x14ac:dyDescent="0.35">
      <c r="A78" s="17" t="s">
        <v>2617</v>
      </c>
      <c r="B78">
        <v>68.072400000000002</v>
      </c>
    </row>
    <row r="79" spans="1:2" x14ac:dyDescent="0.35">
      <c r="A79" s="17" t="s">
        <v>2625</v>
      </c>
      <c r="B79">
        <v>373.49460125999997</v>
      </c>
    </row>
    <row r="80" spans="1:2" x14ac:dyDescent="0.35">
      <c r="A80" s="17" t="s">
        <v>2629</v>
      </c>
      <c r="B80">
        <v>150.60999999999999</v>
      </c>
    </row>
    <row r="81" spans="1:2" x14ac:dyDescent="0.35">
      <c r="A81" s="17" t="s">
        <v>2630</v>
      </c>
      <c r="B81">
        <v>124.49820041999999</v>
      </c>
    </row>
    <row r="82" spans="1:2" x14ac:dyDescent="0.35">
      <c r="A82" s="17" t="s">
        <v>2623</v>
      </c>
      <c r="B82">
        <v>30.294</v>
      </c>
    </row>
    <row r="83" spans="1:2" x14ac:dyDescent="0.35">
      <c r="A83" s="17" t="s">
        <v>2665</v>
      </c>
      <c r="B83">
        <v>124.49820041999999</v>
      </c>
    </row>
    <row r="84" spans="1:2" x14ac:dyDescent="0.35">
      <c r="A84" s="17" t="s">
        <v>2671</v>
      </c>
      <c r="B84">
        <v>1.4850000000000001</v>
      </c>
    </row>
    <row r="85" spans="1:2" x14ac:dyDescent="0.35">
      <c r="A85" s="17" t="s">
        <v>2586</v>
      </c>
      <c r="B85">
        <v>125.58750000000001</v>
      </c>
    </row>
    <row r="86" spans="1:2" x14ac:dyDescent="0.35">
      <c r="A86" s="17" t="s">
        <v>2596</v>
      </c>
      <c r="B86">
        <v>224.76115847999998</v>
      </c>
    </row>
    <row r="87" spans="1:2" x14ac:dyDescent="0.35">
      <c r="A87" s="17" t="s">
        <v>2601</v>
      </c>
      <c r="B87">
        <v>14.994</v>
      </c>
    </row>
    <row r="88" spans="1:2" x14ac:dyDescent="0.35">
      <c r="A88" s="17" t="s">
        <v>2673</v>
      </c>
      <c r="B88">
        <v>17.82</v>
      </c>
    </row>
    <row r="89" spans="1:2" x14ac:dyDescent="0.35">
      <c r="A89" s="17" t="s">
        <v>2675</v>
      </c>
      <c r="B89">
        <v>17.0181</v>
      </c>
    </row>
    <row r="90" spans="1:2" x14ac:dyDescent="0.35">
      <c r="A90" s="17" t="s">
        <v>2677</v>
      </c>
      <c r="B90">
        <v>124.49820041999999</v>
      </c>
    </row>
    <row r="91" spans="1:2" x14ac:dyDescent="0.35">
      <c r="A91" s="17" t="s">
        <v>2681</v>
      </c>
      <c r="B91">
        <v>31.586850652500001</v>
      </c>
    </row>
    <row r="92" spans="1:2" x14ac:dyDescent="0.35">
      <c r="A92" s="17" t="s">
        <v>2685</v>
      </c>
      <c r="B92">
        <v>75.304999999999993</v>
      </c>
    </row>
    <row r="93" spans="1:2" x14ac:dyDescent="0.35">
      <c r="A93" s="17" t="s">
        <v>3111</v>
      </c>
      <c r="B93">
        <v>67692.689970822714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796875" defaultRowHeight="14.5" x14ac:dyDescent="0.35"/>
  <cols>
    <col min="1" max="1" width="3.453125" customWidth="1"/>
    <col min="2" max="2" width="38.453125" style="17" customWidth="1"/>
    <col min="3" max="3" width="55.81640625" style="17" customWidth="1"/>
    <col min="4" max="4" width="17.26953125" customWidth="1"/>
    <col min="5" max="5" width="20.54296875" customWidth="1"/>
    <col min="6" max="6" width="80" style="17" customWidth="1"/>
    <col min="7" max="7" width="46" style="17" customWidth="1"/>
    <col min="8" max="8" width="24.54296875" customWidth="1"/>
    <col min="9" max="9" width="9.453125" bestFit="1" customWidth="1"/>
    <col min="10" max="10" width="11.54296875" style="267" bestFit="1" customWidth="1"/>
    <col min="11" max="11" width="12.81640625" style="267" bestFit="1" customWidth="1"/>
    <col min="12" max="12" width="20.453125" style="267" customWidth="1"/>
    <col min="13" max="13" width="11.54296875" style="267" customWidth="1"/>
    <col min="14" max="14" width="92.81640625" style="17" customWidth="1"/>
    <col min="15" max="15" width="53.1796875" bestFit="1" customWidth="1"/>
    <col min="16" max="16" width="23.26953125" bestFit="1" customWidth="1"/>
    <col min="17" max="17" width="60.453125" bestFit="1" customWidth="1"/>
    <col min="18" max="18" width="23.26953125" bestFit="1" customWidth="1"/>
    <col min="19" max="19" width="50" customWidth="1"/>
    <col min="20" max="20" width="23.26953125" bestFit="1" customWidth="1"/>
    <col min="21" max="21" width="51.54296875" customWidth="1"/>
    <col min="22" max="22" width="23" bestFit="1" customWidth="1"/>
    <col min="23" max="23" width="56.453125" bestFit="1" customWidth="1"/>
    <col min="24" max="24" width="23" bestFit="1" customWidth="1"/>
  </cols>
  <sheetData>
    <row r="1" spans="2:14" s="2" customFormat="1" x14ac:dyDescent="0.35">
      <c r="B1" s="10" t="s">
        <v>3112</v>
      </c>
      <c r="C1" s="10" t="s">
        <v>3113</v>
      </c>
      <c r="D1" s="10" t="s">
        <v>3114</v>
      </c>
      <c r="E1" s="10" t="s">
        <v>2452</v>
      </c>
      <c r="F1" s="10" t="s">
        <v>3115</v>
      </c>
      <c r="G1" s="10" t="s">
        <v>3116</v>
      </c>
      <c r="H1" s="10" t="s">
        <v>3117</v>
      </c>
      <c r="I1" s="10" t="s">
        <v>3118</v>
      </c>
      <c r="J1" s="244" t="s">
        <v>3119</v>
      </c>
      <c r="K1" s="244" t="s">
        <v>3120</v>
      </c>
      <c r="L1" s="244" t="s">
        <v>3121</v>
      </c>
      <c r="M1" s="244" t="s">
        <v>3122</v>
      </c>
      <c r="N1" s="244" t="s">
        <v>230</v>
      </c>
    </row>
    <row r="2" spans="2:14" hidden="1" x14ac:dyDescent="0.35">
      <c r="B2" s="188" t="s">
        <v>1826</v>
      </c>
      <c r="C2" s="188" t="s">
        <v>1827</v>
      </c>
      <c r="D2" s="169" t="s">
        <v>3123</v>
      </c>
      <c r="E2" s="169" t="s">
        <v>3124</v>
      </c>
      <c r="F2" s="188" t="s">
        <v>3036</v>
      </c>
      <c r="G2" s="188" t="s">
        <v>3125</v>
      </c>
      <c r="H2" s="169" t="s">
        <v>3126</v>
      </c>
      <c r="I2" s="169" t="s">
        <v>2913</v>
      </c>
      <c r="J2" s="245">
        <v>1</v>
      </c>
      <c r="K2" s="245">
        <v>430</v>
      </c>
      <c r="L2" s="246">
        <f>+J2*K2*1.05</f>
        <v>451.5</v>
      </c>
      <c r="M2" s="247" t="s">
        <v>3127</v>
      </c>
      <c r="N2" s="248"/>
    </row>
    <row r="3" spans="2:14" hidden="1" x14ac:dyDescent="0.35">
      <c r="B3" s="188" t="s">
        <v>1828</v>
      </c>
      <c r="C3" s="188" t="s">
        <v>1829</v>
      </c>
      <c r="D3" s="169" t="s">
        <v>3123</v>
      </c>
      <c r="E3" s="169" t="s">
        <v>3124</v>
      </c>
      <c r="F3" s="188" t="s">
        <v>3038</v>
      </c>
      <c r="G3" s="188" t="s">
        <v>3128</v>
      </c>
      <c r="H3" s="169" t="s">
        <v>3126</v>
      </c>
      <c r="I3" s="169" t="s">
        <v>2913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3127</v>
      </c>
      <c r="N3" s="248"/>
    </row>
    <row r="4" spans="2:14" hidden="1" x14ac:dyDescent="0.35">
      <c r="B4" s="188" t="s">
        <v>1828</v>
      </c>
      <c r="C4" s="188" t="s">
        <v>1829</v>
      </c>
      <c r="D4" s="169" t="s">
        <v>3123</v>
      </c>
      <c r="E4" s="169" t="s">
        <v>3124</v>
      </c>
      <c r="F4" s="188" t="s">
        <v>3040</v>
      </c>
      <c r="G4" s="188" t="s">
        <v>3129</v>
      </c>
      <c r="H4" s="169" t="s">
        <v>3126</v>
      </c>
      <c r="I4" s="169" t="s">
        <v>2913</v>
      </c>
      <c r="J4" s="245">
        <v>1</v>
      </c>
      <c r="K4" s="245">
        <v>100</v>
      </c>
      <c r="L4" s="246">
        <f t="shared" si="0"/>
        <v>105</v>
      </c>
      <c r="M4" s="247" t="s">
        <v>3127</v>
      </c>
      <c r="N4" s="248"/>
    </row>
    <row r="5" spans="2:14" hidden="1" x14ac:dyDescent="0.35">
      <c r="B5" s="188" t="s">
        <v>1830</v>
      </c>
      <c r="C5" s="188" t="s">
        <v>1831</v>
      </c>
      <c r="D5" s="169" t="s">
        <v>3123</v>
      </c>
      <c r="E5" s="169" t="s">
        <v>3124</v>
      </c>
      <c r="F5" s="188" t="s">
        <v>3058</v>
      </c>
      <c r="G5" s="188" t="s">
        <v>3130</v>
      </c>
      <c r="H5" s="169" t="s">
        <v>3126</v>
      </c>
      <c r="I5" s="169" t="s">
        <v>2913</v>
      </c>
      <c r="J5" s="245">
        <v>1</v>
      </c>
      <c r="K5" s="245">
        <v>335</v>
      </c>
      <c r="L5" s="246">
        <f t="shared" si="0"/>
        <v>351.75</v>
      </c>
      <c r="M5" s="247" t="s">
        <v>3127</v>
      </c>
      <c r="N5" s="248"/>
    </row>
    <row r="6" spans="2:14" hidden="1" x14ac:dyDescent="0.35">
      <c r="B6" s="188" t="s">
        <v>1830</v>
      </c>
      <c r="C6" s="188" t="s">
        <v>1831</v>
      </c>
      <c r="D6" s="169" t="s">
        <v>3123</v>
      </c>
      <c r="E6" s="169" t="s">
        <v>3124</v>
      </c>
      <c r="F6" s="188" t="s">
        <v>3060</v>
      </c>
      <c r="G6" s="188" t="s">
        <v>3131</v>
      </c>
      <c r="H6" s="169" t="s">
        <v>3126</v>
      </c>
      <c r="I6" s="169" t="s">
        <v>2913</v>
      </c>
      <c r="J6" s="245">
        <v>1</v>
      </c>
      <c r="K6" s="245">
        <v>225</v>
      </c>
      <c r="L6" s="246">
        <f t="shared" si="0"/>
        <v>236.25</v>
      </c>
      <c r="M6" s="247" t="s">
        <v>3127</v>
      </c>
      <c r="N6" s="248"/>
    </row>
    <row r="7" spans="2:14" hidden="1" x14ac:dyDescent="0.35">
      <c r="B7" s="188" t="s">
        <v>1830</v>
      </c>
      <c r="C7" s="188" t="s">
        <v>1831</v>
      </c>
      <c r="D7" s="169" t="s">
        <v>3123</v>
      </c>
      <c r="E7" s="169" t="s">
        <v>3124</v>
      </c>
      <c r="F7" s="188" t="s">
        <v>3062</v>
      </c>
      <c r="G7" s="188" t="s">
        <v>3132</v>
      </c>
      <c r="H7" s="169" t="s">
        <v>3126</v>
      </c>
      <c r="I7" s="169" t="s">
        <v>2913</v>
      </c>
      <c r="J7" s="245">
        <v>1</v>
      </c>
      <c r="K7" s="245">
        <v>250</v>
      </c>
      <c r="L7" s="246">
        <f t="shared" si="0"/>
        <v>262.5</v>
      </c>
      <c r="M7" s="247" t="s">
        <v>3127</v>
      </c>
      <c r="N7" s="248"/>
    </row>
    <row r="8" spans="2:14" hidden="1" x14ac:dyDescent="0.35">
      <c r="B8" s="188" t="s">
        <v>1832</v>
      </c>
      <c r="C8" s="188" t="s">
        <v>1833</v>
      </c>
      <c r="D8" s="169" t="s">
        <v>3123</v>
      </c>
      <c r="E8" s="169" t="s">
        <v>3124</v>
      </c>
      <c r="F8" s="188" t="s">
        <v>3064</v>
      </c>
      <c r="G8" s="188" t="s">
        <v>3133</v>
      </c>
      <c r="H8" s="169" t="s">
        <v>3126</v>
      </c>
      <c r="I8" s="169" t="s">
        <v>2913</v>
      </c>
      <c r="J8" s="245">
        <v>1</v>
      </c>
      <c r="K8" s="245">
        <v>115</v>
      </c>
      <c r="L8" s="246">
        <f t="shared" si="0"/>
        <v>120.75</v>
      </c>
      <c r="M8" s="247" t="s">
        <v>3127</v>
      </c>
      <c r="N8" s="248"/>
    </row>
    <row r="9" spans="2:14" hidden="1" x14ac:dyDescent="0.35">
      <c r="B9" s="188" t="s">
        <v>1836</v>
      </c>
      <c r="C9" s="188" t="s">
        <v>1837</v>
      </c>
      <c r="D9" s="169" t="s">
        <v>3123</v>
      </c>
      <c r="E9" s="169" t="s">
        <v>3124</v>
      </c>
      <c r="F9" s="188" t="s">
        <v>3070</v>
      </c>
      <c r="G9" s="188" t="s">
        <v>3134</v>
      </c>
      <c r="H9" s="169" t="s">
        <v>3126</v>
      </c>
      <c r="I9" s="169" t="s">
        <v>2913</v>
      </c>
      <c r="J9" s="245">
        <v>1</v>
      </c>
      <c r="K9" s="245">
        <v>204.56</v>
      </c>
      <c r="L9" s="246">
        <f t="shared" si="0"/>
        <v>214.78800000000001</v>
      </c>
      <c r="M9" s="247" t="s">
        <v>3127</v>
      </c>
      <c r="N9" s="248"/>
    </row>
    <row r="10" spans="2:14" hidden="1" x14ac:dyDescent="0.35">
      <c r="B10" s="188" t="s">
        <v>1830</v>
      </c>
      <c r="C10" s="188" t="s">
        <v>1831</v>
      </c>
      <c r="D10" s="169" t="s">
        <v>3123</v>
      </c>
      <c r="E10" s="169" t="s">
        <v>3124</v>
      </c>
      <c r="F10" s="188" t="s">
        <v>3072</v>
      </c>
      <c r="G10" s="188" t="s">
        <v>3135</v>
      </c>
      <c r="H10" s="169" t="s">
        <v>3126</v>
      </c>
      <c r="I10" s="169" t="s">
        <v>2913</v>
      </c>
      <c r="J10" s="245">
        <v>1</v>
      </c>
      <c r="K10" s="245">
        <v>490</v>
      </c>
      <c r="L10" s="246">
        <f t="shared" si="0"/>
        <v>514.5</v>
      </c>
      <c r="M10" s="247" t="s">
        <v>3127</v>
      </c>
      <c r="N10" s="248"/>
    </row>
    <row r="11" spans="2:14" hidden="1" x14ac:dyDescent="0.35">
      <c r="B11" s="188" t="s">
        <v>1832</v>
      </c>
      <c r="C11" s="188" t="s">
        <v>1833</v>
      </c>
      <c r="D11" s="169" t="s">
        <v>3123</v>
      </c>
      <c r="E11" s="169" t="s">
        <v>3124</v>
      </c>
      <c r="F11" s="188" t="s">
        <v>3082</v>
      </c>
      <c r="G11" s="188" t="s">
        <v>3136</v>
      </c>
      <c r="H11" s="169" t="s">
        <v>3126</v>
      </c>
      <c r="I11" s="169" t="s">
        <v>2913</v>
      </c>
      <c r="J11" s="245">
        <v>1</v>
      </c>
      <c r="K11" s="245">
        <v>230</v>
      </c>
      <c r="L11" s="246">
        <f t="shared" si="0"/>
        <v>241.5</v>
      </c>
      <c r="M11" s="247" t="s">
        <v>3127</v>
      </c>
      <c r="N11" s="248"/>
    </row>
    <row r="12" spans="2:14" hidden="1" x14ac:dyDescent="0.35">
      <c r="B12" s="188" t="s">
        <v>1864</v>
      </c>
      <c r="C12" s="188" t="s">
        <v>1865</v>
      </c>
      <c r="D12" s="169" t="s">
        <v>3123</v>
      </c>
      <c r="E12" s="169" t="s">
        <v>3124</v>
      </c>
      <c r="F12" s="188" t="s">
        <v>3093</v>
      </c>
      <c r="G12" s="188" t="s">
        <v>3137</v>
      </c>
      <c r="H12" s="169" t="s">
        <v>3126</v>
      </c>
      <c r="I12" s="169" t="s">
        <v>2913</v>
      </c>
      <c r="J12" s="245">
        <v>1</v>
      </c>
      <c r="K12" s="245">
        <v>105</v>
      </c>
      <c r="L12" s="246">
        <f t="shared" si="0"/>
        <v>110.25</v>
      </c>
      <c r="M12" s="247" t="s">
        <v>3127</v>
      </c>
      <c r="N12" s="248"/>
    </row>
    <row r="13" spans="2:14" hidden="1" x14ac:dyDescent="0.35">
      <c r="B13" s="188" t="s">
        <v>1858</v>
      </c>
      <c r="C13" s="188" t="s">
        <v>1859</v>
      </c>
      <c r="D13" s="169" t="s">
        <v>3123</v>
      </c>
      <c r="E13" s="169" t="s">
        <v>3124</v>
      </c>
      <c r="F13" s="188" t="s">
        <v>3138</v>
      </c>
      <c r="G13" s="188" t="s">
        <v>3139</v>
      </c>
      <c r="H13" s="169" t="s">
        <v>3140</v>
      </c>
      <c r="I13" s="169" t="s">
        <v>2913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3127</v>
      </c>
      <c r="N13" s="248"/>
    </row>
    <row r="14" spans="2:14" hidden="1" x14ac:dyDescent="0.35">
      <c r="B14" s="188" t="s">
        <v>1858</v>
      </c>
      <c r="C14" s="188" t="s">
        <v>1859</v>
      </c>
      <c r="D14" s="169" t="s">
        <v>3123</v>
      </c>
      <c r="E14" s="169" t="s">
        <v>3124</v>
      </c>
      <c r="F14" s="188" t="s">
        <v>3141</v>
      </c>
      <c r="G14" s="188" t="s">
        <v>3139</v>
      </c>
      <c r="H14" s="169" t="s">
        <v>3140</v>
      </c>
      <c r="I14" s="169" t="s">
        <v>2913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3127</v>
      </c>
      <c r="N14" s="248"/>
    </row>
    <row r="15" spans="2:14" hidden="1" x14ac:dyDescent="0.35">
      <c r="B15" s="188" t="s">
        <v>1858</v>
      </c>
      <c r="C15" s="188" t="s">
        <v>1859</v>
      </c>
      <c r="D15" s="169" t="s">
        <v>3123</v>
      </c>
      <c r="E15" s="169" t="s">
        <v>3124</v>
      </c>
      <c r="F15" s="188" t="s">
        <v>3042</v>
      </c>
      <c r="G15" s="188" t="s">
        <v>3142</v>
      </c>
      <c r="H15" s="169" t="s">
        <v>3140</v>
      </c>
      <c r="I15" s="169" t="s">
        <v>2913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3127</v>
      </c>
      <c r="N15" s="248"/>
    </row>
    <row r="16" spans="2:14" hidden="1" x14ac:dyDescent="0.35">
      <c r="B16" s="188" t="s">
        <v>1858</v>
      </c>
      <c r="C16" s="188" t="s">
        <v>1859</v>
      </c>
      <c r="D16" s="169" t="s">
        <v>3123</v>
      </c>
      <c r="E16" s="169" t="s">
        <v>3124</v>
      </c>
      <c r="F16" s="188" t="s">
        <v>3044</v>
      </c>
      <c r="G16" s="188" t="s">
        <v>3142</v>
      </c>
      <c r="H16" s="169" t="s">
        <v>3140</v>
      </c>
      <c r="I16" s="169" t="s">
        <v>2913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3127</v>
      </c>
      <c r="N16" s="248"/>
    </row>
    <row r="17" spans="2:14" hidden="1" x14ac:dyDescent="0.35">
      <c r="B17" s="188" t="s">
        <v>1866</v>
      </c>
      <c r="C17" s="188" t="s">
        <v>1867</v>
      </c>
      <c r="D17" s="169" t="s">
        <v>3123</v>
      </c>
      <c r="E17" s="169" t="s">
        <v>3124</v>
      </c>
      <c r="F17" s="188" t="s">
        <v>3045</v>
      </c>
      <c r="G17" s="188" t="s">
        <v>3143</v>
      </c>
      <c r="H17" s="169" t="s">
        <v>3140</v>
      </c>
      <c r="I17" s="169" t="s">
        <v>2913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3127</v>
      </c>
      <c r="N17" s="248"/>
    </row>
    <row r="18" spans="2:14" hidden="1" x14ac:dyDescent="0.35">
      <c r="B18" s="188" t="s">
        <v>1866</v>
      </c>
      <c r="C18" s="188" t="s">
        <v>1867</v>
      </c>
      <c r="D18" s="169" t="s">
        <v>3123</v>
      </c>
      <c r="E18" s="169" t="s">
        <v>3124</v>
      </c>
      <c r="F18" s="188" t="s">
        <v>3047</v>
      </c>
      <c r="G18" s="188" t="s">
        <v>3143</v>
      </c>
      <c r="H18" s="169" t="s">
        <v>3140</v>
      </c>
      <c r="I18" s="169" t="s">
        <v>2913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3127</v>
      </c>
      <c r="N18" s="248"/>
    </row>
    <row r="19" spans="2:14" hidden="1" x14ac:dyDescent="0.35">
      <c r="B19" s="188" t="s">
        <v>1866</v>
      </c>
      <c r="C19" s="188" t="s">
        <v>1867</v>
      </c>
      <c r="D19" s="169" t="s">
        <v>3123</v>
      </c>
      <c r="E19" s="169" t="s">
        <v>3124</v>
      </c>
      <c r="F19" s="188" t="s">
        <v>3048</v>
      </c>
      <c r="G19" s="188" t="s">
        <v>3143</v>
      </c>
      <c r="H19" s="169" t="s">
        <v>3140</v>
      </c>
      <c r="I19" s="169" t="s">
        <v>2913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3127</v>
      </c>
      <c r="N19" s="248"/>
    </row>
    <row r="20" spans="2:14" hidden="1" x14ac:dyDescent="0.35">
      <c r="B20" s="188" t="s">
        <v>1856</v>
      </c>
      <c r="C20" s="188" t="s">
        <v>1857</v>
      </c>
      <c r="D20" s="169" t="s">
        <v>3123</v>
      </c>
      <c r="E20" s="169" t="s">
        <v>3124</v>
      </c>
      <c r="F20" s="188" t="s">
        <v>3144</v>
      </c>
      <c r="G20" s="188" t="s">
        <v>3145</v>
      </c>
      <c r="H20" s="169" t="s">
        <v>3140</v>
      </c>
      <c r="I20" s="169" t="s">
        <v>2913</v>
      </c>
      <c r="J20" s="245">
        <v>1</v>
      </c>
      <c r="K20" s="245">
        <v>105.922</v>
      </c>
      <c r="L20" s="246">
        <f t="shared" si="1"/>
        <v>108.99373799999999</v>
      </c>
      <c r="M20" s="247" t="s">
        <v>3127</v>
      </c>
      <c r="N20" s="248"/>
    </row>
    <row r="21" spans="2:14" hidden="1" x14ac:dyDescent="0.35">
      <c r="B21" s="188" t="s">
        <v>1856</v>
      </c>
      <c r="C21" s="188" t="s">
        <v>1857</v>
      </c>
      <c r="D21" s="169" t="s">
        <v>3123</v>
      </c>
      <c r="E21" s="169" t="s">
        <v>3124</v>
      </c>
      <c r="F21" s="188" t="s">
        <v>3146</v>
      </c>
      <c r="G21" s="188" t="s">
        <v>3145</v>
      </c>
      <c r="H21" s="169" t="s">
        <v>3140</v>
      </c>
      <c r="I21" s="169" t="s">
        <v>2913</v>
      </c>
      <c r="J21" s="245">
        <v>1</v>
      </c>
      <c r="K21" s="245">
        <v>105.922</v>
      </c>
      <c r="L21" s="246">
        <f t="shared" si="1"/>
        <v>108.99373799999999</v>
      </c>
      <c r="M21" s="247" t="s">
        <v>3127</v>
      </c>
      <c r="N21" s="248"/>
    </row>
    <row r="22" spans="2:14" hidden="1" x14ac:dyDescent="0.35">
      <c r="B22" s="188" t="s">
        <v>1858</v>
      </c>
      <c r="C22" s="188" t="s">
        <v>1859</v>
      </c>
      <c r="D22" s="169" t="s">
        <v>3123</v>
      </c>
      <c r="E22" s="169" t="s">
        <v>3124</v>
      </c>
      <c r="F22" s="188" t="s">
        <v>3052</v>
      </c>
      <c r="G22" s="188" t="s">
        <v>3147</v>
      </c>
      <c r="H22" s="169" t="s">
        <v>3140</v>
      </c>
      <c r="I22" s="169" t="s">
        <v>2913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3127</v>
      </c>
      <c r="N22" s="248"/>
    </row>
    <row r="23" spans="2:14" hidden="1" x14ac:dyDescent="0.35">
      <c r="B23" s="188" t="s">
        <v>1858</v>
      </c>
      <c r="C23" s="188" t="s">
        <v>1859</v>
      </c>
      <c r="D23" s="169" t="s">
        <v>3123</v>
      </c>
      <c r="E23" s="169" t="s">
        <v>3124</v>
      </c>
      <c r="F23" s="188" t="s">
        <v>3054</v>
      </c>
      <c r="G23" s="188" t="s">
        <v>3147</v>
      </c>
      <c r="H23" s="169" t="s">
        <v>3140</v>
      </c>
      <c r="I23" s="169" t="s">
        <v>2913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3127</v>
      </c>
      <c r="N23" s="248"/>
    </row>
    <row r="24" spans="2:14" hidden="1" x14ac:dyDescent="0.35">
      <c r="B24" s="188" t="s">
        <v>1858</v>
      </c>
      <c r="C24" s="188" t="s">
        <v>1859</v>
      </c>
      <c r="D24" s="169" t="s">
        <v>3123</v>
      </c>
      <c r="E24" s="169" t="s">
        <v>3124</v>
      </c>
      <c r="F24" s="188" t="s">
        <v>3055</v>
      </c>
      <c r="G24" s="188" t="s">
        <v>3148</v>
      </c>
      <c r="H24" s="169" t="s">
        <v>3140</v>
      </c>
      <c r="I24" s="169" t="s">
        <v>2913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3127</v>
      </c>
      <c r="N24" s="248"/>
    </row>
    <row r="25" spans="2:14" hidden="1" x14ac:dyDescent="0.35">
      <c r="B25" s="188" t="s">
        <v>1858</v>
      </c>
      <c r="C25" s="188" t="s">
        <v>1859</v>
      </c>
      <c r="D25" s="169" t="s">
        <v>3123</v>
      </c>
      <c r="E25" s="169" t="s">
        <v>3124</v>
      </c>
      <c r="F25" s="188" t="s">
        <v>3057</v>
      </c>
      <c r="G25" s="188" t="s">
        <v>3148</v>
      </c>
      <c r="H25" s="169" t="s">
        <v>3140</v>
      </c>
      <c r="I25" s="169" t="s">
        <v>2913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3127</v>
      </c>
      <c r="N25" s="248"/>
    </row>
    <row r="26" spans="2:14" hidden="1" x14ac:dyDescent="0.35">
      <c r="B26" s="188" t="s">
        <v>1858</v>
      </c>
      <c r="C26" s="188" t="s">
        <v>1859</v>
      </c>
      <c r="D26" s="169" t="s">
        <v>3123</v>
      </c>
      <c r="E26" s="169" t="s">
        <v>3124</v>
      </c>
      <c r="F26" s="188" t="s">
        <v>3149</v>
      </c>
      <c r="G26" s="188" t="s">
        <v>3150</v>
      </c>
      <c r="H26" s="169" t="s">
        <v>3140</v>
      </c>
      <c r="I26" s="169" t="s">
        <v>2913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3127</v>
      </c>
      <c r="N26" s="248"/>
    </row>
    <row r="27" spans="2:14" hidden="1" x14ac:dyDescent="0.35">
      <c r="B27" s="188" t="s">
        <v>1858</v>
      </c>
      <c r="C27" s="188" t="s">
        <v>1859</v>
      </c>
      <c r="D27" s="169" t="s">
        <v>3123</v>
      </c>
      <c r="E27" s="169" t="s">
        <v>3124</v>
      </c>
      <c r="F27" s="188" t="s">
        <v>3151</v>
      </c>
      <c r="G27" s="188" t="s">
        <v>3150</v>
      </c>
      <c r="H27" s="169" t="s">
        <v>3140</v>
      </c>
      <c r="I27" s="169" t="s">
        <v>2913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3127</v>
      </c>
      <c r="N27" s="248"/>
    </row>
    <row r="28" spans="2:14" hidden="1" x14ac:dyDescent="0.35">
      <c r="B28" s="188" t="s">
        <v>1862</v>
      </c>
      <c r="C28" s="188" t="s">
        <v>1863</v>
      </c>
      <c r="D28" s="169" t="s">
        <v>3123</v>
      </c>
      <c r="E28" s="169" t="s">
        <v>3124</v>
      </c>
      <c r="F28" s="188" t="s">
        <v>3152</v>
      </c>
      <c r="G28" s="188" t="s">
        <v>3153</v>
      </c>
      <c r="H28" s="169" t="s">
        <v>3140</v>
      </c>
      <c r="I28" s="169" t="s">
        <v>2913</v>
      </c>
      <c r="J28" s="245">
        <v>1</v>
      </c>
      <c r="K28" s="245">
        <v>58.5</v>
      </c>
      <c r="L28" s="246">
        <f t="shared" si="1"/>
        <v>60.1965</v>
      </c>
      <c r="M28" s="247" t="s">
        <v>3127</v>
      </c>
      <c r="N28" s="248"/>
    </row>
    <row r="29" spans="2:14" hidden="1" x14ac:dyDescent="0.35">
      <c r="B29" s="188" t="s">
        <v>1862</v>
      </c>
      <c r="C29" s="188" t="s">
        <v>1863</v>
      </c>
      <c r="D29" s="169" t="s">
        <v>3123</v>
      </c>
      <c r="E29" s="169" t="s">
        <v>3124</v>
      </c>
      <c r="F29" s="188" t="s">
        <v>3154</v>
      </c>
      <c r="G29" s="188" t="s">
        <v>3155</v>
      </c>
      <c r="H29" s="169" t="s">
        <v>3140</v>
      </c>
      <c r="I29" s="169" t="s">
        <v>2913</v>
      </c>
      <c r="J29" s="245">
        <v>1</v>
      </c>
      <c r="K29" s="245">
        <v>64</v>
      </c>
      <c r="L29" s="246">
        <f t="shared" si="1"/>
        <v>65.855999999999995</v>
      </c>
      <c r="M29" s="247" t="s">
        <v>3127</v>
      </c>
      <c r="N29" s="248"/>
    </row>
    <row r="30" spans="2:14" hidden="1" x14ac:dyDescent="0.35">
      <c r="B30" s="188" t="s">
        <v>1864</v>
      </c>
      <c r="C30" s="188" t="s">
        <v>1865</v>
      </c>
      <c r="D30" s="169" t="s">
        <v>3123</v>
      </c>
      <c r="E30" s="169" t="s">
        <v>3124</v>
      </c>
      <c r="F30" s="188" t="s">
        <v>3066</v>
      </c>
      <c r="G30" s="188" t="s">
        <v>3156</v>
      </c>
      <c r="H30" s="169" t="s">
        <v>3140</v>
      </c>
      <c r="I30" s="169" t="s">
        <v>2913</v>
      </c>
      <c r="J30" s="245">
        <v>1</v>
      </c>
      <c r="K30" s="245">
        <v>1.55</v>
      </c>
      <c r="L30" s="246">
        <f t="shared" si="1"/>
        <v>1.5949499999999999</v>
      </c>
      <c r="M30" s="247" t="s">
        <v>3127</v>
      </c>
      <c r="N30" s="248"/>
    </row>
    <row r="31" spans="2:14" hidden="1" x14ac:dyDescent="0.35">
      <c r="B31" s="188" t="s">
        <v>1858</v>
      </c>
      <c r="C31" s="188" t="s">
        <v>1859</v>
      </c>
      <c r="D31" s="169" t="s">
        <v>3123</v>
      </c>
      <c r="E31" s="169" t="s">
        <v>3124</v>
      </c>
      <c r="F31" s="188" t="s">
        <v>3075</v>
      </c>
      <c r="G31" s="188" t="s">
        <v>3157</v>
      </c>
      <c r="H31" s="169" t="s">
        <v>3140</v>
      </c>
      <c r="I31" s="169" t="s">
        <v>2913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3127</v>
      </c>
      <c r="N31" s="248"/>
    </row>
    <row r="32" spans="2:14" hidden="1" x14ac:dyDescent="0.35">
      <c r="B32" s="188" t="s">
        <v>1860</v>
      </c>
      <c r="C32" s="188" t="s">
        <v>1861</v>
      </c>
      <c r="D32" s="169" t="s">
        <v>3123</v>
      </c>
      <c r="E32" s="169" t="s">
        <v>3124</v>
      </c>
      <c r="F32" s="188" t="s">
        <v>3079</v>
      </c>
      <c r="G32" s="188" t="s">
        <v>3158</v>
      </c>
      <c r="H32" s="169" t="s">
        <v>3140</v>
      </c>
      <c r="I32" s="169" t="s">
        <v>2913</v>
      </c>
      <c r="J32" s="245">
        <v>1</v>
      </c>
      <c r="K32" s="245">
        <v>81</v>
      </c>
      <c r="L32" s="246">
        <f t="shared" si="1"/>
        <v>83.349000000000004</v>
      </c>
      <c r="M32" s="247" t="s">
        <v>3127</v>
      </c>
      <c r="N32" s="248"/>
    </row>
    <row r="33" spans="2:14" hidden="1" x14ac:dyDescent="0.35">
      <c r="B33" s="188" t="s">
        <v>1860</v>
      </c>
      <c r="C33" s="188" t="s">
        <v>1861</v>
      </c>
      <c r="D33" s="169" t="s">
        <v>3123</v>
      </c>
      <c r="E33" s="169" t="s">
        <v>3124</v>
      </c>
      <c r="F33" s="188" t="s">
        <v>3081</v>
      </c>
      <c r="G33" s="188" t="s">
        <v>3158</v>
      </c>
      <c r="H33" s="169" t="s">
        <v>3140</v>
      </c>
      <c r="I33" s="169" t="s">
        <v>2913</v>
      </c>
      <c r="J33" s="245">
        <v>1</v>
      </c>
      <c r="K33" s="245">
        <v>81</v>
      </c>
      <c r="L33" s="246">
        <f t="shared" si="1"/>
        <v>83.349000000000004</v>
      </c>
      <c r="M33" s="247" t="s">
        <v>3127</v>
      </c>
      <c r="N33" s="248"/>
    </row>
    <row r="34" spans="2:14" hidden="1" x14ac:dyDescent="0.35">
      <c r="B34" s="188" t="s">
        <v>1860</v>
      </c>
      <c r="C34" s="188" t="s">
        <v>1861</v>
      </c>
      <c r="D34" s="169" t="s">
        <v>3123</v>
      </c>
      <c r="E34" s="169" t="s">
        <v>3124</v>
      </c>
      <c r="F34" s="188" t="s">
        <v>3159</v>
      </c>
      <c r="G34" s="188" t="s">
        <v>3160</v>
      </c>
      <c r="H34" s="169" t="s">
        <v>3140</v>
      </c>
      <c r="I34" s="169" t="s">
        <v>2913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3127</v>
      </c>
      <c r="N34" s="248"/>
    </row>
    <row r="35" spans="2:14" hidden="1" x14ac:dyDescent="0.35">
      <c r="B35" s="188" t="s">
        <v>1860</v>
      </c>
      <c r="C35" s="188" t="s">
        <v>1861</v>
      </c>
      <c r="D35" s="169" t="s">
        <v>3123</v>
      </c>
      <c r="E35" s="169" t="s">
        <v>3124</v>
      </c>
      <c r="F35" s="188" t="s">
        <v>3161</v>
      </c>
      <c r="G35" s="188" t="s">
        <v>3160</v>
      </c>
      <c r="H35" s="169" t="s">
        <v>3140</v>
      </c>
      <c r="I35" s="169" t="s">
        <v>2913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3127</v>
      </c>
      <c r="N35" s="248"/>
    </row>
    <row r="36" spans="2:14" hidden="1" x14ac:dyDescent="0.35">
      <c r="B36" s="188" t="s">
        <v>1860</v>
      </c>
      <c r="C36" s="188" t="s">
        <v>1861</v>
      </c>
      <c r="D36" s="169" t="s">
        <v>3123</v>
      </c>
      <c r="E36" s="169" t="s">
        <v>3124</v>
      </c>
      <c r="F36" s="188" t="s">
        <v>3162</v>
      </c>
      <c r="G36" s="188" t="s">
        <v>3163</v>
      </c>
      <c r="H36" s="169" t="s">
        <v>3140</v>
      </c>
      <c r="I36" s="169" t="s">
        <v>2913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3127</v>
      </c>
      <c r="N36" s="248"/>
    </row>
    <row r="37" spans="2:14" hidden="1" x14ac:dyDescent="0.35">
      <c r="B37" s="188" t="s">
        <v>1860</v>
      </c>
      <c r="C37" s="188" t="s">
        <v>1861</v>
      </c>
      <c r="D37" s="169" t="s">
        <v>3123</v>
      </c>
      <c r="E37" s="169" t="s">
        <v>3124</v>
      </c>
      <c r="F37" s="188" t="s">
        <v>3164</v>
      </c>
      <c r="G37" s="188" t="s">
        <v>3163</v>
      </c>
      <c r="H37" s="169" t="s">
        <v>3140</v>
      </c>
      <c r="I37" s="169" t="s">
        <v>2913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3127</v>
      </c>
      <c r="N37" s="248"/>
    </row>
    <row r="38" spans="2:14" hidden="1" x14ac:dyDescent="0.35">
      <c r="B38" s="188" t="s">
        <v>1858</v>
      </c>
      <c r="C38" s="188" t="s">
        <v>1859</v>
      </c>
      <c r="D38" s="169" t="s">
        <v>3123</v>
      </c>
      <c r="E38" s="169" t="s">
        <v>3124</v>
      </c>
      <c r="F38" s="188" t="s">
        <v>3084</v>
      </c>
      <c r="G38" s="188" t="s">
        <v>3165</v>
      </c>
      <c r="H38" s="169" t="s">
        <v>3140</v>
      </c>
      <c r="I38" s="169" t="s">
        <v>2913</v>
      </c>
      <c r="J38" s="245">
        <v>1</v>
      </c>
      <c r="K38" s="245">
        <v>55.24</v>
      </c>
      <c r="L38" s="246">
        <f t="shared" si="1"/>
        <v>56.84196</v>
      </c>
      <c r="M38" s="247" t="s">
        <v>3127</v>
      </c>
      <c r="N38" s="248"/>
    </row>
    <row r="39" spans="2:14" hidden="1" x14ac:dyDescent="0.35">
      <c r="B39" s="188" t="s">
        <v>1858</v>
      </c>
      <c r="C39" s="188" t="s">
        <v>1859</v>
      </c>
      <c r="D39" s="169" t="s">
        <v>3123</v>
      </c>
      <c r="E39" s="169" t="s">
        <v>3124</v>
      </c>
      <c r="F39" s="188" t="s">
        <v>3086</v>
      </c>
      <c r="G39" s="188" t="s">
        <v>3165</v>
      </c>
      <c r="H39" s="169" t="s">
        <v>3140</v>
      </c>
      <c r="I39" s="169" t="s">
        <v>2913</v>
      </c>
      <c r="J39" s="245">
        <v>1</v>
      </c>
      <c r="K39" s="245">
        <v>55.24</v>
      </c>
      <c r="L39" s="246">
        <f t="shared" si="1"/>
        <v>56.84196</v>
      </c>
      <c r="M39" s="247" t="s">
        <v>3127</v>
      </c>
      <c r="N39" s="248"/>
    </row>
    <row r="40" spans="2:14" hidden="1" x14ac:dyDescent="0.35">
      <c r="B40" s="188" t="s">
        <v>1858</v>
      </c>
      <c r="C40" s="188" t="s">
        <v>1859</v>
      </c>
      <c r="D40" s="169" t="s">
        <v>3123</v>
      </c>
      <c r="E40" s="169" t="s">
        <v>3124</v>
      </c>
      <c r="F40" s="188" t="s">
        <v>3087</v>
      </c>
      <c r="G40" s="188" t="s">
        <v>3166</v>
      </c>
      <c r="H40" s="169" t="s">
        <v>3140</v>
      </c>
      <c r="I40" s="169" t="s">
        <v>2913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3127</v>
      </c>
      <c r="N40" s="248"/>
    </row>
    <row r="41" spans="2:14" hidden="1" x14ac:dyDescent="0.35">
      <c r="B41" s="188" t="s">
        <v>1858</v>
      </c>
      <c r="C41" s="188" t="s">
        <v>1859</v>
      </c>
      <c r="D41" s="169" t="s">
        <v>3123</v>
      </c>
      <c r="E41" s="169" t="s">
        <v>3124</v>
      </c>
      <c r="F41" s="188" t="s">
        <v>3089</v>
      </c>
      <c r="G41" s="188" t="s">
        <v>3166</v>
      </c>
      <c r="H41" s="169" t="s">
        <v>3140</v>
      </c>
      <c r="I41" s="169" t="s">
        <v>2913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3127</v>
      </c>
      <c r="N41" s="248"/>
    </row>
    <row r="42" spans="2:14" hidden="1" x14ac:dyDescent="0.35">
      <c r="B42" s="188" t="s">
        <v>1858</v>
      </c>
      <c r="C42" s="188" t="s">
        <v>1859</v>
      </c>
      <c r="D42" s="169" t="s">
        <v>3123</v>
      </c>
      <c r="E42" s="169" t="s">
        <v>3124</v>
      </c>
      <c r="F42" s="188" t="s">
        <v>3090</v>
      </c>
      <c r="G42" s="188" t="s">
        <v>3167</v>
      </c>
      <c r="H42" s="169" t="s">
        <v>3140</v>
      </c>
      <c r="I42" s="169" t="s">
        <v>2913</v>
      </c>
      <c r="J42" s="245">
        <v>1</v>
      </c>
      <c r="K42" s="245">
        <v>74.616</v>
      </c>
      <c r="L42" s="246">
        <f t="shared" si="1"/>
        <v>76.779863999999989</v>
      </c>
      <c r="M42" s="247" t="s">
        <v>3127</v>
      </c>
      <c r="N42" s="248"/>
    </row>
    <row r="43" spans="2:14" hidden="1" x14ac:dyDescent="0.35">
      <c r="B43" s="188" t="s">
        <v>1858</v>
      </c>
      <c r="C43" s="188" t="s">
        <v>1859</v>
      </c>
      <c r="D43" s="169" t="s">
        <v>3123</v>
      </c>
      <c r="E43" s="169" t="s">
        <v>3124</v>
      </c>
      <c r="F43" s="188" t="s">
        <v>3092</v>
      </c>
      <c r="G43" s="188" t="s">
        <v>3167</v>
      </c>
      <c r="H43" s="169" t="s">
        <v>3140</v>
      </c>
      <c r="I43" s="169" t="s">
        <v>2913</v>
      </c>
      <c r="J43" s="245">
        <v>1</v>
      </c>
      <c r="K43" s="245">
        <v>74.616</v>
      </c>
      <c r="L43" s="246">
        <f t="shared" si="1"/>
        <v>76.779863999999989</v>
      </c>
      <c r="M43" s="247" t="s">
        <v>3127</v>
      </c>
      <c r="N43" s="248"/>
    </row>
    <row r="44" spans="2:14" hidden="1" x14ac:dyDescent="0.35">
      <c r="B44" s="188" t="s">
        <v>1866</v>
      </c>
      <c r="C44" s="188" t="s">
        <v>1867</v>
      </c>
      <c r="D44" s="169" t="s">
        <v>3123</v>
      </c>
      <c r="E44" s="169" t="s">
        <v>3124</v>
      </c>
      <c r="F44" s="188" t="s">
        <v>3168</v>
      </c>
      <c r="G44" s="188" t="s">
        <v>3169</v>
      </c>
      <c r="H44" s="169" t="s">
        <v>3140</v>
      </c>
      <c r="I44" s="169" t="s">
        <v>2913</v>
      </c>
      <c r="J44" s="245">
        <v>1</v>
      </c>
      <c r="K44" s="245">
        <v>104.773</v>
      </c>
      <c r="L44" s="246">
        <f t="shared" si="1"/>
        <v>107.81141699999999</v>
      </c>
      <c r="M44" s="247" t="s">
        <v>3127</v>
      </c>
      <c r="N44" s="248"/>
    </row>
    <row r="45" spans="2:14" hidden="1" x14ac:dyDescent="0.35">
      <c r="B45" s="188" t="s">
        <v>1866</v>
      </c>
      <c r="C45" s="188" t="s">
        <v>1867</v>
      </c>
      <c r="D45" s="169" t="s">
        <v>3123</v>
      </c>
      <c r="E45" s="169" t="s">
        <v>3124</v>
      </c>
      <c r="F45" s="188" t="s">
        <v>3170</v>
      </c>
      <c r="G45" s="188" t="s">
        <v>3169</v>
      </c>
      <c r="H45" s="169" t="s">
        <v>3140</v>
      </c>
      <c r="I45" s="169" t="s">
        <v>2913</v>
      </c>
      <c r="J45" s="245">
        <v>1</v>
      </c>
      <c r="K45" s="245">
        <v>104.773</v>
      </c>
      <c r="L45" s="246">
        <f t="shared" si="1"/>
        <v>107.81141699999999</v>
      </c>
      <c r="M45" s="247" t="s">
        <v>3127</v>
      </c>
      <c r="N45" s="248"/>
    </row>
    <row r="46" spans="2:14" hidden="1" x14ac:dyDescent="0.35">
      <c r="B46" s="188" t="s">
        <v>1862</v>
      </c>
      <c r="C46" s="188" t="s">
        <v>1863</v>
      </c>
      <c r="D46" s="169" t="s">
        <v>3123</v>
      </c>
      <c r="E46" s="169" t="s">
        <v>3124</v>
      </c>
      <c r="F46" s="188" t="s">
        <v>3171</v>
      </c>
      <c r="G46" s="188" t="s">
        <v>3172</v>
      </c>
      <c r="H46" s="169" t="s">
        <v>3140</v>
      </c>
      <c r="I46" s="169" t="s">
        <v>2913</v>
      </c>
      <c r="J46" s="245">
        <v>1</v>
      </c>
      <c r="K46" s="245">
        <v>21.5</v>
      </c>
      <c r="L46" s="246">
        <f t="shared" si="1"/>
        <v>22.1235</v>
      </c>
      <c r="M46" s="247" t="s">
        <v>3127</v>
      </c>
      <c r="N46" s="248"/>
    </row>
    <row r="47" spans="2:14" hidden="1" x14ac:dyDescent="0.35">
      <c r="B47" s="188" t="s">
        <v>1864</v>
      </c>
      <c r="C47" s="188" t="s">
        <v>1865</v>
      </c>
      <c r="D47" s="169" t="s">
        <v>3123</v>
      </c>
      <c r="E47" s="169" t="s">
        <v>3124</v>
      </c>
      <c r="F47" s="188" t="s">
        <v>3095</v>
      </c>
      <c r="G47" s="188" t="s">
        <v>3173</v>
      </c>
      <c r="H47" s="169" t="s">
        <v>3140</v>
      </c>
      <c r="I47" s="169" t="s">
        <v>2913</v>
      </c>
      <c r="J47" s="245">
        <v>1</v>
      </c>
      <c r="K47" s="245">
        <v>1.55</v>
      </c>
      <c r="L47" s="246">
        <f t="shared" si="1"/>
        <v>1.5949499999999999</v>
      </c>
      <c r="M47" s="247" t="s">
        <v>3127</v>
      </c>
      <c r="N47" s="248"/>
    </row>
    <row r="48" spans="2:14" hidden="1" x14ac:dyDescent="0.35">
      <c r="B48" s="188" t="s">
        <v>1866</v>
      </c>
      <c r="C48" s="188" t="s">
        <v>1867</v>
      </c>
      <c r="D48" s="169" t="s">
        <v>3123</v>
      </c>
      <c r="E48" s="169" t="s">
        <v>3124</v>
      </c>
      <c r="F48" s="188" t="s">
        <v>3174</v>
      </c>
      <c r="G48" s="188" t="s">
        <v>3175</v>
      </c>
      <c r="H48" s="169" t="s">
        <v>3140</v>
      </c>
      <c r="I48" s="169" t="s">
        <v>2913</v>
      </c>
      <c r="J48" s="245">
        <v>1</v>
      </c>
      <c r="K48" s="245">
        <v>12.706</v>
      </c>
      <c r="L48" s="246">
        <f t="shared" si="1"/>
        <v>13.074474</v>
      </c>
      <c r="M48" s="247" t="s">
        <v>3127</v>
      </c>
      <c r="N48" s="248"/>
    </row>
    <row r="49" spans="2:14" hidden="1" x14ac:dyDescent="0.35">
      <c r="B49" s="188" t="s">
        <v>1858</v>
      </c>
      <c r="C49" s="188" t="s">
        <v>1859</v>
      </c>
      <c r="D49" s="169" t="s">
        <v>3123</v>
      </c>
      <c r="E49" s="169" t="s">
        <v>3124</v>
      </c>
      <c r="F49" s="188" t="s">
        <v>3176</v>
      </c>
      <c r="G49" s="188" t="s">
        <v>3177</v>
      </c>
      <c r="H49" s="169" t="s">
        <v>3140</v>
      </c>
      <c r="I49" s="169" t="s">
        <v>2913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3127</v>
      </c>
      <c r="N49" s="248"/>
    </row>
    <row r="50" spans="2:14" hidden="1" x14ac:dyDescent="0.35">
      <c r="B50" s="188" t="s">
        <v>1866</v>
      </c>
      <c r="C50" s="188" t="s">
        <v>1867</v>
      </c>
      <c r="D50" s="169" t="s">
        <v>3123</v>
      </c>
      <c r="E50" s="169" t="s">
        <v>3124</v>
      </c>
      <c r="F50" s="188" t="s">
        <v>3178</v>
      </c>
      <c r="G50" s="188" t="s">
        <v>3179</v>
      </c>
      <c r="H50" s="169" t="s">
        <v>3140</v>
      </c>
      <c r="I50" s="169" t="s">
        <v>2913</v>
      </c>
      <c r="J50" s="245">
        <v>1</v>
      </c>
      <c r="K50" s="245">
        <v>65</v>
      </c>
      <c r="L50" s="246">
        <f t="shared" si="1"/>
        <v>66.885000000000005</v>
      </c>
      <c r="M50" s="247" t="s">
        <v>3127</v>
      </c>
      <c r="N50" s="248"/>
    </row>
    <row r="51" spans="2:14" hidden="1" x14ac:dyDescent="0.35">
      <c r="B51" s="188" t="s">
        <v>1866</v>
      </c>
      <c r="C51" s="188" t="s">
        <v>1867</v>
      </c>
      <c r="D51" s="169" t="s">
        <v>3123</v>
      </c>
      <c r="E51" s="169" t="s">
        <v>3124</v>
      </c>
      <c r="F51" s="188" t="s">
        <v>3180</v>
      </c>
      <c r="G51" s="188" t="s">
        <v>3179</v>
      </c>
      <c r="H51" s="169" t="s">
        <v>3140</v>
      </c>
      <c r="I51" s="169" t="s">
        <v>2913</v>
      </c>
      <c r="J51" s="245">
        <v>1</v>
      </c>
      <c r="K51" s="245">
        <v>65</v>
      </c>
      <c r="L51" s="246">
        <f t="shared" si="1"/>
        <v>66.885000000000005</v>
      </c>
      <c r="M51" s="247" t="s">
        <v>3127</v>
      </c>
      <c r="N51" s="248"/>
    </row>
    <row r="52" spans="2:14" hidden="1" x14ac:dyDescent="0.35">
      <c r="B52" s="188" t="s">
        <v>1866</v>
      </c>
      <c r="C52" s="188" t="s">
        <v>1867</v>
      </c>
      <c r="D52" s="169" t="s">
        <v>3123</v>
      </c>
      <c r="E52" s="169" t="s">
        <v>3124</v>
      </c>
      <c r="F52" s="188" t="s">
        <v>3181</v>
      </c>
      <c r="G52" s="188" t="s">
        <v>3182</v>
      </c>
      <c r="H52" s="169" t="s">
        <v>3140</v>
      </c>
      <c r="I52" s="169" t="s">
        <v>2913</v>
      </c>
      <c r="J52" s="245">
        <v>1</v>
      </c>
      <c r="K52" s="245">
        <v>15.5</v>
      </c>
      <c r="L52" s="246">
        <f t="shared" si="1"/>
        <v>15.9495</v>
      </c>
      <c r="M52" s="247" t="s">
        <v>3127</v>
      </c>
      <c r="N52" s="248"/>
    </row>
    <row r="53" spans="2:14" hidden="1" x14ac:dyDescent="0.35">
      <c r="B53" s="188" t="s">
        <v>1842</v>
      </c>
      <c r="C53" s="188" t="s">
        <v>1843</v>
      </c>
      <c r="D53" s="169" t="s">
        <v>3123</v>
      </c>
      <c r="E53" s="169" t="s">
        <v>3124</v>
      </c>
      <c r="F53" s="188" t="s">
        <v>3183</v>
      </c>
      <c r="G53" s="188" t="s">
        <v>3184</v>
      </c>
      <c r="H53" s="169" t="s">
        <v>3185</v>
      </c>
      <c r="I53" s="169" t="s">
        <v>2913</v>
      </c>
      <c r="J53" s="245">
        <v>1</v>
      </c>
      <c r="K53" s="245">
        <v>22.3</v>
      </c>
      <c r="L53" s="246">
        <f>+J53*K53*1.05</f>
        <v>23.415000000000003</v>
      </c>
      <c r="M53" s="247" t="s">
        <v>3127</v>
      </c>
      <c r="N53" s="248"/>
    </row>
    <row r="54" spans="2:14" hidden="1" x14ac:dyDescent="0.35">
      <c r="B54" s="188" t="s">
        <v>1842</v>
      </c>
      <c r="C54" s="188" t="s">
        <v>1843</v>
      </c>
      <c r="D54" s="169" t="s">
        <v>3123</v>
      </c>
      <c r="E54" s="169" t="s">
        <v>3124</v>
      </c>
      <c r="F54" s="188" t="s">
        <v>3186</v>
      </c>
      <c r="G54" s="188" t="s">
        <v>3184</v>
      </c>
      <c r="H54" s="169" t="s">
        <v>3185</v>
      </c>
      <c r="I54" s="169" t="s">
        <v>2913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3127</v>
      </c>
      <c r="N54" s="248"/>
    </row>
    <row r="55" spans="2:14" hidden="1" x14ac:dyDescent="0.35">
      <c r="B55" s="188" t="s">
        <v>1842</v>
      </c>
      <c r="C55" s="188" t="s">
        <v>1843</v>
      </c>
      <c r="D55" s="169" t="s">
        <v>3123</v>
      </c>
      <c r="E55" s="169" t="s">
        <v>3124</v>
      </c>
      <c r="F55" s="188" t="s">
        <v>3187</v>
      </c>
      <c r="G55" s="188" t="s">
        <v>3188</v>
      </c>
      <c r="H55" s="169" t="s">
        <v>3185</v>
      </c>
      <c r="I55" s="169" t="s">
        <v>2913</v>
      </c>
      <c r="J55" s="245">
        <v>1</v>
      </c>
      <c r="K55" s="245">
        <v>21.9</v>
      </c>
      <c r="L55" s="246">
        <f t="shared" si="2"/>
        <v>22.995000000000001</v>
      </c>
      <c r="M55" s="247" t="s">
        <v>3127</v>
      </c>
      <c r="N55" s="248"/>
    </row>
    <row r="56" spans="2:14" hidden="1" x14ac:dyDescent="0.35">
      <c r="B56" s="188" t="s">
        <v>1850</v>
      </c>
      <c r="C56" s="188" t="s">
        <v>1851</v>
      </c>
      <c r="D56" s="169" t="s">
        <v>3123</v>
      </c>
      <c r="E56" s="169" t="s">
        <v>3124</v>
      </c>
      <c r="F56" s="188" t="s">
        <v>3189</v>
      </c>
      <c r="G56" s="188" t="s">
        <v>3190</v>
      </c>
      <c r="H56" s="169" t="s">
        <v>3185</v>
      </c>
      <c r="I56" s="169" t="s">
        <v>2913</v>
      </c>
      <c r="J56" s="245">
        <v>1</v>
      </c>
      <c r="K56" s="245">
        <v>45.5</v>
      </c>
      <c r="L56" s="246">
        <f t="shared" si="2"/>
        <v>47.774999999999999</v>
      </c>
      <c r="M56" s="247" t="s">
        <v>3127</v>
      </c>
      <c r="N56" s="248"/>
    </row>
    <row r="57" spans="2:14" hidden="1" x14ac:dyDescent="0.35">
      <c r="B57" s="188" t="s">
        <v>1850</v>
      </c>
      <c r="C57" s="188" t="s">
        <v>1851</v>
      </c>
      <c r="D57" s="169" t="s">
        <v>3123</v>
      </c>
      <c r="E57" s="169" t="s">
        <v>3124</v>
      </c>
      <c r="F57" s="188" t="s">
        <v>3191</v>
      </c>
      <c r="G57" s="188" t="s">
        <v>3192</v>
      </c>
      <c r="H57" s="169" t="s">
        <v>3185</v>
      </c>
      <c r="I57" s="169" t="s">
        <v>2913</v>
      </c>
      <c r="J57" s="245">
        <v>1</v>
      </c>
      <c r="K57" s="245">
        <v>45.5</v>
      </c>
      <c r="L57" s="246">
        <f t="shared" si="2"/>
        <v>47.774999999999999</v>
      </c>
      <c r="M57" s="247" t="s">
        <v>3127</v>
      </c>
      <c r="N57" s="248"/>
    </row>
    <row r="58" spans="2:14" hidden="1" x14ac:dyDescent="0.35">
      <c r="B58" s="188" t="s">
        <v>1842</v>
      </c>
      <c r="C58" s="188" t="s">
        <v>1843</v>
      </c>
      <c r="D58" s="169" t="s">
        <v>3123</v>
      </c>
      <c r="E58" s="169" t="s">
        <v>3124</v>
      </c>
      <c r="F58" s="188" t="s">
        <v>3068</v>
      </c>
      <c r="G58" s="188" t="s">
        <v>3193</v>
      </c>
      <c r="H58" s="169" t="s">
        <v>3185</v>
      </c>
      <c r="I58" s="169" t="s">
        <v>2913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3127</v>
      </c>
      <c r="N58" s="248"/>
    </row>
    <row r="59" spans="2:14" hidden="1" x14ac:dyDescent="0.35">
      <c r="B59" s="188" t="s">
        <v>1840</v>
      </c>
      <c r="C59" s="188" t="s">
        <v>1841</v>
      </c>
      <c r="D59" s="169" t="s">
        <v>3123</v>
      </c>
      <c r="E59" s="169" t="s">
        <v>3124</v>
      </c>
      <c r="F59" s="188" t="s">
        <v>3073</v>
      </c>
      <c r="G59" s="188" t="s">
        <v>156</v>
      </c>
      <c r="H59" s="169" t="s">
        <v>3185</v>
      </c>
      <c r="I59" s="169" t="s">
        <v>2913</v>
      </c>
      <c r="J59" s="245">
        <v>2</v>
      </c>
      <c r="K59" s="245">
        <v>49.8</v>
      </c>
      <c r="L59" s="246">
        <f t="shared" si="2"/>
        <v>104.58</v>
      </c>
      <c r="M59" s="247" t="s">
        <v>3127</v>
      </c>
      <c r="N59" s="248"/>
    </row>
    <row r="60" spans="2:14" hidden="1" x14ac:dyDescent="0.35">
      <c r="B60" s="188" t="s">
        <v>1846</v>
      </c>
      <c r="C60" s="188" t="s">
        <v>1847</v>
      </c>
      <c r="D60" s="169" t="s">
        <v>3123</v>
      </c>
      <c r="E60" s="169" t="s">
        <v>3124</v>
      </c>
      <c r="F60" s="188" t="s">
        <v>3049</v>
      </c>
      <c r="G60" s="188" t="s">
        <v>3194</v>
      </c>
      <c r="H60" s="169" t="s">
        <v>3195</v>
      </c>
      <c r="I60" s="169" t="s">
        <v>2913</v>
      </c>
      <c r="J60" s="245">
        <v>1</v>
      </c>
      <c r="K60" s="245">
        <v>446.76</v>
      </c>
      <c r="L60" s="246">
        <f t="shared" si="2"/>
        <v>469.09800000000001</v>
      </c>
      <c r="M60" s="247" t="s">
        <v>3127</v>
      </c>
      <c r="N60" s="248"/>
    </row>
    <row r="61" spans="2:14" hidden="1" x14ac:dyDescent="0.35">
      <c r="B61" s="188" t="s">
        <v>1846</v>
      </c>
      <c r="C61" s="188" t="s">
        <v>1847</v>
      </c>
      <c r="D61" s="169" t="s">
        <v>3123</v>
      </c>
      <c r="E61" s="169" t="s">
        <v>3124</v>
      </c>
      <c r="F61" s="188" t="s">
        <v>3051</v>
      </c>
      <c r="G61" s="188" t="s">
        <v>3194</v>
      </c>
      <c r="H61" s="169" t="s">
        <v>3195</v>
      </c>
      <c r="I61" s="169" t="s">
        <v>2913</v>
      </c>
      <c r="J61" s="245">
        <v>1</v>
      </c>
      <c r="K61" s="245">
        <v>446.76</v>
      </c>
      <c r="L61" s="246">
        <f t="shared" si="2"/>
        <v>469.09800000000001</v>
      </c>
      <c r="M61" s="247" t="s">
        <v>3127</v>
      </c>
      <c r="N61" s="248"/>
    </row>
    <row r="62" spans="2:14" hidden="1" x14ac:dyDescent="0.35">
      <c r="B62" s="188" t="s">
        <v>1848</v>
      </c>
      <c r="C62" s="188" t="s">
        <v>1849</v>
      </c>
      <c r="D62" s="169" t="s">
        <v>3123</v>
      </c>
      <c r="E62" s="169" t="s">
        <v>3124</v>
      </c>
      <c r="F62" s="188" t="s">
        <v>3196</v>
      </c>
      <c r="G62" s="188" t="s">
        <v>3197</v>
      </c>
      <c r="H62" s="169" t="s">
        <v>3195</v>
      </c>
      <c r="I62" s="169" t="s">
        <v>2913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3127</v>
      </c>
      <c r="N62" s="248"/>
    </row>
    <row r="63" spans="2:14" hidden="1" x14ac:dyDescent="0.35">
      <c r="B63" s="188" t="s">
        <v>1850</v>
      </c>
      <c r="C63" s="188" t="s">
        <v>1851</v>
      </c>
      <c r="D63" s="169" t="s">
        <v>3123</v>
      </c>
      <c r="E63" s="169" t="s">
        <v>3124</v>
      </c>
      <c r="F63" s="188" t="s">
        <v>3198</v>
      </c>
      <c r="G63" s="188" t="s">
        <v>3199</v>
      </c>
      <c r="H63" s="169" t="s">
        <v>3195</v>
      </c>
      <c r="I63" s="169" t="s">
        <v>2913</v>
      </c>
      <c r="J63" s="245">
        <v>1</v>
      </c>
      <c r="K63" s="245">
        <v>1.8</v>
      </c>
      <c r="L63" s="246">
        <f t="shared" si="2"/>
        <v>1.8900000000000001</v>
      </c>
      <c r="M63" s="247" t="s">
        <v>3127</v>
      </c>
      <c r="N63" s="248"/>
    </row>
    <row r="64" spans="2:14" hidden="1" x14ac:dyDescent="0.35">
      <c r="B64" s="188" t="s">
        <v>1850</v>
      </c>
      <c r="C64" s="188" t="s">
        <v>1851</v>
      </c>
      <c r="D64" s="169" t="s">
        <v>3123</v>
      </c>
      <c r="E64" s="169" t="s">
        <v>3124</v>
      </c>
      <c r="F64" s="188" t="s">
        <v>3200</v>
      </c>
      <c r="G64" s="188" t="s">
        <v>3201</v>
      </c>
      <c r="H64" s="169" t="s">
        <v>3195</v>
      </c>
      <c r="I64" s="169" t="s">
        <v>2913</v>
      </c>
      <c r="J64" s="245">
        <v>1</v>
      </c>
      <c r="K64" s="245">
        <v>1.8</v>
      </c>
      <c r="L64" s="246">
        <f t="shared" si="2"/>
        <v>1.8900000000000001</v>
      </c>
      <c r="M64" s="247" t="s">
        <v>3127</v>
      </c>
      <c r="N64" s="248"/>
    </row>
    <row r="65" spans="2:14" hidden="1" x14ac:dyDescent="0.35">
      <c r="B65" s="188" t="s">
        <v>1832</v>
      </c>
      <c r="C65" s="188" t="s">
        <v>1833</v>
      </c>
      <c r="D65" s="169" t="s">
        <v>3123</v>
      </c>
      <c r="E65" s="169" t="s">
        <v>3124</v>
      </c>
      <c r="F65" s="188" t="s">
        <v>3077</v>
      </c>
      <c r="G65" s="188" t="s">
        <v>3202</v>
      </c>
      <c r="H65" s="169" t="s">
        <v>3195</v>
      </c>
      <c r="I65" s="169" t="s">
        <v>2913</v>
      </c>
      <c r="J65" s="245">
        <v>1</v>
      </c>
      <c r="K65" s="245">
        <v>320</v>
      </c>
      <c r="L65" s="246">
        <f t="shared" si="2"/>
        <v>336</v>
      </c>
      <c r="M65" s="247" t="s">
        <v>3127</v>
      </c>
      <c r="N65" s="248"/>
    </row>
    <row r="66" spans="2:14" hidden="1" x14ac:dyDescent="0.35">
      <c r="B66" s="188" t="s">
        <v>1834</v>
      </c>
      <c r="C66" s="188" t="s">
        <v>1835</v>
      </c>
      <c r="D66" s="169" t="s">
        <v>3123</v>
      </c>
      <c r="E66" s="169" t="s">
        <v>3124</v>
      </c>
      <c r="F66" s="188" t="s">
        <v>3203</v>
      </c>
      <c r="G66" s="188" t="s">
        <v>3204</v>
      </c>
      <c r="H66" s="169" t="s">
        <v>3195</v>
      </c>
      <c r="I66" s="169" t="s">
        <v>2913</v>
      </c>
      <c r="J66" s="245">
        <v>1</v>
      </c>
      <c r="K66" s="245">
        <v>22.5</v>
      </c>
      <c r="L66" s="246">
        <f t="shared" si="2"/>
        <v>23.625</v>
      </c>
      <c r="M66" s="247" t="s">
        <v>3127</v>
      </c>
      <c r="N66" s="248"/>
    </row>
    <row r="67" spans="2:14" hidden="1" x14ac:dyDescent="0.35">
      <c r="B67" s="188" t="s">
        <v>1860</v>
      </c>
      <c r="C67" s="188" t="s">
        <v>1861</v>
      </c>
      <c r="D67" s="169" t="s">
        <v>3123</v>
      </c>
      <c r="E67" s="169" t="s">
        <v>3124</v>
      </c>
      <c r="F67" s="188" t="s">
        <v>3205</v>
      </c>
      <c r="G67" s="188" t="s">
        <v>3206</v>
      </c>
      <c r="H67" s="169" t="s">
        <v>3195</v>
      </c>
      <c r="I67" s="169" t="s">
        <v>2913</v>
      </c>
      <c r="J67" s="245">
        <v>1</v>
      </c>
      <c r="K67" s="245">
        <v>52.5</v>
      </c>
      <c r="L67" s="246">
        <f t="shared" si="2"/>
        <v>55.125</v>
      </c>
      <c r="M67" s="247" t="s">
        <v>3127</v>
      </c>
      <c r="N67" s="248"/>
    </row>
    <row r="68" spans="2:14" hidden="1" x14ac:dyDescent="0.35">
      <c r="B68" s="188" t="s">
        <v>1848</v>
      </c>
      <c r="C68" s="188" t="s">
        <v>1849</v>
      </c>
      <c r="D68" s="169" t="s">
        <v>3123</v>
      </c>
      <c r="E68" s="169" t="s">
        <v>3124</v>
      </c>
      <c r="F68" s="188" t="s">
        <v>3207</v>
      </c>
      <c r="G68" s="188" t="s">
        <v>3208</v>
      </c>
      <c r="H68" s="169" t="s">
        <v>3195</v>
      </c>
      <c r="I68" s="169" t="s">
        <v>2913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3127</v>
      </c>
      <c r="N68" s="248"/>
    </row>
    <row r="69" spans="2:14" hidden="1" x14ac:dyDescent="0.35">
      <c r="B69" s="188" t="s">
        <v>1852</v>
      </c>
      <c r="C69" s="188" t="s">
        <v>1853</v>
      </c>
      <c r="D69" s="169" t="s">
        <v>3123</v>
      </c>
      <c r="E69" s="169" t="s">
        <v>3124</v>
      </c>
      <c r="F69" s="188" t="s">
        <v>3097</v>
      </c>
      <c r="G69" s="188" t="s">
        <v>3209</v>
      </c>
      <c r="H69" s="169" t="s">
        <v>3195</v>
      </c>
      <c r="I69" s="169" t="s">
        <v>2913</v>
      </c>
      <c r="J69" s="245">
        <v>1</v>
      </c>
      <c r="K69" s="245">
        <v>12.573</v>
      </c>
      <c r="L69" s="246">
        <f t="shared" si="2"/>
        <v>13.201650000000001</v>
      </c>
      <c r="M69" s="247" t="s">
        <v>3127</v>
      </c>
      <c r="N69" s="248"/>
    </row>
    <row r="70" spans="2:14" hidden="1" x14ac:dyDescent="0.35">
      <c r="B70" s="188" t="s">
        <v>1852</v>
      </c>
      <c r="C70" s="188" t="s">
        <v>1853</v>
      </c>
      <c r="D70" s="169" t="s">
        <v>3123</v>
      </c>
      <c r="E70" s="169" t="s">
        <v>3124</v>
      </c>
      <c r="F70" s="188" t="s">
        <v>3099</v>
      </c>
      <c r="G70" s="188" t="s">
        <v>3209</v>
      </c>
      <c r="H70" s="169" t="s">
        <v>3195</v>
      </c>
      <c r="I70" s="169" t="s">
        <v>2913</v>
      </c>
      <c r="J70" s="245">
        <v>1</v>
      </c>
      <c r="K70" s="245">
        <v>12.573</v>
      </c>
      <c r="L70" s="246">
        <f t="shared" si="2"/>
        <v>13.201650000000001</v>
      </c>
      <c r="M70" s="247" t="s">
        <v>3127</v>
      </c>
      <c r="N70" s="248"/>
    </row>
    <row r="71" spans="2:14" hidden="1" x14ac:dyDescent="0.35">
      <c r="B71" s="188" t="s">
        <v>1852</v>
      </c>
      <c r="C71" s="188" t="s">
        <v>1853</v>
      </c>
      <c r="D71" s="169" t="s">
        <v>3123</v>
      </c>
      <c r="E71" s="169" t="s">
        <v>3124</v>
      </c>
      <c r="F71" s="188" t="s">
        <v>3100</v>
      </c>
      <c r="G71" s="188" t="s">
        <v>3209</v>
      </c>
      <c r="H71" s="169" t="s">
        <v>3195</v>
      </c>
      <c r="I71" s="169" t="s">
        <v>2913</v>
      </c>
      <c r="J71" s="245">
        <v>1</v>
      </c>
      <c r="K71" s="245">
        <v>12.573</v>
      </c>
      <c r="L71" s="246">
        <f t="shared" si="2"/>
        <v>13.201650000000001</v>
      </c>
      <c r="M71" s="247" t="s">
        <v>3127</v>
      </c>
      <c r="N71" s="248"/>
    </row>
    <row r="72" spans="2:14" hidden="1" x14ac:dyDescent="0.35">
      <c r="B72" s="188" t="s">
        <v>1854</v>
      </c>
      <c r="C72" s="188" t="s">
        <v>1855</v>
      </c>
      <c r="D72" s="169" t="s">
        <v>3123</v>
      </c>
      <c r="E72" s="169" t="s">
        <v>3124</v>
      </c>
      <c r="F72" s="188" t="s">
        <v>3210</v>
      </c>
      <c r="G72" s="188" t="s">
        <v>3211</v>
      </c>
      <c r="H72" s="169" t="s">
        <v>3195</v>
      </c>
      <c r="I72" s="169" t="s">
        <v>2913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3127</v>
      </c>
      <c r="N72" s="248"/>
    </row>
    <row r="73" spans="2:14" hidden="1" x14ac:dyDescent="0.35">
      <c r="B73" s="188" t="s">
        <v>1854</v>
      </c>
      <c r="C73" s="188" t="s">
        <v>1855</v>
      </c>
      <c r="D73" s="169" t="s">
        <v>3123</v>
      </c>
      <c r="E73" s="169" t="s">
        <v>3124</v>
      </c>
      <c r="F73" s="188" t="s">
        <v>2719</v>
      </c>
      <c r="G73" s="188" t="s">
        <v>3211</v>
      </c>
      <c r="H73" s="169" t="s">
        <v>3195</v>
      </c>
      <c r="I73" s="169" t="s">
        <v>2913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3127</v>
      </c>
      <c r="N73" s="248"/>
    </row>
    <row r="74" spans="2:14" hidden="1" x14ac:dyDescent="0.35">
      <c r="B74" s="188" t="s">
        <v>1868</v>
      </c>
      <c r="C74" s="188" t="s">
        <v>1869</v>
      </c>
      <c r="D74" s="169" t="s">
        <v>3123</v>
      </c>
      <c r="E74" s="169" t="s">
        <v>3124</v>
      </c>
      <c r="F74" s="188" t="s">
        <v>2988</v>
      </c>
      <c r="G74" s="188" t="s">
        <v>3212</v>
      </c>
      <c r="H74" s="169" t="s">
        <v>3213</v>
      </c>
      <c r="I74" s="169" t="s">
        <v>2913</v>
      </c>
      <c r="J74" s="245">
        <v>1</v>
      </c>
      <c r="K74" s="245">
        <v>1118.8</v>
      </c>
      <c r="L74" s="246">
        <f t="shared" si="2"/>
        <v>1174.74</v>
      </c>
      <c r="M74" s="247" t="s">
        <v>3127</v>
      </c>
      <c r="N74" s="248"/>
    </row>
    <row r="75" spans="2:14" hidden="1" x14ac:dyDescent="0.35">
      <c r="B75" s="188" t="s">
        <v>1872</v>
      </c>
      <c r="C75" s="188" t="s">
        <v>1873</v>
      </c>
      <c r="D75" s="169" t="s">
        <v>3123</v>
      </c>
      <c r="E75" s="169" t="s">
        <v>3124</v>
      </c>
      <c r="F75" s="188" t="s">
        <v>2990</v>
      </c>
      <c r="G75" s="188" t="s">
        <v>3214</v>
      </c>
      <c r="H75" s="169" t="s">
        <v>3213</v>
      </c>
      <c r="I75" s="169" t="s">
        <v>2913</v>
      </c>
      <c r="J75" s="245">
        <v>1</v>
      </c>
      <c r="K75" s="245">
        <v>260.5</v>
      </c>
      <c r="L75" s="246">
        <f t="shared" si="2"/>
        <v>273.52500000000003</v>
      </c>
      <c r="M75" s="247" t="s">
        <v>3127</v>
      </c>
      <c r="N75" s="248"/>
    </row>
    <row r="76" spans="2:14" hidden="1" x14ac:dyDescent="0.35">
      <c r="B76" s="188" t="s">
        <v>1872</v>
      </c>
      <c r="C76" s="188" t="s">
        <v>1873</v>
      </c>
      <c r="D76" s="169" t="s">
        <v>3123</v>
      </c>
      <c r="E76" s="169" t="s">
        <v>3124</v>
      </c>
      <c r="F76" s="188" t="s">
        <v>2992</v>
      </c>
      <c r="G76" s="188" t="s">
        <v>3215</v>
      </c>
      <c r="H76" s="169" t="s">
        <v>3213</v>
      </c>
      <c r="I76" s="169" t="s">
        <v>2913</v>
      </c>
      <c r="J76" s="245">
        <v>1</v>
      </c>
      <c r="K76" s="245">
        <v>260.5</v>
      </c>
      <c r="L76" s="246">
        <f t="shared" si="2"/>
        <v>273.52500000000003</v>
      </c>
      <c r="M76" s="247" t="s">
        <v>3127</v>
      </c>
      <c r="N76" s="248"/>
    </row>
    <row r="77" spans="2:14" hidden="1" x14ac:dyDescent="0.35">
      <c r="B77" s="188" t="s">
        <v>1874</v>
      </c>
      <c r="C77" s="188" t="s">
        <v>1875</v>
      </c>
      <c r="D77" s="169" t="s">
        <v>3123</v>
      </c>
      <c r="E77" s="169" t="s">
        <v>3124</v>
      </c>
      <c r="F77" s="188" t="s">
        <v>2994</v>
      </c>
      <c r="G77" s="188" t="s">
        <v>3216</v>
      </c>
      <c r="H77" s="169" t="s">
        <v>3213</v>
      </c>
      <c r="I77" s="169" t="s">
        <v>2913</v>
      </c>
      <c r="J77" s="245">
        <v>1</v>
      </c>
      <c r="K77" s="245">
        <v>120</v>
      </c>
      <c r="L77" s="246">
        <f t="shared" si="2"/>
        <v>126</v>
      </c>
      <c r="M77" s="247" t="s">
        <v>3127</v>
      </c>
      <c r="N77" s="248"/>
    </row>
    <row r="78" spans="2:14" hidden="1" x14ac:dyDescent="0.35">
      <c r="B78" s="188" t="s">
        <v>1874</v>
      </c>
      <c r="C78" s="188" t="s">
        <v>1875</v>
      </c>
      <c r="D78" s="169" t="s">
        <v>3123</v>
      </c>
      <c r="E78" s="169" t="s">
        <v>3124</v>
      </c>
      <c r="F78" s="188" t="s">
        <v>2996</v>
      </c>
      <c r="G78" s="188" t="s">
        <v>3217</v>
      </c>
      <c r="H78" s="169" t="s">
        <v>3213</v>
      </c>
      <c r="I78" s="169" t="s">
        <v>2913</v>
      </c>
      <c r="J78" s="245">
        <v>1</v>
      </c>
      <c r="K78" s="245">
        <v>120</v>
      </c>
      <c r="L78" s="246">
        <f t="shared" si="2"/>
        <v>126</v>
      </c>
      <c r="M78" s="247" t="s">
        <v>3127</v>
      </c>
      <c r="N78" s="248"/>
    </row>
    <row r="79" spans="2:14" hidden="1" x14ac:dyDescent="0.35">
      <c r="B79" s="188" t="s">
        <v>1868</v>
      </c>
      <c r="C79" s="188" t="s">
        <v>1869</v>
      </c>
      <c r="D79" s="169" t="s">
        <v>3123</v>
      </c>
      <c r="E79" s="169" t="s">
        <v>3124</v>
      </c>
      <c r="F79" s="188" t="s">
        <v>2998</v>
      </c>
      <c r="G79" s="188" t="s">
        <v>3218</v>
      </c>
      <c r="H79" s="169" t="s">
        <v>3213</v>
      </c>
      <c r="I79" s="169" t="s">
        <v>2913</v>
      </c>
      <c r="J79" s="245">
        <v>1</v>
      </c>
      <c r="K79" s="245">
        <v>1152.8</v>
      </c>
      <c r="L79" s="246">
        <f t="shared" si="2"/>
        <v>1210.44</v>
      </c>
      <c r="M79" s="247" t="s">
        <v>3127</v>
      </c>
      <c r="N79" s="248"/>
    </row>
    <row r="80" spans="2:14" hidden="1" x14ac:dyDescent="0.35">
      <c r="B80" s="188" t="s">
        <v>1870</v>
      </c>
      <c r="C80" s="188" t="s">
        <v>1871</v>
      </c>
      <c r="D80" s="169" t="s">
        <v>3123</v>
      </c>
      <c r="E80" s="169" t="s">
        <v>3124</v>
      </c>
      <c r="F80" s="188" t="s">
        <v>3000</v>
      </c>
      <c r="G80" s="188" t="s">
        <v>3219</v>
      </c>
      <c r="H80" s="169" t="s">
        <v>3213</v>
      </c>
      <c r="I80" s="169" t="s">
        <v>2913</v>
      </c>
      <c r="J80" s="245">
        <v>1</v>
      </c>
      <c r="K80" s="245">
        <v>11.798</v>
      </c>
      <c r="L80" s="246">
        <f t="shared" si="2"/>
        <v>12.3879</v>
      </c>
      <c r="M80" s="247" t="s">
        <v>3127</v>
      </c>
      <c r="N80" s="248"/>
    </row>
    <row r="81" spans="2:14" hidden="1" x14ac:dyDescent="0.35">
      <c r="B81" s="188" t="s">
        <v>1870</v>
      </c>
      <c r="C81" s="188" t="s">
        <v>1871</v>
      </c>
      <c r="D81" s="169" t="s">
        <v>3123</v>
      </c>
      <c r="E81" s="169" t="s">
        <v>3124</v>
      </c>
      <c r="F81" s="188" t="s">
        <v>3002</v>
      </c>
      <c r="G81" s="188" t="s">
        <v>3220</v>
      </c>
      <c r="H81" s="169" t="s">
        <v>3213</v>
      </c>
      <c r="I81" s="169" t="s">
        <v>2913</v>
      </c>
      <c r="J81" s="245">
        <v>1</v>
      </c>
      <c r="K81" s="245">
        <v>11.798</v>
      </c>
      <c r="L81" s="246">
        <f t="shared" si="2"/>
        <v>12.3879</v>
      </c>
      <c r="M81" s="247" t="s">
        <v>3127</v>
      </c>
      <c r="N81" s="248"/>
    </row>
    <row r="82" spans="2:14" hidden="1" x14ac:dyDescent="0.35">
      <c r="B82" s="188" t="s">
        <v>1870</v>
      </c>
      <c r="C82" s="188" t="s">
        <v>1871</v>
      </c>
      <c r="D82" s="169" t="s">
        <v>3123</v>
      </c>
      <c r="E82" s="169" t="s">
        <v>3124</v>
      </c>
      <c r="F82" s="188" t="s">
        <v>3221</v>
      </c>
      <c r="G82" s="188" t="s">
        <v>3222</v>
      </c>
      <c r="H82" s="169" t="s">
        <v>3213</v>
      </c>
      <c r="I82" s="169" t="s">
        <v>2913</v>
      </c>
      <c r="J82" s="245">
        <v>1</v>
      </c>
      <c r="K82" s="245">
        <v>11.798</v>
      </c>
      <c r="L82" s="246">
        <f t="shared" si="2"/>
        <v>12.3879</v>
      </c>
      <c r="M82" s="247" t="s">
        <v>3127</v>
      </c>
      <c r="N82" s="248"/>
    </row>
    <row r="83" spans="2:14" hidden="1" x14ac:dyDescent="0.35">
      <c r="B83" s="188" t="s">
        <v>1870</v>
      </c>
      <c r="C83" s="188" t="s">
        <v>1871</v>
      </c>
      <c r="D83" s="169" t="s">
        <v>3123</v>
      </c>
      <c r="E83" s="169" t="s">
        <v>3124</v>
      </c>
      <c r="F83" s="188" t="s">
        <v>3004</v>
      </c>
      <c r="G83" s="188" t="s">
        <v>3223</v>
      </c>
      <c r="H83" s="169" t="s">
        <v>3213</v>
      </c>
      <c r="I83" s="169" t="s">
        <v>2913</v>
      </c>
      <c r="J83" s="245">
        <v>1</v>
      </c>
      <c r="K83" s="245">
        <v>11.798</v>
      </c>
      <c r="L83" s="246">
        <f t="shared" si="2"/>
        <v>12.3879</v>
      </c>
      <c r="M83" s="247" t="s">
        <v>3127</v>
      </c>
      <c r="N83" s="248"/>
    </row>
    <row r="84" spans="2:14" hidden="1" x14ac:dyDescent="0.35">
      <c r="B84" s="188" t="s">
        <v>1870</v>
      </c>
      <c r="C84" s="188" t="s">
        <v>1871</v>
      </c>
      <c r="D84" s="169" t="s">
        <v>3123</v>
      </c>
      <c r="E84" s="169" t="s">
        <v>3124</v>
      </c>
      <c r="F84" s="188" t="s">
        <v>3224</v>
      </c>
      <c r="G84" s="188" t="s">
        <v>3225</v>
      </c>
      <c r="H84" s="169" t="s">
        <v>3213</v>
      </c>
      <c r="I84" s="169" t="s">
        <v>2913</v>
      </c>
      <c r="J84" s="245">
        <v>1</v>
      </c>
      <c r="K84" s="245">
        <v>11.798</v>
      </c>
      <c r="L84" s="246">
        <f t="shared" si="2"/>
        <v>12.3879</v>
      </c>
      <c r="M84" s="247" t="s">
        <v>3127</v>
      </c>
      <c r="N84" s="248"/>
    </row>
    <row r="85" spans="2:14" hidden="1" x14ac:dyDescent="0.35">
      <c r="B85" s="188" t="s">
        <v>1870</v>
      </c>
      <c r="C85" s="188" t="s">
        <v>1871</v>
      </c>
      <c r="D85" s="169" t="s">
        <v>3123</v>
      </c>
      <c r="E85" s="169" t="s">
        <v>3124</v>
      </c>
      <c r="F85" s="188" t="s">
        <v>3006</v>
      </c>
      <c r="G85" s="188" t="s">
        <v>3226</v>
      </c>
      <c r="H85" s="169" t="s">
        <v>3213</v>
      </c>
      <c r="I85" s="169" t="s">
        <v>2913</v>
      </c>
      <c r="J85" s="245">
        <v>1</v>
      </c>
      <c r="K85" s="245">
        <v>11.798</v>
      </c>
      <c r="L85" s="246">
        <f t="shared" si="2"/>
        <v>12.3879</v>
      </c>
      <c r="M85" s="247" t="s">
        <v>3127</v>
      </c>
      <c r="N85" s="248"/>
    </row>
    <row r="86" spans="2:14" hidden="1" x14ac:dyDescent="0.35">
      <c r="B86" s="188" t="s">
        <v>1870</v>
      </c>
      <c r="C86" s="188" t="s">
        <v>1871</v>
      </c>
      <c r="D86" s="169" t="s">
        <v>3123</v>
      </c>
      <c r="E86" s="169" t="s">
        <v>3124</v>
      </c>
      <c r="F86" s="188" t="s">
        <v>3008</v>
      </c>
      <c r="G86" s="188" t="s">
        <v>3227</v>
      </c>
      <c r="H86" s="169" t="s">
        <v>3213</v>
      </c>
      <c r="I86" s="169" t="s">
        <v>2913</v>
      </c>
      <c r="J86" s="245">
        <v>1</v>
      </c>
      <c r="K86" s="245">
        <v>11.798</v>
      </c>
      <c r="L86" s="246">
        <f t="shared" si="2"/>
        <v>12.3879</v>
      </c>
      <c r="M86" s="247" t="s">
        <v>3127</v>
      </c>
      <c r="N86" s="248"/>
    </row>
    <row r="87" spans="2:14" hidden="1" x14ac:dyDescent="0.35">
      <c r="B87" s="188" t="s">
        <v>1870</v>
      </c>
      <c r="C87" s="188" t="s">
        <v>1871</v>
      </c>
      <c r="D87" s="169" t="s">
        <v>3123</v>
      </c>
      <c r="E87" s="169" t="s">
        <v>3124</v>
      </c>
      <c r="F87" s="188" t="s">
        <v>3228</v>
      </c>
      <c r="G87" s="188" t="s">
        <v>3229</v>
      </c>
      <c r="H87" s="169" t="s">
        <v>3213</v>
      </c>
      <c r="I87" s="169" t="s">
        <v>2913</v>
      </c>
      <c r="J87" s="245">
        <v>1</v>
      </c>
      <c r="K87" s="245">
        <v>11.798</v>
      </c>
      <c r="L87" s="246">
        <f t="shared" si="2"/>
        <v>12.3879</v>
      </c>
      <c r="M87" s="247" t="s">
        <v>3127</v>
      </c>
      <c r="N87" s="248"/>
    </row>
    <row r="88" spans="2:14" hidden="1" x14ac:dyDescent="0.35">
      <c r="B88" s="188" t="s">
        <v>1870</v>
      </c>
      <c r="C88" s="188" t="s">
        <v>1871</v>
      </c>
      <c r="D88" s="169" t="s">
        <v>3123</v>
      </c>
      <c r="E88" s="169" t="s">
        <v>3124</v>
      </c>
      <c r="F88" s="188" t="s">
        <v>3230</v>
      </c>
      <c r="G88" s="188" t="s">
        <v>3231</v>
      </c>
      <c r="H88" s="169" t="s">
        <v>3213</v>
      </c>
      <c r="I88" s="169" t="s">
        <v>2913</v>
      </c>
      <c r="J88" s="245">
        <v>1</v>
      </c>
      <c r="K88" s="245">
        <v>11.798</v>
      </c>
      <c r="L88" s="246">
        <f t="shared" si="2"/>
        <v>12.3879</v>
      </c>
      <c r="M88" s="247" t="s">
        <v>3127</v>
      </c>
      <c r="N88" s="248"/>
    </row>
    <row r="89" spans="2:14" hidden="1" x14ac:dyDescent="0.35">
      <c r="B89" s="188" t="s">
        <v>1870</v>
      </c>
      <c r="C89" s="188" t="s">
        <v>1871</v>
      </c>
      <c r="D89" s="169" t="s">
        <v>3123</v>
      </c>
      <c r="E89" s="169" t="s">
        <v>3124</v>
      </c>
      <c r="F89" s="188" t="s">
        <v>3010</v>
      </c>
      <c r="G89" s="188" t="s">
        <v>3232</v>
      </c>
      <c r="H89" s="169" t="s">
        <v>3213</v>
      </c>
      <c r="I89" s="169" t="s">
        <v>2913</v>
      </c>
      <c r="J89" s="245">
        <v>1</v>
      </c>
      <c r="K89" s="245">
        <v>11.798</v>
      </c>
      <c r="L89" s="246">
        <f t="shared" si="2"/>
        <v>12.3879</v>
      </c>
      <c r="M89" s="247" t="s">
        <v>3127</v>
      </c>
      <c r="N89" s="248"/>
    </row>
    <row r="90" spans="2:14" hidden="1" x14ac:dyDescent="0.35">
      <c r="B90" s="188" t="s">
        <v>1870</v>
      </c>
      <c r="C90" s="188" t="s">
        <v>1871</v>
      </c>
      <c r="D90" s="169" t="s">
        <v>3123</v>
      </c>
      <c r="E90" s="169" t="s">
        <v>3124</v>
      </c>
      <c r="F90" s="188" t="s">
        <v>3012</v>
      </c>
      <c r="G90" s="188" t="s">
        <v>3233</v>
      </c>
      <c r="H90" s="169" t="s">
        <v>3213</v>
      </c>
      <c r="I90" s="169" t="s">
        <v>2913</v>
      </c>
      <c r="J90" s="245">
        <v>1</v>
      </c>
      <c r="K90" s="245">
        <v>11.798</v>
      </c>
      <c r="L90" s="246">
        <f t="shared" si="2"/>
        <v>12.3879</v>
      </c>
      <c r="M90" s="247" t="s">
        <v>3127</v>
      </c>
      <c r="N90" s="248"/>
    </row>
    <row r="91" spans="2:14" hidden="1" x14ac:dyDescent="0.35">
      <c r="B91" s="188" t="s">
        <v>1870</v>
      </c>
      <c r="C91" s="188" t="s">
        <v>1871</v>
      </c>
      <c r="D91" s="169" t="s">
        <v>3123</v>
      </c>
      <c r="E91" s="169" t="s">
        <v>3124</v>
      </c>
      <c r="F91" s="188" t="s">
        <v>3234</v>
      </c>
      <c r="G91" s="188" t="s">
        <v>3235</v>
      </c>
      <c r="H91" s="169" t="s">
        <v>3213</v>
      </c>
      <c r="I91" s="169" t="s">
        <v>2913</v>
      </c>
      <c r="J91" s="245">
        <v>1</v>
      </c>
      <c r="K91" s="245">
        <v>11.798</v>
      </c>
      <c r="L91" s="246">
        <f t="shared" si="2"/>
        <v>12.3879</v>
      </c>
      <c r="M91" s="247" t="s">
        <v>3127</v>
      </c>
      <c r="N91" s="248"/>
    </row>
    <row r="92" spans="2:14" hidden="1" x14ac:dyDescent="0.35">
      <c r="B92" s="188" t="s">
        <v>1870</v>
      </c>
      <c r="C92" s="188" t="s">
        <v>1871</v>
      </c>
      <c r="D92" s="169" t="s">
        <v>3123</v>
      </c>
      <c r="E92" s="169" t="s">
        <v>3124</v>
      </c>
      <c r="F92" s="188" t="s">
        <v>3014</v>
      </c>
      <c r="G92" s="188" t="s">
        <v>3236</v>
      </c>
      <c r="H92" s="169" t="s">
        <v>3213</v>
      </c>
      <c r="I92" s="169" t="s">
        <v>2913</v>
      </c>
      <c r="J92" s="245">
        <v>1</v>
      </c>
      <c r="K92" s="245">
        <v>12.198</v>
      </c>
      <c r="L92" s="246">
        <f t="shared" si="2"/>
        <v>12.807900000000002</v>
      </c>
      <c r="M92" s="247" t="s">
        <v>3127</v>
      </c>
      <c r="N92" s="248"/>
    </row>
    <row r="93" spans="2:14" hidden="1" x14ac:dyDescent="0.35">
      <c r="B93" s="188" t="s">
        <v>1870</v>
      </c>
      <c r="C93" s="188" t="s">
        <v>1871</v>
      </c>
      <c r="D93" s="169" t="s">
        <v>3123</v>
      </c>
      <c r="E93" s="169" t="s">
        <v>3124</v>
      </c>
      <c r="F93" s="188" t="s">
        <v>3237</v>
      </c>
      <c r="G93" s="188" t="s">
        <v>3238</v>
      </c>
      <c r="H93" s="169" t="s">
        <v>3213</v>
      </c>
      <c r="I93" s="169" t="s">
        <v>2913</v>
      </c>
      <c r="J93" s="245">
        <v>1</v>
      </c>
      <c r="K93" s="245">
        <v>12.198</v>
      </c>
      <c r="L93" s="246">
        <f t="shared" si="2"/>
        <v>12.807900000000002</v>
      </c>
      <c r="M93" s="247" t="s">
        <v>3127</v>
      </c>
      <c r="N93" s="248"/>
    </row>
    <row r="94" spans="2:14" hidden="1" x14ac:dyDescent="0.35">
      <c r="B94" s="188" t="s">
        <v>1870</v>
      </c>
      <c r="C94" s="188" t="s">
        <v>1871</v>
      </c>
      <c r="D94" s="169" t="s">
        <v>3123</v>
      </c>
      <c r="E94" s="169" t="s">
        <v>3124</v>
      </c>
      <c r="F94" s="188" t="s">
        <v>3016</v>
      </c>
      <c r="G94" s="188" t="s">
        <v>3239</v>
      </c>
      <c r="H94" s="169" t="s">
        <v>3213</v>
      </c>
      <c r="I94" s="169" t="s">
        <v>2913</v>
      </c>
      <c r="J94" s="245">
        <v>1</v>
      </c>
      <c r="K94" s="245">
        <v>12.198</v>
      </c>
      <c r="L94" s="246">
        <f t="shared" si="2"/>
        <v>12.807900000000002</v>
      </c>
      <c r="M94" s="247" t="s">
        <v>3127</v>
      </c>
      <c r="N94" s="248"/>
    </row>
    <row r="95" spans="2:14" hidden="1" x14ac:dyDescent="0.35">
      <c r="B95" s="188" t="s">
        <v>1870</v>
      </c>
      <c r="C95" s="188" t="s">
        <v>1871</v>
      </c>
      <c r="D95" s="169" t="s">
        <v>3123</v>
      </c>
      <c r="E95" s="169" t="s">
        <v>3124</v>
      </c>
      <c r="F95" s="188" t="s">
        <v>3240</v>
      </c>
      <c r="G95" s="188" t="s">
        <v>3241</v>
      </c>
      <c r="H95" s="169" t="s">
        <v>3213</v>
      </c>
      <c r="I95" s="169" t="s">
        <v>2913</v>
      </c>
      <c r="J95" s="245">
        <v>1</v>
      </c>
      <c r="K95" s="245">
        <v>12.198</v>
      </c>
      <c r="L95" s="246">
        <f t="shared" si="2"/>
        <v>12.807900000000002</v>
      </c>
      <c r="M95" s="247" t="s">
        <v>3127</v>
      </c>
      <c r="N95" s="248"/>
    </row>
    <row r="96" spans="2:14" hidden="1" x14ac:dyDescent="0.35">
      <c r="B96" s="188" t="s">
        <v>1870</v>
      </c>
      <c r="C96" s="188" t="s">
        <v>1871</v>
      </c>
      <c r="D96" s="169" t="s">
        <v>3123</v>
      </c>
      <c r="E96" s="169" t="s">
        <v>3124</v>
      </c>
      <c r="F96" s="188" t="s">
        <v>3018</v>
      </c>
      <c r="G96" s="188" t="s">
        <v>3242</v>
      </c>
      <c r="H96" s="169" t="s">
        <v>3213</v>
      </c>
      <c r="I96" s="169" t="s">
        <v>2913</v>
      </c>
      <c r="J96" s="245">
        <v>1</v>
      </c>
      <c r="K96" s="245">
        <v>12.198</v>
      </c>
      <c r="L96" s="246">
        <f t="shared" si="2"/>
        <v>12.807900000000002</v>
      </c>
      <c r="M96" s="247" t="s">
        <v>3127</v>
      </c>
      <c r="N96" s="248"/>
    </row>
    <row r="97" spans="2:14" hidden="1" x14ac:dyDescent="0.35">
      <c r="B97" s="188" t="s">
        <v>1870</v>
      </c>
      <c r="C97" s="188" t="s">
        <v>1871</v>
      </c>
      <c r="D97" s="169" t="s">
        <v>3123</v>
      </c>
      <c r="E97" s="169" t="s">
        <v>3124</v>
      </c>
      <c r="F97" s="188" t="s">
        <v>3243</v>
      </c>
      <c r="G97" s="188" t="s">
        <v>3244</v>
      </c>
      <c r="H97" s="169" t="s">
        <v>3213</v>
      </c>
      <c r="I97" s="169" t="s">
        <v>2913</v>
      </c>
      <c r="J97" s="245">
        <v>1</v>
      </c>
      <c r="K97" s="245">
        <v>12.198</v>
      </c>
      <c r="L97" s="246">
        <f t="shared" si="2"/>
        <v>12.807900000000002</v>
      </c>
      <c r="M97" s="247" t="s">
        <v>3127</v>
      </c>
      <c r="N97" s="248"/>
    </row>
    <row r="98" spans="2:14" hidden="1" x14ac:dyDescent="0.35">
      <c r="B98" s="188" t="s">
        <v>1870</v>
      </c>
      <c r="C98" s="188" t="s">
        <v>1871</v>
      </c>
      <c r="D98" s="169" t="s">
        <v>3123</v>
      </c>
      <c r="E98" s="169" t="s">
        <v>3124</v>
      </c>
      <c r="F98" s="188" t="s">
        <v>3020</v>
      </c>
      <c r="G98" s="188" t="s">
        <v>3245</v>
      </c>
      <c r="H98" s="169" t="s">
        <v>3213</v>
      </c>
      <c r="I98" s="169" t="s">
        <v>2913</v>
      </c>
      <c r="J98" s="245">
        <v>1</v>
      </c>
      <c r="K98" s="245">
        <v>12.198</v>
      </c>
      <c r="L98" s="246">
        <f t="shared" si="2"/>
        <v>12.807900000000002</v>
      </c>
      <c r="M98" s="247" t="s">
        <v>3127</v>
      </c>
      <c r="N98" s="248"/>
    </row>
    <row r="99" spans="2:14" hidden="1" x14ac:dyDescent="0.35">
      <c r="B99" s="188" t="s">
        <v>1870</v>
      </c>
      <c r="C99" s="188" t="s">
        <v>1871</v>
      </c>
      <c r="D99" s="169" t="s">
        <v>3123</v>
      </c>
      <c r="E99" s="169" t="s">
        <v>3124</v>
      </c>
      <c r="F99" s="188" t="s">
        <v>3246</v>
      </c>
      <c r="G99" s="188" t="s">
        <v>3247</v>
      </c>
      <c r="H99" s="169" t="s">
        <v>3213</v>
      </c>
      <c r="I99" s="169" t="s">
        <v>2913</v>
      </c>
      <c r="J99" s="245">
        <v>1</v>
      </c>
      <c r="K99" s="245">
        <v>12.198</v>
      </c>
      <c r="L99" s="246">
        <f t="shared" si="2"/>
        <v>12.807900000000002</v>
      </c>
      <c r="M99" s="247" t="s">
        <v>3127</v>
      </c>
      <c r="N99" s="248"/>
    </row>
    <row r="100" spans="2:14" hidden="1" x14ac:dyDescent="0.35">
      <c r="B100" s="188" t="s">
        <v>1870</v>
      </c>
      <c r="C100" s="188" t="s">
        <v>1871</v>
      </c>
      <c r="D100" s="169" t="s">
        <v>3123</v>
      </c>
      <c r="E100" s="169" t="s">
        <v>3124</v>
      </c>
      <c r="F100" s="188" t="s">
        <v>3022</v>
      </c>
      <c r="G100" s="188" t="s">
        <v>3248</v>
      </c>
      <c r="H100" s="169" t="s">
        <v>3213</v>
      </c>
      <c r="I100" s="169" t="s">
        <v>2913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3127</v>
      </c>
      <c r="N100" s="248"/>
    </row>
    <row r="101" spans="2:14" hidden="1" x14ac:dyDescent="0.35">
      <c r="B101" s="188" t="s">
        <v>1870</v>
      </c>
      <c r="C101" s="188" t="s">
        <v>1871</v>
      </c>
      <c r="D101" s="169" t="s">
        <v>3123</v>
      </c>
      <c r="E101" s="169" t="s">
        <v>3124</v>
      </c>
      <c r="F101" s="188" t="s">
        <v>3024</v>
      </c>
      <c r="G101" s="188" t="s">
        <v>3249</v>
      </c>
      <c r="H101" s="169" t="s">
        <v>3213</v>
      </c>
      <c r="I101" s="169" t="s">
        <v>2913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3127</v>
      </c>
      <c r="N101" s="248"/>
    </row>
    <row r="102" spans="2:14" hidden="1" x14ac:dyDescent="0.35">
      <c r="B102" s="188" t="s">
        <v>1870</v>
      </c>
      <c r="C102" s="188" t="s">
        <v>1871</v>
      </c>
      <c r="D102" s="169" t="s">
        <v>3123</v>
      </c>
      <c r="E102" s="169" t="s">
        <v>3124</v>
      </c>
      <c r="F102" s="188" t="s">
        <v>3026</v>
      </c>
      <c r="G102" s="188" t="s">
        <v>3250</v>
      </c>
      <c r="H102" s="169" t="s">
        <v>3213</v>
      </c>
      <c r="I102" s="169" t="s">
        <v>2913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3127</v>
      </c>
      <c r="N102" s="248"/>
    </row>
    <row r="103" spans="2:14" hidden="1" x14ac:dyDescent="0.35">
      <c r="B103" s="188" t="s">
        <v>1870</v>
      </c>
      <c r="C103" s="188" t="s">
        <v>1871</v>
      </c>
      <c r="D103" s="169" t="s">
        <v>3123</v>
      </c>
      <c r="E103" s="169" t="s">
        <v>3124</v>
      </c>
      <c r="F103" s="188" t="s">
        <v>3028</v>
      </c>
      <c r="G103" s="188" t="s">
        <v>3251</v>
      </c>
      <c r="H103" s="169" t="s">
        <v>3213</v>
      </c>
      <c r="I103" s="169" t="s">
        <v>2913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3127</v>
      </c>
      <c r="N103" s="248"/>
    </row>
    <row r="104" spans="2:14" hidden="1" x14ac:dyDescent="0.35">
      <c r="B104" s="188" t="s">
        <v>1870</v>
      </c>
      <c r="C104" s="188" t="s">
        <v>1871</v>
      </c>
      <c r="D104" s="169" t="s">
        <v>3123</v>
      </c>
      <c r="E104" s="169" t="s">
        <v>3124</v>
      </c>
      <c r="F104" s="188" t="s">
        <v>3030</v>
      </c>
      <c r="G104" s="188" t="s">
        <v>3252</v>
      </c>
      <c r="H104" s="169" t="s">
        <v>3213</v>
      </c>
      <c r="I104" s="169" t="s">
        <v>2913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3127</v>
      </c>
      <c r="N104" s="248"/>
    </row>
    <row r="105" spans="2:14" hidden="1" x14ac:dyDescent="0.35">
      <c r="B105" s="188" t="s">
        <v>1870</v>
      </c>
      <c r="C105" s="188" t="s">
        <v>1871</v>
      </c>
      <c r="D105" s="169" t="s">
        <v>3123</v>
      </c>
      <c r="E105" s="169" t="s">
        <v>3124</v>
      </c>
      <c r="F105" s="188" t="s">
        <v>3032</v>
      </c>
      <c r="G105" s="188" t="s">
        <v>3253</v>
      </c>
      <c r="H105" s="169" t="s">
        <v>3213</v>
      </c>
      <c r="I105" s="169" t="s">
        <v>2913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3127</v>
      </c>
      <c r="N105" s="248"/>
    </row>
    <row r="106" spans="2:14" hidden="1" x14ac:dyDescent="0.35">
      <c r="B106" s="188" t="s">
        <v>1870</v>
      </c>
      <c r="C106" s="188" t="s">
        <v>1871</v>
      </c>
      <c r="D106" s="169" t="s">
        <v>3123</v>
      </c>
      <c r="E106" s="169" t="s">
        <v>3124</v>
      </c>
      <c r="F106" s="188" t="s">
        <v>3034</v>
      </c>
      <c r="G106" s="188" t="s">
        <v>3254</v>
      </c>
      <c r="H106" s="169" t="s">
        <v>3213</v>
      </c>
      <c r="I106" s="169" t="s">
        <v>2913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3127</v>
      </c>
      <c r="N106" s="248"/>
    </row>
    <row r="107" spans="2:14" hidden="1" x14ac:dyDescent="0.35">
      <c r="B107" s="188" t="s">
        <v>2754</v>
      </c>
      <c r="C107" s="188" t="s">
        <v>2429</v>
      </c>
      <c r="D107" s="169" t="s">
        <v>3123</v>
      </c>
      <c r="E107" s="169" t="s">
        <v>3255</v>
      </c>
      <c r="F107" s="188" t="s">
        <v>3256</v>
      </c>
      <c r="G107" s="188" t="s">
        <v>3257</v>
      </c>
      <c r="H107" s="169"/>
      <c r="I107" s="169" t="s">
        <v>2887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35">
      <c r="B108" s="188" t="s">
        <v>2420</v>
      </c>
      <c r="C108" s="188" t="s">
        <v>2556</v>
      </c>
      <c r="D108" s="169" t="s">
        <v>3123</v>
      </c>
      <c r="E108" s="169" t="s">
        <v>3255</v>
      </c>
      <c r="F108" s="188" t="s">
        <v>3256</v>
      </c>
      <c r="G108" s="188" t="s">
        <v>3258</v>
      </c>
      <c r="H108" s="169"/>
      <c r="I108" s="169" t="s">
        <v>2887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35">
      <c r="B109" s="188" t="s">
        <v>2420</v>
      </c>
      <c r="C109" s="188" t="s">
        <v>2556</v>
      </c>
      <c r="D109" s="169" t="s">
        <v>3123</v>
      </c>
      <c r="E109" s="169" t="s">
        <v>3255</v>
      </c>
      <c r="F109" s="188" t="s">
        <v>3256</v>
      </c>
      <c r="G109" s="188" t="s">
        <v>3259</v>
      </c>
      <c r="H109" s="169"/>
      <c r="I109" s="169" t="s">
        <v>2887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35">
      <c r="B110" s="188" t="s">
        <v>2420</v>
      </c>
      <c r="C110" s="188" t="s">
        <v>2556</v>
      </c>
      <c r="D110" s="169" t="s">
        <v>3123</v>
      </c>
      <c r="E110" s="169" t="s">
        <v>3255</v>
      </c>
      <c r="F110" s="188" t="s">
        <v>3256</v>
      </c>
      <c r="G110" s="188" t="s">
        <v>3260</v>
      </c>
      <c r="H110" s="169"/>
      <c r="I110" s="169" t="s">
        <v>2887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35">
      <c r="B111" s="188" t="s">
        <v>2420</v>
      </c>
      <c r="C111" s="188" t="s">
        <v>2556</v>
      </c>
      <c r="D111" s="169" t="s">
        <v>3123</v>
      </c>
      <c r="E111" s="169" t="s">
        <v>3255</v>
      </c>
      <c r="F111" s="188" t="s">
        <v>3256</v>
      </c>
      <c r="G111" s="188" t="s">
        <v>3261</v>
      </c>
      <c r="H111" s="169"/>
      <c r="I111" s="169" t="s">
        <v>2887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35">
      <c r="B112" s="188" t="s">
        <v>2754</v>
      </c>
      <c r="C112" s="188" t="s">
        <v>2429</v>
      </c>
      <c r="D112" s="169" t="s">
        <v>3123</v>
      </c>
      <c r="E112" s="169" t="s">
        <v>3255</v>
      </c>
      <c r="F112" s="188" t="s">
        <v>3256</v>
      </c>
      <c r="G112" s="188" t="s">
        <v>3262</v>
      </c>
      <c r="H112" s="169"/>
      <c r="I112" s="169" t="s">
        <v>2887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35">
      <c r="B113" s="188" t="s">
        <v>2420</v>
      </c>
      <c r="C113" s="188" t="s">
        <v>2556</v>
      </c>
      <c r="D113" s="169" t="s">
        <v>3123</v>
      </c>
      <c r="E113" s="169" t="s">
        <v>3255</v>
      </c>
      <c r="F113" s="188" t="s">
        <v>3256</v>
      </c>
      <c r="G113" s="188" t="s">
        <v>3263</v>
      </c>
      <c r="H113" s="169"/>
      <c r="I113" s="169" t="s">
        <v>2887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35">
      <c r="B114" s="188" t="s">
        <v>2754</v>
      </c>
      <c r="C114" s="188" t="s">
        <v>2429</v>
      </c>
      <c r="D114" s="169" t="s">
        <v>3123</v>
      </c>
      <c r="E114" s="169" t="s">
        <v>3255</v>
      </c>
      <c r="F114" s="188" t="s">
        <v>3256</v>
      </c>
      <c r="G114" s="188" t="s">
        <v>3264</v>
      </c>
      <c r="H114" s="169"/>
      <c r="I114" s="169" t="s">
        <v>2887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35">
      <c r="B115" s="188" t="s">
        <v>2420</v>
      </c>
      <c r="C115" s="188" t="s">
        <v>2556</v>
      </c>
      <c r="D115" s="169" t="s">
        <v>3123</v>
      </c>
      <c r="E115" s="169" t="s">
        <v>3255</v>
      </c>
      <c r="F115" s="188" t="s">
        <v>3256</v>
      </c>
      <c r="G115" s="188" t="s">
        <v>3265</v>
      </c>
      <c r="H115" s="169"/>
      <c r="I115" s="169" t="s">
        <v>2887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35">
      <c r="B116" s="188" t="s">
        <v>2420</v>
      </c>
      <c r="C116" s="188" t="s">
        <v>2556</v>
      </c>
      <c r="D116" s="169" t="s">
        <v>3123</v>
      </c>
      <c r="E116" s="169" t="s">
        <v>3255</v>
      </c>
      <c r="F116" s="188" t="s">
        <v>3256</v>
      </c>
      <c r="G116" s="188" t="s">
        <v>3266</v>
      </c>
      <c r="H116" s="169"/>
      <c r="I116" s="169" t="s">
        <v>2887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35">
      <c r="B117" s="188" t="s">
        <v>2753</v>
      </c>
      <c r="C117" s="188" t="s">
        <v>3267</v>
      </c>
      <c r="D117" s="169" t="s">
        <v>3123</v>
      </c>
      <c r="E117" s="169" t="s">
        <v>3255</v>
      </c>
      <c r="F117" s="188" t="s">
        <v>3256</v>
      </c>
      <c r="G117" s="188" t="s">
        <v>3268</v>
      </c>
      <c r="H117" s="169"/>
      <c r="I117" s="169" t="s">
        <v>2887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35">
      <c r="B118" s="188" t="s">
        <v>2420</v>
      </c>
      <c r="C118" s="188" t="s">
        <v>2556</v>
      </c>
      <c r="D118" s="169" t="s">
        <v>3123</v>
      </c>
      <c r="E118" s="169" t="s">
        <v>3255</v>
      </c>
      <c r="F118" s="188" t="s">
        <v>3256</v>
      </c>
      <c r="G118" s="188" t="s">
        <v>3269</v>
      </c>
      <c r="H118" s="169"/>
      <c r="I118" s="169" t="s">
        <v>2910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35">
      <c r="B119" s="188" t="s">
        <v>2420</v>
      </c>
      <c r="C119" s="188" t="s">
        <v>2556</v>
      </c>
      <c r="D119" s="169" t="s">
        <v>3123</v>
      </c>
      <c r="E119" s="169" t="s">
        <v>3255</v>
      </c>
      <c r="F119" s="188" t="s">
        <v>3256</v>
      </c>
      <c r="G119" s="188" t="s">
        <v>3270</v>
      </c>
      <c r="H119" s="169"/>
      <c r="I119" s="169" t="s">
        <v>2910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58" hidden="1" x14ac:dyDescent="0.35">
      <c r="B120" s="188" t="s">
        <v>2611</v>
      </c>
      <c r="C120" s="188" t="s">
        <v>744</v>
      </c>
      <c r="D120" s="169" t="s">
        <v>3123</v>
      </c>
      <c r="E120" s="169" t="s">
        <v>2447</v>
      </c>
      <c r="F120" s="188" t="s">
        <v>3271</v>
      </c>
      <c r="G120" s="188" t="s">
        <v>3272</v>
      </c>
      <c r="H120" s="169"/>
      <c r="I120" s="169" t="s">
        <v>2913</v>
      </c>
      <c r="J120" s="245">
        <v>194</v>
      </c>
      <c r="K120" s="245"/>
      <c r="L120" s="246">
        <f>0.55*2489.9640084</f>
        <v>1369.48020462</v>
      </c>
      <c r="M120" s="247"/>
      <c r="N120" s="260" t="s">
        <v>3273</v>
      </c>
    </row>
    <row r="121" spans="2:14" hidden="1" x14ac:dyDescent="0.35">
      <c r="B121" s="271" t="s">
        <v>2614</v>
      </c>
      <c r="C121" s="271" t="s">
        <v>744</v>
      </c>
      <c r="D121" s="272" t="s">
        <v>3123</v>
      </c>
      <c r="E121" s="272" t="s">
        <v>2447</v>
      </c>
      <c r="F121" s="271" t="s">
        <v>3271</v>
      </c>
      <c r="G121" s="271" t="s">
        <v>3272</v>
      </c>
      <c r="H121" s="272"/>
      <c r="I121" s="272" t="s">
        <v>2913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3274</v>
      </c>
    </row>
    <row r="122" spans="2:14" hidden="1" x14ac:dyDescent="0.35">
      <c r="B122" s="271" t="s">
        <v>2625</v>
      </c>
      <c r="C122" s="271" t="s">
        <v>744</v>
      </c>
      <c r="D122" s="272" t="s">
        <v>3123</v>
      </c>
      <c r="E122" s="272" t="s">
        <v>2447</v>
      </c>
      <c r="F122" s="271" t="s">
        <v>3271</v>
      </c>
      <c r="G122" s="271" t="s">
        <v>3272</v>
      </c>
      <c r="H122" s="272"/>
      <c r="I122" s="272" t="s">
        <v>2913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3274</v>
      </c>
    </row>
    <row r="123" spans="2:14" hidden="1" x14ac:dyDescent="0.35">
      <c r="B123" s="271" t="s">
        <v>2630</v>
      </c>
      <c r="C123" s="271" t="s">
        <v>744</v>
      </c>
      <c r="D123" s="272" t="s">
        <v>3123</v>
      </c>
      <c r="E123" s="272" t="s">
        <v>2447</v>
      </c>
      <c r="F123" s="271" t="s">
        <v>3271</v>
      </c>
      <c r="G123" s="271" t="s">
        <v>3272</v>
      </c>
      <c r="H123" s="272"/>
      <c r="I123" s="272" t="s">
        <v>2913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3275</v>
      </c>
    </row>
    <row r="124" spans="2:14" hidden="1" x14ac:dyDescent="0.35">
      <c r="B124" s="271" t="s">
        <v>2665</v>
      </c>
      <c r="C124" s="271" t="s">
        <v>744</v>
      </c>
      <c r="D124" s="272" t="s">
        <v>3123</v>
      </c>
      <c r="E124" s="272" t="s">
        <v>2447</v>
      </c>
      <c r="F124" s="271" t="s">
        <v>3271</v>
      </c>
      <c r="G124" s="271" t="s">
        <v>3272</v>
      </c>
      <c r="H124" s="272"/>
      <c r="I124" s="272" t="s">
        <v>2913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3276</v>
      </c>
    </row>
    <row r="125" spans="2:14" hidden="1" x14ac:dyDescent="0.35">
      <c r="B125" s="271" t="s">
        <v>2677</v>
      </c>
      <c r="C125" s="271" t="s">
        <v>744</v>
      </c>
      <c r="D125" s="272" t="s">
        <v>3123</v>
      </c>
      <c r="E125" s="272" t="s">
        <v>2447</v>
      </c>
      <c r="F125" s="271" t="s">
        <v>3271</v>
      </c>
      <c r="G125" s="271" t="s">
        <v>3272</v>
      </c>
      <c r="H125" s="272"/>
      <c r="I125" s="272" t="s">
        <v>2913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3277</v>
      </c>
    </row>
    <row r="126" spans="2:14" hidden="1" x14ac:dyDescent="0.35">
      <c r="B126" s="249" t="s">
        <v>2612</v>
      </c>
      <c r="C126" s="249" t="s">
        <v>745</v>
      </c>
      <c r="D126" s="250" t="s">
        <v>3123</v>
      </c>
      <c r="E126" s="250" t="s">
        <v>2447</v>
      </c>
      <c r="F126" s="249" t="s">
        <v>3278</v>
      </c>
      <c r="G126" s="249" t="s">
        <v>3279</v>
      </c>
      <c r="H126" s="250"/>
      <c r="I126" s="250" t="s">
        <v>2913</v>
      </c>
      <c r="J126" s="251">
        <v>142</v>
      </c>
      <c r="K126" s="251"/>
      <c r="L126" s="252">
        <v>161.61750000000001</v>
      </c>
      <c r="M126" s="253" t="s">
        <v>3127</v>
      </c>
      <c r="N126" s="188"/>
    </row>
    <row r="127" spans="2:14" hidden="1" x14ac:dyDescent="0.35">
      <c r="B127" s="249" t="s">
        <v>2612</v>
      </c>
      <c r="C127" s="249" t="s">
        <v>745</v>
      </c>
      <c r="D127" s="250" t="s">
        <v>3123</v>
      </c>
      <c r="E127" s="250" t="s">
        <v>2447</v>
      </c>
      <c r="F127" s="249" t="s">
        <v>3278</v>
      </c>
      <c r="G127" s="249" t="s">
        <v>3280</v>
      </c>
      <c r="H127" s="250"/>
      <c r="I127" s="250" t="s">
        <v>2913</v>
      </c>
      <c r="J127" s="251">
        <v>8</v>
      </c>
      <c r="K127" s="251"/>
      <c r="L127" s="252">
        <v>7.92</v>
      </c>
      <c r="M127" s="253" t="s">
        <v>3127</v>
      </c>
      <c r="N127" s="188"/>
    </row>
    <row r="128" spans="2:14" hidden="1" x14ac:dyDescent="0.35">
      <c r="B128" s="249" t="s">
        <v>2612</v>
      </c>
      <c r="C128" s="249" t="s">
        <v>745</v>
      </c>
      <c r="D128" s="250" t="s">
        <v>3123</v>
      </c>
      <c r="E128" s="250" t="s">
        <v>2447</v>
      </c>
      <c r="F128" s="249" t="s">
        <v>3278</v>
      </c>
      <c r="G128" s="249" t="s">
        <v>3281</v>
      </c>
      <c r="H128" s="250"/>
      <c r="I128" s="250" t="s">
        <v>2913</v>
      </c>
      <c r="J128" s="251">
        <v>11</v>
      </c>
      <c r="K128" s="251"/>
      <c r="L128" s="252">
        <v>74.25</v>
      </c>
      <c r="M128" s="253" t="s">
        <v>3127</v>
      </c>
      <c r="N128" s="188"/>
    </row>
    <row r="129" spans="2:17" hidden="1" x14ac:dyDescent="0.35">
      <c r="B129" s="249" t="s">
        <v>2639</v>
      </c>
      <c r="C129" s="249" t="s">
        <v>2523</v>
      </c>
      <c r="D129" s="250" t="s">
        <v>3123</v>
      </c>
      <c r="E129" s="250" t="s">
        <v>2447</v>
      </c>
      <c r="F129" s="249" t="s">
        <v>3278</v>
      </c>
      <c r="G129" s="249" t="s">
        <v>3282</v>
      </c>
      <c r="H129" s="250"/>
      <c r="I129" s="250" t="s">
        <v>2913</v>
      </c>
      <c r="J129" s="251">
        <v>14</v>
      </c>
      <c r="K129" s="251"/>
      <c r="L129" s="252">
        <v>63.854999999999997</v>
      </c>
      <c r="M129" s="253" t="s">
        <v>3127</v>
      </c>
      <c r="N129" s="188"/>
    </row>
    <row r="130" spans="2:17" ht="43.5" hidden="1" x14ac:dyDescent="0.35">
      <c r="B130" s="254" t="s">
        <v>2619</v>
      </c>
      <c r="C130" s="249"/>
      <c r="D130" s="250" t="s">
        <v>3123</v>
      </c>
      <c r="E130" s="250" t="s">
        <v>2447</v>
      </c>
      <c r="F130" s="249" t="s">
        <v>3283</v>
      </c>
      <c r="G130" s="249" t="s">
        <v>3284</v>
      </c>
      <c r="H130" s="250"/>
      <c r="I130" s="250" t="s">
        <v>2913</v>
      </c>
      <c r="J130" s="251">
        <v>44</v>
      </c>
      <c r="K130" s="251"/>
      <c r="L130" s="252">
        <f>151.47*0.4</f>
        <v>60.588000000000001</v>
      </c>
      <c r="M130" s="253" t="s">
        <v>3127</v>
      </c>
      <c r="N130" s="260" t="s">
        <v>3285</v>
      </c>
    </row>
    <row r="131" spans="2:17" hidden="1" x14ac:dyDescent="0.35">
      <c r="B131" s="254" t="s">
        <v>2620</v>
      </c>
      <c r="C131" s="249"/>
      <c r="D131" s="250" t="s">
        <v>3123</v>
      </c>
      <c r="E131" s="250" t="s">
        <v>2447</v>
      </c>
      <c r="F131" s="249" t="s">
        <v>3283</v>
      </c>
      <c r="G131" s="249" t="s">
        <v>3284</v>
      </c>
      <c r="H131" s="250"/>
      <c r="I131" s="250" t="s">
        <v>2913</v>
      </c>
      <c r="J131" s="251">
        <v>44</v>
      </c>
      <c r="K131" s="251"/>
      <c r="L131" s="252">
        <f>151.47*0.4</f>
        <v>60.588000000000001</v>
      </c>
      <c r="M131" s="253" t="s">
        <v>3127</v>
      </c>
      <c r="N131" s="188" t="s">
        <v>3286</v>
      </c>
    </row>
    <row r="132" spans="2:17" hidden="1" x14ac:dyDescent="0.35">
      <c r="B132" s="277" t="s">
        <v>2623</v>
      </c>
      <c r="C132" s="271"/>
      <c r="D132" s="272" t="s">
        <v>3123</v>
      </c>
      <c r="E132" s="272" t="s">
        <v>2447</v>
      </c>
      <c r="F132" s="271" t="s">
        <v>3283</v>
      </c>
      <c r="G132" s="271" t="s">
        <v>3284</v>
      </c>
      <c r="H132" s="272"/>
      <c r="I132" s="272" t="s">
        <v>2913</v>
      </c>
      <c r="J132" s="273">
        <v>44</v>
      </c>
      <c r="K132" s="273"/>
      <c r="L132" s="274">
        <f>151.47*0.2</f>
        <v>30.294</v>
      </c>
      <c r="M132" s="275" t="s">
        <v>3127</v>
      </c>
      <c r="N132" s="271" t="s">
        <v>3287</v>
      </c>
    </row>
    <row r="133" spans="2:17" hidden="1" x14ac:dyDescent="0.35">
      <c r="B133" s="254" t="s">
        <v>2622</v>
      </c>
      <c r="C133" s="249"/>
      <c r="D133" s="250" t="s">
        <v>3123</v>
      </c>
      <c r="E133" s="250" t="s">
        <v>2447</v>
      </c>
      <c r="F133" s="249" t="s">
        <v>3283</v>
      </c>
      <c r="G133" s="249" t="s">
        <v>3288</v>
      </c>
      <c r="H133" s="250"/>
      <c r="I133" s="250" t="s">
        <v>2913</v>
      </c>
      <c r="J133" s="251">
        <v>3</v>
      </c>
      <c r="K133" s="251"/>
      <c r="L133" s="252"/>
      <c r="M133" s="253" t="s">
        <v>3127</v>
      </c>
      <c r="N133" s="188" t="s">
        <v>3289</v>
      </c>
    </row>
    <row r="134" spans="2:17" hidden="1" x14ac:dyDescent="0.35">
      <c r="B134" s="254" t="s">
        <v>2669</v>
      </c>
      <c r="C134" s="249"/>
      <c r="D134" s="250" t="s">
        <v>3123</v>
      </c>
      <c r="E134" s="250" t="s">
        <v>2447</v>
      </c>
      <c r="F134" s="249" t="s">
        <v>3283</v>
      </c>
      <c r="G134" s="249" t="s">
        <v>3288</v>
      </c>
      <c r="H134" s="250"/>
      <c r="I134" s="250" t="s">
        <v>2913</v>
      </c>
      <c r="J134" s="251">
        <v>3</v>
      </c>
      <c r="K134" s="251"/>
      <c r="L134" s="252"/>
      <c r="M134" s="253" t="s">
        <v>3127</v>
      </c>
      <c r="N134" s="188" t="s">
        <v>3289</v>
      </c>
    </row>
    <row r="135" spans="2:17" hidden="1" x14ac:dyDescent="0.35">
      <c r="B135" s="249" t="s">
        <v>2622</v>
      </c>
      <c r="C135" s="249" t="s">
        <v>757</v>
      </c>
      <c r="D135" s="250" t="s">
        <v>3123</v>
      </c>
      <c r="E135" s="250" t="s">
        <v>2447</v>
      </c>
      <c r="F135" s="249" t="s">
        <v>3283</v>
      </c>
      <c r="G135" s="249" t="s">
        <v>3290</v>
      </c>
      <c r="H135" s="250"/>
      <c r="I135" s="250" t="s">
        <v>2913</v>
      </c>
      <c r="J135" s="251">
        <v>253</v>
      </c>
      <c r="K135" s="251"/>
      <c r="L135" s="252">
        <f>0.9*42.075</f>
        <v>37.867500000000007</v>
      </c>
      <c r="M135" s="253" t="s">
        <v>3127</v>
      </c>
      <c r="N135" s="276" t="s">
        <v>3291</v>
      </c>
      <c r="O135" s="17"/>
      <c r="P135" s="17"/>
      <c r="Q135" s="17"/>
    </row>
    <row r="136" spans="2:17" hidden="1" x14ac:dyDescent="0.35">
      <c r="B136" s="271" t="s">
        <v>2669</v>
      </c>
      <c r="C136" s="271" t="s">
        <v>757</v>
      </c>
      <c r="D136" s="272" t="s">
        <v>3123</v>
      </c>
      <c r="E136" s="272" t="s">
        <v>2447</v>
      </c>
      <c r="F136" s="271" t="s">
        <v>3283</v>
      </c>
      <c r="G136" s="271" t="s">
        <v>3290</v>
      </c>
      <c r="H136" s="272"/>
      <c r="I136" s="272" t="s">
        <v>2913</v>
      </c>
      <c r="J136" s="273">
        <v>253</v>
      </c>
      <c r="K136" s="273"/>
      <c r="L136" s="274">
        <f>0.1*42.075</f>
        <v>4.2075000000000005</v>
      </c>
      <c r="M136" s="275" t="s">
        <v>3127</v>
      </c>
      <c r="N136" s="271" t="s">
        <v>3292</v>
      </c>
      <c r="O136" s="17"/>
      <c r="P136" s="17"/>
      <c r="Q136" s="17"/>
    </row>
    <row r="137" spans="2:17" hidden="1" x14ac:dyDescent="0.35">
      <c r="B137" s="249" t="s">
        <v>2622</v>
      </c>
      <c r="C137" s="249" t="s">
        <v>757</v>
      </c>
      <c r="D137" s="250" t="s">
        <v>3123</v>
      </c>
      <c r="E137" s="250" t="s">
        <v>2447</v>
      </c>
      <c r="F137" s="249" t="s">
        <v>3283</v>
      </c>
      <c r="G137" s="249" t="s">
        <v>3293</v>
      </c>
      <c r="H137" s="250"/>
      <c r="I137" s="250" t="s">
        <v>2913</v>
      </c>
      <c r="J137" s="251">
        <v>6</v>
      </c>
      <c r="K137" s="251"/>
      <c r="L137" s="252"/>
      <c r="M137" s="253" t="s">
        <v>3127</v>
      </c>
      <c r="N137" s="188"/>
    </row>
    <row r="138" spans="2:17" hidden="1" x14ac:dyDescent="0.35">
      <c r="B138" s="249" t="s">
        <v>2615</v>
      </c>
      <c r="C138" s="249" t="s">
        <v>749</v>
      </c>
      <c r="D138" s="250" t="s">
        <v>3123</v>
      </c>
      <c r="E138" s="250" t="s">
        <v>2447</v>
      </c>
      <c r="F138" s="249" t="s">
        <v>3283</v>
      </c>
      <c r="G138" s="249" t="s">
        <v>3294</v>
      </c>
      <c r="H138" s="250"/>
      <c r="I138" s="250" t="s">
        <v>2913</v>
      </c>
      <c r="J138" s="251">
        <v>10</v>
      </c>
      <c r="K138" s="251"/>
      <c r="L138" s="252">
        <v>2.7719999999999998</v>
      </c>
      <c r="M138" s="253" t="s">
        <v>3127</v>
      </c>
      <c r="N138" s="188"/>
    </row>
    <row r="139" spans="2:17" hidden="1" x14ac:dyDescent="0.35">
      <c r="B139" s="255" t="s">
        <v>2621</v>
      </c>
      <c r="C139" s="254"/>
      <c r="D139" s="250" t="s">
        <v>3123</v>
      </c>
      <c r="E139" s="250" t="s">
        <v>2447</v>
      </c>
      <c r="F139" s="249" t="s">
        <v>3283</v>
      </c>
      <c r="G139" s="249" t="s">
        <v>3295</v>
      </c>
      <c r="H139" s="250"/>
      <c r="I139" s="250" t="s">
        <v>2913</v>
      </c>
      <c r="J139" s="251">
        <v>64</v>
      </c>
      <c r="K139" s="251"/>
      <c r="L139" s="252">
        <f>27.72/3</f>
        <v>9.24</v>
      </c>
      <c r="M139" s="253" t="s">
        <v>3127</v>
      </c>
      <c r="N139" s="188" t="s">
        <v>3296</v>
      </c>
    </row>
    <row r="140" spans="2:17" hidden="1" x14ac:dyDescent="0.35">
      <c r="B140" s="255" t="s">
        <v>2667</v>
      </c>
      <c r="C140" s="254"/>
      <c r="D140" s="250" t="s">
        <v>3123</v>
      </c>
      <c r="E140" s="250" t="s">
        <v>2447</v>
      </c>
      <c r="F140" s="249" t="s">
        <v>3283</v>
      </c>
      <c r="G140" s="249" t="s">
        <v>3295</v>
      </c>
      <c r="H140" s="250"/>
      <c r="I140" s="250" t="s">
        <v>2913</v>
      </c>
      <c r="J140" s="251">
        <v>64</v>
      </c>
      <c r="K140" s="251"/>
      <c r="L140" s="252">
        <f>27.72/3</f>
        <v>9.24</v>
      </c>
      <c r="M140" s="253" t="s">
        <v>3127</v>
      </c>
      <c r="N140" s="188" t="s">
        <v>3296</v>
      </c>
    </row>
    <row r="141" spans="2:17" ht="29" hidden="1" x14ac:dyDescent="0.35">
      <c r="B141" s="255" t="s">
        <v>3107</v>
      </c>
      <c r="C141" s="254"/>
      <c r="D141" s="250" t="s">
        <v>3123</v>
      </c>
      <c r="E141" s="250" t="s">
        <v>2447</v>
      </c>
      <c r="F141" s="249" t="s">
        <v>3283</v>
      </c>
      <c r="G141" s="249" t="s">
        <v>3295</v>
      </c>
      <c r="H141" s="250"/>
      <c r="I141" s="250" t="s">
        <v>2913</v>
      </c>
      <c r="J141" s="251">
        <v>64</v>
      </c>
      <c r="K141" s="251"/>
      <c r="L141" s="252">
        <f>27.72/3</f>
        <v>9.24</v>
      </c>
      <c r="M141" s="253" t="s">
        <v>3127</v>
      </c>
      <c r="N141" s="188" t="s">
        <v>3296</v>
      </c>
    </row>
    <row r="142" spans="2:17" hidden="1" x14ac:dyDescent="0.35">
      <c r="B142" s="255" t="s">
        <v>2650</v>
      </c>
      <c r="C142" s="249" t="s">
        <v>2651</v>
      </c>
      <c r="D142" s="250" t="s">
        <v>3123</v>
      </c>
      <c r="E142" s="250" t="s">
        <v>2447</v>
      </c>
      <c r="F142" s="249" t="s">
        <v>3283</v>
      </c>
      <c r="G142" s="249" t="s">
        <v>3297</v>
      </c>
      <c r="H142" s="250"/>
      <c r="I142" s="250" t="s">
        <v>2913</v>
      </c>
      <c r="J142" s="251">
        <v>11</v>
      </c>
      <c r="K142" s="251"/>
      <c r="L142" s="252">
        <v>5.94</v>
      </c>
      <c r="M142" s="253" t="s">
        <v>3127</v>
      </c>
      <c r="N142" s="188"/>
    </row>
    <row r="143" spans="2:17" hidden="1" x14ac:dyDescent="0.35">
      <c r="B143" s="255" t="s">
        <v>2650</v>
      </c>
      <c r="C143" s="249" t="s">
        <v>2651</v>
      </c>
      <c r="D143" s="250" t="s">
        <v>3123</v>
      </c>
      <c r="E143" s="250" t="s">
        <v>2447</v>
      </c>
      <c r="F143" s="249" t="s">
        <v>3283</v>
      </c>
      <c r="G143" s="249" t="s">
        <v>3298</v>
      </c>
      <c r="H143" s="250"/>
      <c r="I143" s="250" t="s">
        <v>2913</v>
      </c>
      <c r="J143" s="251">
        <v>16</v>
      </c>
      <c r="K143" s="251"/>
      <c r="L143" s="252">
        <v>5.94</v>
      </c>
      <c r="M143" s="253" t="s">
        <v>3127</v>
      </c>
      <c r="N143" s="188" t="s">
        <v>3299</v>
      </c>
    </row>
    <row r="144" spans="2:17" hidden="1" x14ac:dyDescent="0.35">
      <c r="B144" s="255" t="s">
        <v>2621</v>
      </c>
      <c r="C144" s="254"/>
      <c r="D144" s="250" t="s">
        <v>3123</v>
      </c>
      <c r="E144" s="250" t="s">
        <v>2447</v>
      </c>
      <c r="F144" s="249" t="s">
        <v>3283</v>
      </c>
      <c r="G144" s="249" t="s">
        <v>3300</v>
      </c>
      <c r="H144" s="250"/>
      <c r="I144" s="250" t="s">
        <v>2913</v>
      </c>
      <c r="J144" s="251">
        <v>40</v>
      </c>
      <c r="K144" s="251"/>
      <c r="L144" s="252"/>
      <c r="M144" s="253" t="s">
        <v>3127</v>
      </c>
      <c r="N144" s="188" t="s">
        <v>3296</v>
      </c>
    </row>
    <row r="145" spans="2:15" hidden="1" x14ac:dyDescent="0.35">
      <c r="B145" s="255" t="s">
        <v>2667</v>
      </c>
      <c r="C145" s="254"/>
      <c r="D145" s="250" t="s">
        <v>3123</v>
      </c>
      <c r="E145" s="250" t="s">
        <v>2447</v>
      </c>
      <c r="F145" s="249" t="s">
        <v>3283</v>
      </c>
      <c r="G145" s="249" t="s">
        <v>3300</v>
      </c>
      <c r="H145" s="250"/>
      <c r="I145" s="250" t="s">
        <v>2913</v>
      </c>
      <c r="J145" s="251">
        <v>40</v>
      </c>
      <c r="K145" s="251"/>
      <c r="L145" s="252"/>
      <c r="M145" s="253" t="s">
        <v>3127</v>
      </c>
      <c r="N145" s="188" t="s">
        <v>3296</v>
      </c>
    </row>
    <row r="146" spans="2:15" hidden="1" x14ac:dyDescent="0.35">
      <c r="B146" s="255" t="s">
        <v>2631</v>
      </c>
      <c r="C146" s="254"/>
      <c r="D146" s="250" t="s">
        <v>3123</v>
      </c>
      <c r="E146" s="250" t="s">
        <v>2447</v>
      </c>
      <c r="F146" s="249" t="s">
        <v>3283</v>
      </c>
      <c r="G146" s="249" t="s">
        <v>3300</v>
      </c>
      <c r="H146" s="250"/>
      <c r="I146" s="250" t="s">
        <v>2913</v>
      </c>
      <c r="J146" s="251">
        <v>40</v>
      </c>
      <c r="K146" s="251"/>
      <c r="L146" s="252"/>
      <c r="M146" s="253" t="s">
        <v>3127</v>
      </c>
      <c r="N146" s="188" t="s">
        <v>3296</v>
      </c>
    </row>
    <row r="147" spans="2:15" hidden="1" x14ac:dyDescent="0.35">
      <c r="B147" s="249" t="s">
        <v>2631</v>
      </c>
      <c r="C147" s="249" t="s">
        <v>766</v>
      </c>
      <c r="D147" s="250" t="s">
        <v>3123</v>
      </c>
      <c r="E147" s="250" t="s">
        <v>2447</v>
      </c>
      <c r="F147" s="249" t="s">
        <v>3283</v>
      </c>
      <c r="G147" s="249" t="s">
        <v>3301</v>
      </c>
      <c r="H147" s="250"/>
      <c r="I147" s="250" t="s">
        <v>2913</v>
      </c>
      <c r="J147" s="251">
        <v>33</v>
      </c>
      <c r="K147" s="251"/>
      <c r="L147" s="252">
        <v>10.395</v>
      </c>
      <c r="M147" s="253" t="s">
        <v>3127</v>
      </c>
      <c r="N147" s="188"/>
    </row>
    <row r="148" spans="2:15" hidden="1" x14ac:dyDescent="0.35">
      <c r="B148" s="255" t="s">
        <v>2621</v>
      </c>
      <c r="C148" s="254"/>
      <c r="D148" s="250" t="s">
        <v>3123</v>
      </c>
      <c r="E148" s="250" t="s">
        <v>2447</v>
      </c>
      <c r="F148" s="249" t="s">
        <v>3283</v>
      </c>
      <c r="G148" s="249" t="s">
        <v>3302</v>
      </c>
      <c r="H148" s="250"/>
      <c r="I148" s="250" t="s">
        <v>2913</v>
      </c>
      <c r="J148" s="251">
        <v>2</v>
      </c>
      <c r="K148" s="251"/>
      <c r="L148" s="252">
        <f>1.98/3</f>
        <v>0.66</v>
      </c>
      <c r="M148" s="253" t="s">
        <v>3127</v>
      </c>
      <c r="N148" s="188" t="s">
        <v>3303</v>
      </c>
    </row>
    <row r="149" spans="2:15" hidden="1" x14ac:dyDescent="0.35">
      <c r="B149" s="255" t="s">
        <v>2667</v>
      </c>
      <c r="C149" s="254"/>
      <c r="D149" s="250" t="s">
        <v>3123</v>
      </c>
      <c r="E149" s="250" t="s">
        <v>2447</v>
      </c>
      <c r="F149" s="249" t="s">
        <v>3283</v>
      </c>
      <c r="G149" s="249" t="s">
        <v>3302</v>
      </c>
      <c r="H149" s="250"/>
      <c r="I149" s="250" t="s">
        <v>2913</v>
      </c>
      <c r="J149" s="251">
        <v>2</v>
      </c>
      <c r="K149" s="251"/>
      <c r="L149" s="252">
        <f>1.98/3</f>
        <v>0.66</v>
      </c>
      <c r="M149" s="253" t="s">
        <v>3127</v>
      </c>
      <c r="N149" s="188" t="s">
        <v>3303</v>
      </c>
    </row>
    <row r="150" spans="2:15" ht="29" hidden="1" x14ac:dyDescent="0.35">
      <c r="B150" s="255" t="s">
        <v>3107</v>
      </c>
      <c r="C150" s="254"/>
      <c r="D150" s="250" t="s">
        <v>3123</v>
      </c>
      <c r="E150" s="250" t="s">
        <v>2447</v>
      </c>
      <c r="F150" s="249" t="s">
        <v>3283</v>
      </c>
      <c r="G150" s="249" t="s">
        <v>3302</v>
      </c>
      <c r="H150" s="250"/>
      <c r="I150" s="250" t="s">
        <v>2913</v>
      </c>
      <c r="J150" s="251">
        <v>2</v>
      </c>
      <c r="K150" s="251"/>
      <c r="L150" s="252">
        <f>1.98/3</f>
        <v>0.66</v>
      </c>
      <c r="M150" s="253" t="s">
        <v>3127</v>
      </c>
      <c r="N150" s="188" t="s">
        <v>3303</v>
      </c>
    </row>
    <row r="151" spans="2:15" hidden="1" x14ac:dyDescent="0.35">
      <c r="B151" s="249" t="s">
        <v>2650</v>
      </c>
      <c r="C151" s="249" t="s">
        <v>2651</v>
      </c>
      <c r="D151" s="250" t="s">
        <v>3123</v>
      </c>
      <c r="E151" s="250" t="s">
        <v>2447</v>
      </c>
      <c r="F151" s="249" t="s">
        <v>3283</v>
      </c>
      <c r="G151" s="249" t="s">
        <v>3304</v>
      </c>
      <c r="H151" s="250"/>
      <c r="I151" s="250" t="s">
        <v>2913</v>
      </c>
      <c r="J151" s="251">
        <v>4</v>
      </c>
      <c r="K151" s="251"/>
      <c r="L151" s="252"/>
      <c r="M151" s="253" t="s">
        <v>3127</v>
      </c>
      <c r="N151" s="188" t="s">
        <v>3299</v>
      </c>
    </row>
    <row r="152" spans="2:15" hidden="1" x14ac:dyDescent="0.35">
      <c r="B152" s="249" t="s">
        <v>2650</v>
      </c>
      <c r="C152" s="249" t="s">
        <v>2651</v>
      </c>
      <c r="D152" s="250" t="s">
        <v>3123</v>
      </c>
      <c r="E152" s="250" t="s">
        <v>2447</v>
      </c>
      <c r="F152" s="249" t="s">
        <v>3283</v>
      </c>
      <c r="G152" s="249" t="s">
        <v>3305</v>
      </c>
      <c r="H152" s="250"/>
      <c r="I152" s="250" t="s">
        <v>2913</v>
      </c>
      <c r="J152" s="251">
        <v>4</v>
      </c>
      <c r="K152" s="251"/>
      <c r="L152" s="252"/>
      <c r="M152" s="253" t="s">
        <v>3127</v>
      </c>
      <c r="N152" s="188" t="s">
        <v>3299</v>
      </c>
    </row>
    <row r="153" spans="2:15" hidden="1" x14ac:dyDescent="0.35">
      <c r="B153" s="249" t="s">
        <v>2645</v>
      </c>
      <c r="C153" s="249" t="s">
        <v>2529</v>
      </c>
      <c r="D153" s="250" t="s">
        <v>3123</v>
      </c>
      <c r="E153" s="250" t="s">
        <v>2447</v>
      </c>
      <c r="F153" s="249" t="s">
        <v>3306</v>
      </c>
      <c r="G153" s="249" t="s">
        <v>3307</v>
      </c>
      <c r="H153" s="250"/>
      <c r="I153" s="250" t="s">
        <v>2913</v>
      </c>
      <c r="J153" s="251">
        <v>19</v>
      </c>
      <c r="K153" s="251"/>
      <c r="L153" s="252">
        <v>67.319999999999993</v>
      </c>
      <c r="M153" s="253" t="s">
        <v>3127</v>
      </c>
      <c r="N153" s="188"/>
    </row>
    <row r="154" spans="2:15" hidden="1" x14ac:dyDescent="0.35">
      <c r="B154" s="249" t="s">
        <v>2616</v>
      </c>
      <c r="C154" s="249" t="s">
        <v>750</v>
      </c>
      <c r="D154" s="250" t="s">
        <v>3123</v>
      </c>
      <c r="E154" s="250" t="s">
        <v>2447</v>
      </c>
      <c r="F154" s="249" t="s">
        <v>3306</v>
      </c>
      <c r="G154" s="249" t="s">
        <v>3308</v>
      </c>
      <c r="H154" s="250"/>
      <c r="I154" s="250" t="s">
        <v>2913</v>
      </c>
      <c r="J154" s="251">
        <v>134</v>
      </c>
      <c r="K154" s="251"/>
      <c r="L154" s="252">
        <f>0.5*170.181</f>
        <v>85.090500000000006</v>
      </c>
      <c r="M154" s="253" t="s">
        <v>3127</v>
      </c>
      <c r="N154" s="276" t="s">
        <v>3309</v>
      </c>
    </row>
    <row r="155" spans="2:15" hidden="1" x14ac:dyDescent="0.35">
      <c r="B155" s="271" t="s">
        <v>2617</v>
      </c>
      <c r="C155" s="271" t="s">
        <v>750</v>
      </c>
      <c r="D155" s="272" t="s">
        <v>3123</v>
      </c>
      <c r="E155" s="272" t="s">
        <v>2447</v>
      </c>
      <c r="F155" s="271" t="s">
        <v>3306</v>
      </c>
      <c r="G155" s="271" t="s">
        <v>3308</v>
      </c>
      <c r="H155" s="272"/>
      <c r="I155" s="272" t="s">
        <v>2913</v>
      </c>
      <c r="J155" s="273">
        <v>134</v>
      </c>
      <c r="K155" s="273"/>
      <c r="L155" s="274">
        <f>0.4*170.181</f>
        <v>68.072400000000002</v>
      </c>
      <c r="M155" s="275" t="s">
        <v>3127</v>
      </c>
      <c r="N155" s="271" t="s">
        <v>3310</v>
      </c>
    </row>
    <row r="156" spans="2:15" hidden="1" x14ac:dyDescent="0.35">
      <c r="B156" s="271" t="s">
        <v>2675</v>
      </c>
      <c r="C156" s="271" t="s">
        <v>750</v>
      </c>
      <c r="D156" s="272" t="s">
        <v>3123</v>
      </c>
      <c r="E156" s="272" t="s">
        <v>2447</v>
      </c>
      <c r="F156" s="271" t="s">
        <v>3306</v>
      </c>
      <c r="G156" s="271" t="s">
        <v>3308</v>
      </c>
      <c r="H156" s="272"/>
      <c r="I156" s="272" t="s">
        <v>2913</v>
      </c>
      <c r="J156" s="273">
        <v>134</v>
      </c>
      <c r="K156" s="273"/>
      <c r="L156" s="274">
        <f>0.1*170.181</f>
        <v>17.0181</v>
      </c>
      <c r="M156" s="275" t="s">
        <v>3127</v>
      </c>
      <c r="N156" s="271" t="s">
        <v>3311</v>
      </c>
    </row>
    <row r="157" spans="2:15" hidden="1" x14ac:dyDescent="0.35">
      <c r="B157" s="249" t="s">
        <v>2621</v>
      </c>
      <c r="C157" s="249" t="s">
        <v>756</v>
      </c>
      <c r="D157" s="250" t="s">
        <v>3123</v>
      </c>
      <c r="E157" s="250" t="s">
        <v>2447</v>
      </c>
      <c r="F157" s="249" t="s">
        <v>3306</v>
      </c>
      <c r="G157" s="249" t="s">
        <v>3312</v>
      </c>
      <c r="H157" s="250"/>
      <c r="I157" s="250" t="s">
        <v>2913</v>
      </c>
      <c r="J157" s="251">
        <v>72</v>
      </c>
      <c r="K157" s="251"/>
      <c r="L157" s="252">
        <v>35.64</v>
      </c>
      <c r="M157" s="253" t="s">
        <v>3127</v>
      </c>
      <c r="N157" s="188"/>
      <c r="O157" s="17"/>
    </row>
    <row r="158" spans="2:15" hidden="1" x14ac:dyDescent="0.35">
      <c r="B158" s="249" t="s">
        <v>2619</v>
      </c>
      <c r="C158" s="249" t="s">
        <v>754</v>
      </c>
      <c r="D158" s="250" t="s">
        <v>3123</v>
      </c>
      <c r="E158" s="250" t="s">
        <v>2447</v>
      </c>
      <c r="F158" s="249" t="s">
        <v>3306</v>
      </c>
      <c r="G158" s="249" t="s">
        <v>3313</v>
      </c>
      <c r="H158" s="250"/>
      <c r="I158" s="250" t="s">
        <v>2913</v>
      </c>
      <c r="J158" s="251">
        <v>61</v>
      </c>
      <c r="K158" s="251"/>
      <c r="L158" s="252">
        <v>235.71899999999999</v>
      </c>
      <c r="M158" s="253" t="s">
        <v>3127</v>
      </c>
      <c r="N158" s="188"/>
    </row>
    <row r="159" spans="2:15" hidden="1" x14ac:dyDescent="0.35">
      <c r="B159" s="249" t="s">
        <v>2615</v>
      </c>
      <c r="C159" s="249" t="s">
        <v>749</v>
      </c>
      <c r="D159" s="250" t="s">
        <v>3123</v>
      </c>
      <c r="E159" s="250" t="s">
        <v>2447</v>
      </c>
      <c r="F159" s="249" t="s">
        <v>3314</v>
      </c>
      <c r="G159" s="249" t="s">
        <v>3294</v>
      </c>
      <c r="H159" s="250"/>
      <c r="I159" s="250" t="s">
        <v>2913</v>
      </c>
      <c r="J159" s="251">
        <v>23</v>
      </c>
      <c r="K159" s="251"/>
      <c r="L159" s="252">
        <v>3.96</v>
      </c>
      <c r="M159" s="253" t="s">
        <v>3127</v>
      </c>
      <c r="N159" s="188"/>
    </row>
    <row r="160" spans="2:15" hidden="1" x14ac:dyDescent="0.35">
      <c r="B160" s="249" t="s">
        <v>2643</v>
      </c>
      <c r="C160" s="249" t="s">
        <v>2527</v>
      </c>
      <c r="D160" s="250" t="s">
        <v>3123</v>
      </c>
      <c r="E160" s="250" t="s">
        <v>2447</v>
      </c>
      <c r="F160" s="249" t="s">
        <v>3314</v>
      </c>
      <c r="G160" s="249" t="s">
        <v>3315</v>
      </c>
      <c r="H160" s="250"/>
      <c r="I160" s="250" t="s">
        <v>2913</v>
      </c>
      <c r="J160" s="251">
        <v>7</v>
      </c>
      <c r="K160" s="251"/>
      <c r="L160" s="252">
        <v>69.3</v>
      </c>
      <c r="M160" s="253" t="s">
        <v>3127</v>
      </c>
      <c r="N160" s="188" t="s">
        <v>3299</v>
      </c>
      <c r="O160" s="17"/>
    </row>
    <row r="161" spans="2:15" hidden="1" x14ac:dyDescent="0.35">
      <c r="B161" s="249" t="s">
        <v>2615</v>
      </c>
      <c r="C161" s="249" t="s">
        <v>749</v>
      </c>
      <c r="D161" s="250" t="s">
        <v>3123</v>
      </c>
      <c r="E161" s="250" t="s">
        <v>2447</v>
      </c>
      <c r="F161" s="249" t="s">
        <v>3314</v>
      </c>
      <c r="G161" s="249" t="s">
        <v>3316</v>
      </c>
      <c r="H161" s="250"/>
      <c r="I161" s="250" t="s">
        <v>2913</v>
      </c>
      <c r="J161" s="251">
        <v>9</v>
      </c>
      <c r="K161" s="251"/>
      <c r="L161" s="252">
        <v>2.7719999999999998</v>
      </c>
      <c r="M161" s="253" t="s">
        <v>3127</v>
      </c>
      <c r="N161" s="188"/>
      <c r="O161" s="256"/>
    </row>
    <row r="162" spans="2:15" hidden="1" x14ac:dyDescent="0.35">
      <c r="B162" s="249" t="s">
        <v>2643</v>
      </c>
      <c r="C162" s="249" t="s">
        <v>2527</v>
      </c>
      <c r="D162" s="250" t="s">
        <v>3123</v>
      </c>
      <c r="E162" s="250" t="s">
        <v>2447</v>
      </c>
      <c r="F162" s="249" t="s">
        <v>3314</v>
      </c>
      <c r="G162" s="249" t="s">
        <v>3317</v>
      </c>
      <c r="H162" s="250"/>
      <c r="I162" s="250" t="s">
        <v>2913</v>
      </c>
      <c r="J162" s="251">
        <v>6</v>
      </c>
      <c r="K162" s="251"/>
      <c r="L162" s="252">
        <v>245.52</v>
      </c>
      <c r="M162" s="253" t="s">
        <v>3127</v>
      </c>
      <c r="N162" s="188"/>
    </row>
    <row r="163" spans="2:15" hidden="1" x14ac:dyDescent="0.35">
      <c r="B163" s="249" t="s">
        <v>2643</v>
      </c>
      <c r="C163" s="249" t="s">
        <v>2527</v>
      </c>
      <c r="D163" s="250" t="s">
        <v>3123</v>
      </c>
      <c r="E163" s="250" t="s">
        <v>2447</v>
      </c>
      <c r="F163" s="249" t="s">
        <v>3314</v>
      </c>
      <c r="G163" s="249" t="s">
        <v>3318</v>
      </c>
      <c r="H163" s="250"/>
      <c r="I163" s="250" t="s">
        <v>2913</v>
      </c>
      <c r="J163" s="251">
        <v>4</v>
      </c>
      <c r="K163" s="251"/>
      <c r="L163" s="252">
        <v>277.2</v>
      </c>
      <c r="M163" s="253" t="s">
        <v>3127</v>
      </c>
      <c r="N163" s="188"/>
    </row>
    <row r="164" spans="2:15" hidden="1" x14ac:dyDescent="0.35">
      <c r="B164" s="249" t="s">
        <v>2620</v>
      </c>
      <c r="C164" s="249" t="s">
        <v>755</v>
      </c>
      <c r="D164" s="250" t="s">
        <v>3123</v>
      </c>
      <c r="E164" s="250" t="s">
        <v>2447</v>
      </c>
      <c r="F164" s="249" t="s">
        <v>3314</v>
      </c>
      <c r="G164" s="249" t="s">
        <v>3319</v>
      </c>
      <c r="H164" s="250"/>
      <c r="I164" s="250" t="s">
        <v>2913</v>
      </c>
      <c r="J164" s="251">
        <v>7</v>
      </c>
      <c r="K164" s="251"/>
      <c r="L164" s="252">
        <v>47.52</v>
      </c>
      <c r="M164" s="253" t="s">
        <v>3127</v>
      </c>
      <c r="N164" s="188"/>
    </row>
    <row r="165" spans="2:15" hidden="1" x14ac:dyDescent="0.35">
      <c r="B165" s="249" t="s">
        <v>2644</v>
      </c>
      <c r="C165" s="249" t="s">
        <v>2528</v>
      </c>
      <c r="D165" s="250" t="s">
        <v>3123</v>
      </c>
      <c r="E165" s="250" t="s">
        <v>2447</v>
      </c>
      <c r="F165" s="249" t="s">
        <v>3314</v>
      </c>
      <c r="G165" s="249" t="s">
        <v>3320</v>
      </c>
      <c r="H165" s="250"/>
      <c r="I165" s="250" t="s">
        <v>2913</v>
      </c>
      <c r="J165" s="251">
        <v>1</v>
      </c>
      <c r="K165" s="251"/>
      <c r="L165" s="252">
        <v>99</v>
      </c>
      <c r="M165" s="253" t="s">
        <v>3127</v>
      </c>
      <c r="N165" s="188"/>
    </row>
    <row r="166" spans="2:15" hidden="1" x14ac:dyDescent="0.35">
      <c r="B166" s="249" t="s">
        <v>2642</v>
      </c>
      <c r="C166" s="249" t="s">
        <v>2526</v>
      </c>
      <c r="D166" s="250" t="s">
        <v>3123</v>
      </c>
      <c r="E166" s="250" t="s">
        <v>2447</v>
      </c>
      <c r="F166" s="249" t="s">
        <v>3314</v>
      </c>
      <c r="G166" s="249" t="s">
        <v>3321</v>
      </c>
      <c r="H166" s="250"/>
      <c r="I166" s="250" t="s">
        <v>2913</v>
      </c>
      <c r="J166" s="251">
        <v>1</v>
      </c>
      <c r="K166" s="251"/>
      <c r="L166" s="252">
        <v>5.94</v>
      </c>
      <c r="M166" s="253" t="s">
        <v>3127</v>
      </c>
      <c r="N166" s="188"/>
    </row>
    <row r="167" spans="2:15" hidden="1" x14ac:dyDescent="0.35">
      <c r="B167" s="249" t="s">
        <v>2618</v>
      </c>
      <c r="C167" s="249" t="s">
        <v>752</v>
      </c>
      <c r="D167" s="250" t="s">
        <v>3123</v>
      </c>
      <c r="E167" s="250" t="s">
        <v>2447</v>
      </c>
      <c r="F167" s="249" t="s">
        <v>3314</v>
      </c>
      <c r="G167" s="249" t="s">
        <v>3322</v>
      </c>
      <c r="H167" s="250"/>
      <c r="I167" s="250" t="s">
        <v>2913</v>
      </c>
      <c r="J167" s="251">
        <v>5</v>
      </c>
      <c r="K167" s="251"/>
      <c r="L167" s="252">
        <f>0.85*9.9</f>
        <v>8.4150000000000009</v>
      </c>
      <c r="M167" s="253" t="s">
        <v>3127</v>
      </c>
      <c r="N167" s="276" t="s">
        <v>3323</v>
      </c>
    </row>
    <row r="168" spans="2:15" hidden="1" x14ac:dyDescent="0.35">
      <c r="B168" s="271" t="s">
        <v>2671</v>
      </c>
      <c r="C168" s="271" t="s">
        <v>752</v>
      </c>
      <c r="D168" s="272" t="s">
        <v>3123</v>
      </c>
      <c r="E168" s="272" t="s">
        <v>2447</v>
      </c>
      <c r="F168" s="271" t="s">
        <v>3314</v>
      </c>
      <c r="G168" s="271" t="s">
        <v>3322</v>
      </c>
      <c r="H168" s="272"/>
      <c r="I168" s="272" t="s">
        <v>2913</v>
      </c>
      <c r="J168" s="273">
        <v>5</v>
      </c>
      <c r="K168" s="273"/>
      <c r="L168" s="274">
        <f>0.15*9.9</f>
        <v>1.4850000000000001</v>
      </c>
      <c r="M168" s="275" t="s">
        <v>3127</v>
      </c>
      <c r="N168" s="271" t="s">
        <v>3324</v>
      </c>
    </row>
    <row r="169" spans="2:15" hidden="1" x14ac:dyDescent="0.35">
      <c r="B169" s="249" t="s">
        <v>2646</v>
      </c>
      <c r="C169" s="249" t="s">
        <v>2647</v>
      </c>
      <c r="D169" s="250" t="s">
        <v>3123</v>
      </c>
      <c r="E169" s="250" t="s">
        <v>2447</v>
      </c>
      <c r="F169" s="249" t="s">
        <v>3325</v>
      </c>
      <c r="G169" s="249" t="s">
        <v>3326</v>
      </c>
      <c r="H169" s="250"/>
      <c r="I169" s="250" t="s">
        <v>2913</v>
      </c>
      <c r="J169" s="251">
        <v>1</v>
      </c>
      <c r="K169" s="251"/>
      <c r="L169" s="252">
        <v>49.5</v>
      </c>
      <c r="M169" s="253" t="s">
        <v>3127</v>
      </c>
      <c r="N169" s="257"/>
      <c r="O169" s="258"/>
    </row>
    <row r="170" spans="2:15" hidden="1" x14ac:dyDescent="0.35">
      <c r="B170" s="249" t="s">
        <v>2648</v>
      </c>
      <c r="C170" s="249" t="s">
        <v>2649</v>
      </c>
      <c r="D170" s="250" t="s">
        <v>3123</v>
      </c>
      <c r="E170" s="250" t="s">
        <v>2447</v>
      </c>
      <c r="F170" s="249" t="s">
        <v>3325</v>
      </c>
      <c r="G170" s="249" t="s">
        <v>3327</v>
      </c>
      <c r="H170" s="250"/>
      <c r="I170" s="250" t="s">
        <v>2913</v>
      </c>
      <c r="J170" s="251">
        <v>2</v>
      </c>
      <c r="K170" s="251"/>
      <c r="L170" s="252">
        <v>79.2</v>
      </c>
      <c r="M170" s="253" t="s">
        <v>3127</v>
      </c>
      <c r="N170" s="257"/>
      <c r="O170" s="258"/>
    </row>
    <row r="171" spans="2:15" hidden="1" x14ac:dyDescent="0.35">
      <c r="B171" s="249" t="s">
        <v>2626</v>
      </c>
      <c r="C171" s="249" t="s">
        <v>761</v>
      </c>
      <c r="D171" s="250" t="s">
        <v>3123</v>
      </c>
      <c r="E171" s="250" t="s">
        <v>2447</v>
      </c>
      <c r="F171" s="249" t="s">
        <v>3328</v>
      </c>
      <c r="G171" s="249" t="s">
        <v>3329</v>
      </c>
      <c r="H171" s="250"/>
      <c r="I171" s="250" t="s">
        <v>2913</v>
      </c>
      <c r="J171" s="251">
        <v>13</v>
      </c>
      <c r="K171" s="251"/>
      <c r="L171" s="252">
        <v>45.045000000000002</v>
      </c>
      <c r="M171" s="253" t="s">
        <v>3127</v>
      </c>
      <c r="N171" s="257"/>
      <c r="O171" s="259"/>
    </row>
    <row r="172" spans="2:15" hidden="1" x14ac:dyDescent="0.35">
      <c r="B172" s="249" t="s">
        <v>2627</v>
      </c>
      <c r="C172" s="249" t="s">
        <v>762</v>
      </c>
      <c r="D172" s="250" t="s">
        <v>3123</v>
      </c>
      <c r="E172" s="250" t="s">
        <v>2447</v>
      </c>
      <c r="F172" s="249" t="s">
        <v>3328</v>
      </c>
      <c r="G172" s="249" t="s">
        <v>3330</v>
      </c>
      <c r="H172" s="250"/>
      <c r="I172" s="250" t="s">
        <v>2913</v>
      </c>
      <c r="J172" s="251">
        <v>20</v>
      </c>
      <c r="K172" s="251"/>
      <c r="L172" s="252">
        <f>0.8*89.1</f>
        <v>71.28</v>
      </c>
      <c r="M172" s="253" t="s">
        <v>3127</v>
      </c>
      <c r="N172" s="276" t="s">
        <v>3331</v>
      </c>
    </row>
    <row r="173" spans="2:15" hidden="1" x14ac:dyDescent="0.35">
      <c r="B173" s="271" t="s">
        <v>2673</v>
      </c>
      <c r="C173" s="271" t="s">
        <v>762</v>
      </c>
      <c r="D173" s="272" t="s">
        <v>3123</v>
      </c>
      <c r="E173" s="272" t="s">
        <v>2447</v>
      </c>
      <c r="F173" s="271" t="s">
        <v>3328</v>
      </c>
      <c r="G173" s="271" t="s">
        <v>3330</v>
      </c>
      <c r="H173" s="272"/>
      <c r="I173" s="272" t="s">
        <v>2913</v>
      </c>
      <c r="J173" s="273">
        <v>20</v>
      </c>
      <c r="K173" s="273"/>
      <c r="L173" s="274">
        <f>0.2*89.1</f>
        <v>17.82</v>
      </c>
      <c r="M173" s="275" t="s">
        <v>3127</v>
      </c>
      <c r="N173" s="271" t="s">
        <v>3332</v>
      </c>
    </row>
    <row r="174" spans="2:15" hidden="1" x14ac:dyDescent="0.35">
      <c r="B174" s="249" t="s">
        <v>2628</v>
      </c>
      <c r="C174" s="249" t="s">
        <v>763</v>
      </c>
      <c r="D174" s="250" t="s">
        <v>3123</v>
      </c>
      <c r="E174" s="250" t="s">
        <v>2447</v>
      </c>
      <c r="F174" s="249" t="s">
        <v>3328</v>
      </c>
      <c r="G174" s="249" t="s">
        <v>3333</v>
      </c>
      <c r="H174" s="250"/>
      <c r="I174" s="250" t="s">
        <v>2913</v>
      </c>
      <c r="J174" s="251">
        <v>5</v>
      </c>
      <c r="K174" s="251"/>
      <c r="L174" s="252">
        <v>14.85</v>
      </c>
      <c r="M174" s="253" t="s">
        <v>3127</v>
      </c>
      <c r="N174" s="188"/>
    </row>
    <row r="175" spans="2:15" hidden="1" x14ac:dyDescent="0.35">
      <c r="B175" s="188" t="s">
        <v>2633</v>
      </c>
      <c r="C175" s="188" t="s">
        <v>768</v>
      </c>
      <c r="D175" s="169" t="s">
        <v>3123</v>
      </c>
      <c r="E175" s="169" t="s">
        <v>2447</v>
      </c>
      <c r="F175" s="188" t="s">
        <v>3334</v>
      </c>
      <c r="G175" s="188" t="s">
        <v>2935</v>
      </c>
      <c r="H175" s="169"/>
      <c r="I175" s="169" t="s">
        <v>2910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35">
      <c r="B176" s="188" t="s">
        <v>2632</v>
      </c>
      <c r="C176" s="188" t="s">
        <v>768</v>
      </c>
      <c r="D176" s="169" t="s">
        <v>3123</v>
      </c>
      <c r="E176" s="169" t="s">
        <v>2447</v>
      </c>
      <c r="F176" s="188" t="s">
        <v>3334</v>
      </c>
      <c r="G176" s="188" t="s">
        <v>2937</v>
      </c>
      <c r="H176" s="169"/>
      <c r="I176" s="169" t="s">
        <v>2910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35">
      <c r="B177" s="188" t="s">
        <v>2634</v>
      </c>
      <c r="C177" s="188" t="s">
        <v>769</v>
      </c>
      <c r="D177" s="169" t="s">
        <v>3123</v>
      </c>
      <c r="E177" s="169" t="s">
        <v>2447</v>
      </c>
      <c r="F177" s="188" t="s">
        <v>3334</v>
      </c>
      <c r="G177" s="188" t="s">
        <v>3335</v>
      </c>
      <c r="H177" s="169"/>
      <c r="I177" s="169" t="s">
        <v>2910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3336</v>
      </c>
    </row>
    <row r="178" spans="2:14" hidden="1" x14ac:dyDescent="0.35">
      <c r="B178" s="271" t="s">
        <v>2681</v>
      </c>
      <c r="C178" s="271" t="s">
        <v>769</v>
      </c>
      <c r="D178" s="272" t="s">
        <v>3123</v>
      </c>
      <c r="E178" s="272" t="s">
        <v>2447</v>
      </c>
      <c r="F178" s="271" t="s">
        <v>3334</v>
      </c>
      <c r="G178" s="271" t="s">
        <v>3335</v>
      </c>
      <c r="H178" s="272"/>
      <c r="I178" s="272" t="s">
        <v>2910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3337</v>
      </c>
    </row>
    <row r="179" spans="2:14" hidden="1" x14ac:dyDescent="0.35">
      <c r="B179" s="249" t="s">
        <v>2606</v>
      </c>
      <c r="C179" s="249" t="s">
        <v>2607</v>
      </c>
      <c r="D179" s="250" t="s">
        <v>3123</v>
      </c>
      <c r="E179" s="250" t="s">
        <v>2442</v>
      </c>
      <c r="F179" s="249" t="s">
        <v>3338</v>
      </c>
      <c r="G179" s="249" t="s">
        <v>3339</v>
      </c>
      <c r="H179" s="250"/>
      <c r="I179" s="250" t="s">
        <v>2913</v>
      </c>
      <c r="J179" s="251">
        <v>5</v>
      </c>
      <c r="K179" s="251"/>
      <c r="L179" s="252">
        <f>(2340324.95+299540)/1000</f>
        <v>2639.8649500000001</v>
      </c>
      <c r="M179" s="253" t="s">
        <v>3127</v>
      </c>
      <c r="N179" s="188"/>
    </row>
    <row r="180" spans="2:14" hidden="1" x14ac:dyDescent="0.35">
      <c r="B180" s="249" t="s">
        <v>2604</v>
      </c>
      <c r="C180" s="249" t="s">
        <v>2605</v>
      </c>
      <c r="D180" s="250" t="s">
        <v>3123</v>
      </c>
      <c r="E180" s="250" t="s">
        <v>2442</v>
      </c>
      <c r="F180" s="249" t="s">
        <v>3338</v>
      </c>
      <c r="G180" s="249" t="s">
        <v>3340</v>
      </c>
      <c r="H180" s="250"/>
      <c r="I180" s="250" t="s">
        <v>2913</v>
      </c>
      <c r="J180" s="251">
        <v>9</v>
      </c>
      <c r="K180" s="251"/>
      <c r="L180" s="252">
        <f>(1705053.13+173570+90780+217770)/1000</f>
        <v>2187.1731299999997</v>
      </c>
      <c r="M180" s="253" t="s">
        <v>3127</v>
      </c>
      <c r="N180" s="188"/>
    </row>
    <row r="181" spans="2:14" hidden="1" x14ac:dyDescent="0.35">
      <c r="B181" s="249" t="s">
        <v>3109</v>
      </c>
      <c r="C181" s="249" t="s">
        <v>3341</v>
      </c>
      <c r="D181" s="250" t="s">
        <v>3123</v>
      </c>
      <c r="E181" s="250" t="s">
        <v>2442</v>
      </c>
      <c r="F181" s="249" t="s">
        <v>3338</v>
      </c>
      <c r="G181" s="249" t="s">
        <v>3342</v>
      </c>
      <c r="H181" s="250"/>
      <c r="I181" s="250" t="s">
        <v>2913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3127</v>
      </c>
      <c r="N181" s="188"/>
    </row>
    <row r="182" spans="2:14" hidden="1" x14ac:dyDescent="0.35">
      <c r="B182" s="249" t="s">
        <v>2585</v>
      </c>
      <c r="C182" s="249" t="s">
        <v>624</v>
      </c>
      <c r="D182" s="250" t="s">
        <v>3123</v>
      </c>
      <c r="E182" s="250" t="s">
        <v>2442</v>
      </c>
      <c r="F182" s="249" t="s">
        <v>3338</v>
      </c>
      <c r="G182" s="249" t="s">
        <v>3343</v>
      </c>
      <c r="H182" s="250"/>
      <c r="I182" s="250" t="s">
        <v>2913</v>
      </c>
      <c r="J182" s="251">
        <v>3</v>
      </c>
      <c r="K182" s="251"/>
      <c r="L182" s="252">
        <f>0.5*251175/1000</f>
        <v>125.58750000000001</v>
      </c>
      <c r="M182" s="253" t="s">
        <v>3127</v>
      </c>
      <c r="N182" s="276" t="s">
        <v>3344</v>
      </c>
    </row>
    <row r="183" spans="2:14" hidden="1" x14ac:dyDescent="0.35">
      <c r="B183" s="271" t="s">
        <v>2586</v>
      </c>
      <c r="C183" s="271" t="s">
        <v>624</v>
      </c>
      <c r="D183" s="272" t="s">
        <v>3123</v>
      </c>
      <c r="E183" s="272" t="s">
        <v>2442</v>
      </c>
      <c r="F183" s="271" t="s">
        <v>3338</v>
      </c>
      <c r="G183" s="271" t="s">
        <v>3343</v>
      </c>
      <c r="H183" s="272"/>
      <c r="I183" s="272" t="s">
        <v>2913</v>
      </c>
      <c r="J183" s="273">
        <v>3</v>
      </c>
      <c r="K183" s="273"/>
      <c r="L183" s="274">
        <f>0.5*251175/1000</f>
        <v>125.58750000000001</v>
      </c>
      <c r="M183" s="275" t="s">
        <v>3127</v>
      </c>
      <c r="N183" s="271" t="s">
        <v>3344</v>
      </c>
    </row>
    <row r="184" spans="2:14" hidden="1" x14ac:dyDescent="0.35">
      <c r="B184" s="249" t="s">
        <v>2591</v>
      </c>
      <c r="C184" s="249" t="s">
        <v>628</v>
      </c>
      <c r="D184" s="250" t="s">
        <v>3123</v>
      </c>
      <c r="E184" s="250" t="s">
        <v>2442</v>
      </c>
      <c r="F184" s="249" t="s">
        <v>3338</v>
      </c>
      <c r="G184" s="249" t="s">
        <v>3345</v>
      </c>
      <c r="H184" s="250"/>
      <c r="I184" s="250" t="s">
        <v>2913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3127</v>
      </c>
      <c r="N184" s="188"/>
    </row>
    <row r="185" spans="2:14" hidden="1" x14ac:dyDescent="0.35">
      <c r="B185" s="249" t="s">
        <v>2608</v>
      </c>
      <c r="C185" s="249" t="s">
        <v>2609</v>
      </c>
      <c r="D185" s="250" t="s">
        <v>3123</v>
      </c>
      <c r="E185" s="250" t="s">
        <v>2442</v>
      </c>
      <c r="F185" s="249" t="s">
        <v>3338</v>
      </c>
      <c r="G185" s="249" t="s">
        <v>3346</v>
      </c>
      <c r="H185" s="250"/>
      <c r="I185" s="250" t="s">
        <v>2913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3127</v>
      </c>
      <c r="N185" s="188"/>
    </row>
    <row r="186" spans="2:14" hidden="1" x14ac:dyDescent="0.35">
      <c r="B186" s="260" t="s">
        <v>3109</v>
      </c>
      <c r="C186" s="260"/>
      <c r="D186" s="169" t="s">
        <v>3123</v>
      </c>
      <c r="E186" s="169" t="s">
        <v>2442</v>
      </c>
      <c r="F186" s="188" t="s">
        <v>3347</v>
      </c>
      <c r="G186" s="188" t="s">
        <v>2950</v>
      </c>
      <c r="H186" s="169"/>
      <c r="I186" s="169" t="s">
        <v>2913</v>
      </c>
      <c r="J186" s="245">
        <v>10</v>
      </c>
      <c r="K186" s="245"/>
      <c r="L186" s="246">
        <f>0.5*4148.7435</f>
        <v>2074.3717499999998</v>
      </c>
      <c r="M186" s="247"/>
      <c r="N186" s="188" t="s">
        <v>3348</v>
      </c>
    </row>
    <row r="187" spans="2:14" hidden="1" x14ac:dyDescent="0.35">
      <c r="B187" s="260" t="s">
        <v>2606</v>
      </c>
      <c r="C187" s="260"/>
      <c r="D187" s="169" t="s">
        <v>3123</v>
      </c>
      <c r="E187" s="169" t="s">
        <v>2442</v>
      </c>
      <c r="F187" s="188" t="s">
        <v>3347</v>
      </c>
      <c r="G187" s="188" t="s">
        <v>2950</v>
      </c>
      <c r="H187" s="169"/>
      <c r="I187" s="169" t="s">
        <v>2913</v>
      </c>
      <c r="J187" s="245">
        <v>10</v>
      </c>
      <c r="K187" s="245"/>
      <c r="L187" s="246">
        <f>0.3*4148.7435</f>
        <v>1244.6230499999999</v>
      </c>
      <c r="M187" s="247"/>
      <c r="N187" s="188" t="s">
        <v>3348</v>
      </c>
    </row>
    <row r="188" spans="2:14" hidden="1" x14ac:dyDescent="0.35">
      <c r="B188" s="260" t="s">
        <v>2604</v>
      </c>
      <c r="C188" s="260"/>
      <c r="D188" s="169" t="s">
        <v>3123</v>
      </c>
      <c r="E188" s="169" t="s">
        <v>2442</v>
      </c>
      <c r="F188" s="188" t="s">
        <v>3347</v>
      </c>
      <c r="G188" s="188" t="s">
        <v>2950</v>
      </c>
      <c r="H188" s="169"/>
      <c r="I188" s="169" t="s">
        <v>2913</v>
      </c>
      <c r="J188" s="245">
        <v>10</v>
      </c>
      <c r="K188" s="245"/>
      <c r="L188" s="246">
        <f>0.2*4148.7435</f>
        <v>829.74869999999999</v>
      </c>
      <c r="M188" s="247"/>
      <c r="N188" s="188" t="s">
        <v>3348</v>
      </c>
    </row>
    <row r="189" spans="2:14" hidden="1" x14ac:dyDescent="0.35">
      <c r="B189" s="254" t="s">
        <v>2606</v>
      </c>
      <c r="C189" s="249"/>
      <c r="D189" s="250" t="s">
        <v>3123</v>
      </c>
      <c r="E189" s="250" t="s">
        <v>2442</v>
      </c>
      <c r="F189" s="249" t="s">
        <v>3349</v>
      </c>
      <c r="G189" s="249" t="s">
        <v>3350</v>
      </c>
      <c r="H189" s="250"/>
      <c r="I189" s="250" t="s">
        <v>2913</v>
      </c>
      <c r="J189" s="251">
        <v>24</v>
      </c>
      <c r="K189" s="251"/>
      <c r="L189" s="252">
        <f>0.5*288916.8/1000</f>
        <v>144.45839999999998</v>
      </c>
      <c r="M189" s="253" t="s">
        <v>3127</v>
      </c>
      <c r="N189" s="188" t="s">
        <v>3351</v>
      </c>
    </row>
    <row r="190" spans="2:14" hidden="1" x14ac:dyDescent="0.35">
      <c r="B190" s="254" t="s">
        <v>2604</v>
      </c>
      <c r="C190" s="249"/>
      <c r="D190" s="250" t="s">
        <v>3123</v>
      </c>
      <c r="E190" s="250" t="s">
        <v>2442</v>
      </c>
      <c r="F190" s="249" t="s">
        <v>3349</v>
      </c>
      <c r="G190" s="249" t="s">
        <v>3350</v>
      </c>
      <c r="H190" s="250"/>
      <c r="I190" s="250" t="s">
        <v>2913</v>
      </c>
      <c r="J190" s="251">
        <v>24</v>
      </c>
      <c r="K190" s="251"/>
      <c r="L190" s="252">
        <f>0.5*288916.8/1000</f>
        <v>144.45839999999998</v>
      </c>
      <c r="M190" s="253" t="s">
        <v>3127</v>
      </c>
      <c r="N190" s="188" t="s">
        <v>3351</v>
      </c>
    </row>
    <row r="191" spans="2:14" hidden="1" x14ac:dyDescent="0.35">
      <c r="B191" s="254" t="s">
        <v>2606</v>
      </c>
      <c r="C191" s="249"/>
      <c r="D191" s="250" t="s">
        <v>3123</v>
      </c>
      <c r="E191" s="250" t="s">
        <v>2442</v>
      </c>
      <c r="F191" s="249" t="s">
        <v>3349</v>
      </c>
      <c r="G191" s="249" t="s">
        <v>3352</v>
      </c>
      <c r="H191" s="250"/>
      <c r="I191" s="250" t="s">
        <v>2913</v>
      </c>
      <c r="J191" s="251">
        <v>3</v>
      </c>
      <c r="K191" s="251"/>
      <c r="L191" s="252">
        <f>0.65*3825136.5/1000</f>
        <v>2486.3387250000001</v>
      </c>
      <c r="M191" s="253" t="s">
        <v>3127</v>
      </c>
      <c r="N191" s="188" t="s">
        <v>3353</v>
      </c>
    </row>
    <row r="192" spans="2:14" hidden="1" x14ac:dyDescent="0.35">
      <c r="B192" s="254" t="s">
        <v>2604</v>
      </c>
      <c r="C192" s="249"/>
      <c r="D192" s="250" t="s">
        <v>3123</v>
      </c>
      <c r="E192" s="250" t="s">
        <v>2442</v>
      </c>
      <c r="F192" s="249" t="s">
        <v>3349</v>
      </c>
      <c r="G192" s="249" t="s">
        <v>3352</v>
      </c>
      <c r="H192" s="250"/>
      <c r="I192" s="250" t="s">
        <v>2913</v>
      </c>
      <c r="J192" s="251">
        <v>3</v>
      </c>
      <c r="K192" s="251"/>
      <c r="L192" s="252">
        <f>0.35*3825136.5/1000</f>
        <v>1338.797775</v>
      </c>
      <c r="M192" s="253" t="s">
        <v>3127</v>
      </c>
      <c r="N192" s="188" t="s">
        <v>3353</v>
      </c>
    </row>
    <row r="193" spans="2:15" hidden="1" x14ac:dyDescent="0.35">
      <c r="B193" s="254" t="s">
        <v>2604</v>
      </c>
      <c r="C193" s="249" t="s">
        <v>2605</v>
      </c>
      <c r="D193" s="250" t="s">
        <v>3123</v>
      </c>
      <c r="E193" s="250" t="s">
        <v>2442</v>
      </c>
      <c r="F193" s="249" t="s">
        <v>3349</v>
      </c>
      <c r="G193" s="249" t="s">
        <v>3354</v>
      </c>
      <c r="H193" s="250"/>
      <c r="I193" s="250" t="s">
        <v>2913</v>
      </c>
      <c r="J193" s="251">
        <v>4</v>
      </c>
      <c r="K193" s="251"/>
      <c r="L193" s="252">
        <f>560288.48/1000</f>
        <v>560.28847999999994</v>
      </c>
      <c r="M193" s="253" t="s">
        <v>3127</v>
      </c>
      <c r="N193" s="188"/>
    </row>
    <row r="194" spans="2:15" hidden="1" x14ac:dyDescent="0.35">
      <c r="B194" s="249" t="s">
        <v>3109</v>
      </c>
      <c r="C194" s="249" t="s">
        <v>3341</v>
      </c>
      <c r="D194" s="250" t="s">
        <v>3123</v>
      </c>
      <c r="E194" s="250" t="s">
        <v>2442</v>
      </c>
      <c r="F194" s="249" t="s">
        <v>3349</v>
      </c>
      <c r="G194" s="249" t="s">
        <v>3355</v>
      </c>
      <c r="H194" s="250"/>
      <c r="I194" s="250" t="s">
        <v>2913</v>
      </c>
      <c r="J194" s="251">
        <v>2</v>
      </c>
      <c r="K194" s="251"/>
      <c r="L194" s="252">
        <f>606910.66/1000</f>
        <v>606.91066000000001</v>
      </c>
      <c r="M194" s="253" t="s">
        <v>3127</v>
      </c>
      <c r="N194" s="188" t="s">
        <v>3299</v>
      </c>
    </row>
    <row r="195" spans="2:15" hidden="1" x14ac:dyDescent="0.35">
      <c r="B195" s="249" t="s">
        <v>3108</v>
      </c>
      <c r="C195" s="249" t="s">
        <v>627</v>
      </c>
      <c r="D195" s="250" t="s">
        <v>3123</v>
      </c>
      <c r="E195" s="250" t="s">
        <v>2442</v>
      </c>
      <c r="F195" s="249" t="s">
        <v>3349</v>
      </c>
      <c r="G195" s="249" t="s">
        <v>3356</v>
      </c>
      <c r="H195" s="250"/>
      <c r="I195" s="250" t="s">
        <v>2913</v>
      </c>
      <c r="J195" s="251">
        <v>6</v>
      </c>
      <c r="K195" s="251"/>
      <c r="L195" s="252">
        <f>269214/1000</f>
        <v>269.214</v>
      </c>
      <c r="M195" s="253" t="s">
        <v>3127</v>
      </c>
      <c r="N195" s="188"/>
    </row>
    <row r="196" spans="2:15" hidden="1" x14ac:dyDescent="0.35">
      <c r="B196" s="188" t="s">
        <v>2600</v>
      </c>
      <c r="C196" s="188" t="s">
        <v>634</v>
      </c>
      <c r="D196" s="169" t="s">
        <v>3123</v>
      </c>
      <c r="E196" s="169" t="s">
        <v>2442</v>
      </c>
      <c r="F196" s="188" t="s">
        <v>3347</v>
      </c>
      <c r="G196" s="188" t="s">
        <v>2954</v>
      </c>
      <c r="H196" s="169"/>
      <c r="I196" s="169" t="s">
        <v>2910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35">
      <c r="B197" s="188" t="s">
        <v>2598</v>
      </c>
      <c r="C197" s="188" t="s">
        <v>633</v>
      </c>
      <c r="D197" s="169" t="s">
        <v>3123</v>
      </c>
      <c r="E197" s="169" t="s">
        <v>2442</v>
      </c>
      <c r="F197" s="188" t="s">
        <v>3347</v>
      </c>
      <c r="G197" s="188" t="s">
        <v>2956</v>
      </c>
      <c r="H197" s="169"/>
      <c r="I197" s="169" t="s">
        <v>2910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35">
      <c r="B198" s="188" t="s">
        <v>2592</v>
      </c>
      <c r="C198" s="188" t="s">
        <v>629</v>
      </c>
      <c r="D198" s="169" t="s">
        <v>3123</v>
      </c>
      <c r="E198" s="169" t="s">
        <v>2442</v>
      </c>
      <c r="F198" s="188" t="s">
        <v>3347</v>
      </c>
      <c r="G198" s="188" t="s">
        <v>2960</v>
      </c>
      <c r="H198" s="169"/>
      <c r="I198" s="169" t="s">
        <v>2910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3357</v>
      </c>
    </row>
    <row r="199" spans="2:15" hidden="1" x14ac:dyDescent="0.35">
      <c r="B199" s="271" t="s">
        <v>2596</v>
      </c>
      <c r="C199" s="271" t="s">
        <v>629</v>
      </c>
      <c r="D199" s="272" t="s">
        <v>3123</v>
      </c>
      <c r="E199" s="272" t="s">
        <v>2442</v>
      </c>
      <c r="F199" s="271" t="s">
        <v>3347</v>
      </c>
      <c r="G199" s="271" t="s">
        <v>2960</v>
      </c>
      <c r="H199" s="272"/>
      <c r="I199" s="272" t="s">
        <v>2910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3358</v>
      </c>
    </row>
    <row r="200" spans="2:15" hidden="1" x14ac:dyDescent="0.35">
      <c r="B200" s="260" t="s">
        <v>2604</v>
      </c>
      <c r="C200" s="188"/>
      <c r="D200" s="169" t="s">
        <v>3123</v>
      </c>
      <c r="E200" s="169" t="s">
        <v>2442</v>
      </c>
      <c r="F200" s="188" t="s">
        <v>3347</v>
      </c>
      <c r="G200" s="188" t="s">
        <v>2962</v>
      </c>
      <c r="H200" s="169"/>
      <c r="I200" s="169" t="s">
        <v>2913</v>
      </c>
      <c r="J200" s="245">
        <v>8</v>
      </c>
      <c r="K200" s="245"/>
      <c r="L200" s="246">
        <f>0.5*679.09095</f>
        <v>339.54547500000001</v>
      </c>
      <c r="M200" s="247"/>
      <c r="N200" s="188" t="s">
        <v>3351</v>
      </c>
    </row>
    <row r="201" spans="2:15" hidden="1" x14ac:dyDescent="0.35">
      <c r="B201" s="260" t="s">
        <v>2606</v>
      </c>
      <c r="C201" s="188"/>
      <c r="D201" s="169" t="s">
        <v>3123</v>
      </c>
      <c r="E201" s="169" t="s">
        <v>2442</v>
      </c>
      <c r="F201" s="188" t="s">
        <v>3347</v>
      </c>
      <c r="G201" s="188" t="s">
        <v>2962</v>
      </c>
      <c r="H201" s="169"/>
      <c r="I201" s="169" t="s">
        <v>2913</v>
      </c>
      <c r="J201" s="245">
        <v>8</v>
      </c>
      <c r="K201" s="245"/>
      <c r="L201" s="246">
        <f>0.5*679.09095</f>
        <v>339.54547500000001</v>
      </c>
      <c r="M201" s="247"/>
      <c r="N201" s="188" t="s">
        <v>3351</v>
      </c>
    </row>
    <row r="202" spans="2:15" hidden="1" x14ac:dyDescent="0.35">
      <c r="B202" s="188" t="s">
        <v>2603</v>
      </c>
      <c r="C202" s="188" t="s">
        <v>637</v>
      </c>
      <c r="D202" s="169" t="s">
        <v>3123</v>
      </c>
      <c r="E202" s="169" t="s">
        <v>2442</v>
      </c>
      <c r="F202" s="188" t="s">
        <v>3347</v>
      </c>
      <c r="G202" s="188" t="s">
        <v>2967</v>
      </c>
      <c r="H202" s="169"/>
      <c r="I202" s="169" t="s">
        <v>2913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35">
      <c r="B203" s="188" t="s">
        <v>2595</v>
      </c>
      <c r="C203" s="188" t="s">
        <v>631</v>
      </c>
      <c r="D203" s="169" t="s">
        <v>3123</v>
      </c>
      <c r="E203" s="169" t="s">
        <v>2442</v>
      </c>
      <c r="F203" s="188" t="s">
        <v>3347</v>
      </c>
      <c r="G203" s="188" t="s">
        <v>203</v>
      </c>
      <c r="H203" s="169"/>
      <c r="I203" s="169" t="s">
        <v>2910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35">
      <c r="B204" s="188" t="s">
        <v>2613</v>
      </c>
      <c r="C204" s="188" t="s">
        <v>747</v>
      </c>
      <c r="D204" s="169" t="s">
        <v>3123</v>
      </c>
      <c r="E204" s="169" t="s">
        <v>2447</v>
      </c>
      <c r="F204" s="188" t="s">
        <v>3359</v>
      </c>
      <c r="G204" s="188" t="s">
        <v>3360</v>
      </c>
      <c r="H204" s="169"/>
      <c r="I204" s="169" t="s">
        <v>2932</v>
      </c>
      <c r="J204" s="245">
        <v>195</v>
      </c>
      <c r="K204" s="245"/>
      <c r="L204" s="246">
        <f>0.85*1506.1</f>
        <v>1280.1849999999999</v>
      </c>
      <c r="M204" s="247"/>
      <c r="N204" s="276" t="s">
        <v>3361</v>
      </c>
    </row>
    <row r="205" spans="2:15" hidden="1" x14ac:dyDescent="0.35">
      <c r="B205" s="271" t="s">
        <v>2629</v>
      </c>
      <c r="C205" s="271" t="s">
        <v>747</v>
      </c>
      <c r="D205" s="272" t="s">
        <v>3123</v>
      </c>
      <c r="E205" s="272" t="s">
        <v>2447</v>
      </c>
      <c r="F205" s="271" t="s">
        <v>3359</v>
      </c>
      <c r="G205" s="271" t="s">
        <v>3360</v>
      </c>
      <c r="H205" s="272"/>
      <c r="I205" s="272" t="s">
        <v>2932</v>
      </c>
      <c r="J205" s="273">
        <v>195</v>
      </c>
      <c r="K205" s="273"/>
      <c r="L205" s="274">
        <f>0.1*1506.1</f>
        <v>150.60999999999999</v>
      </c>
      <c r="M205" s="275"/>
      <c r="N205" s="271" t="s">
        <v>3362</v>
      </c>
    </row>
    <row r="206" spans="2:15" hidden="1" x14ac:dyDescent="0.35">
      <c r="B206" s="271" t="s">
        <v>2685</v>
      </c>
      <c r="C206" s="271" t="s">
        <v>747</v>
      </c>
      <c r="D206" s="272" t="s">
        <v>3123</v>
      </c>
      <c r="E206" s="272" t="s">
        <v>2447</v>
      </c>
      <c r="F206" s="271" t="s">
        <v>3359</v>
      </c>
      <c r="G206" s="271" t="s">
        <v>3360</v>
      </c>
      <c r="H206" s="272"/>
      <c r="I206" s="272" t="s">
        <v>2932</v>
      </c>
      <c r="J206" s="273">
        <v>195</v>
      </c>
      <c r="K206" s="273"/>
      <c r="L206" s="274">
        <f>0.05*1506.1</f>
        <v>75.304999999999993</v>
      </c>
      <c r="M206" s="275"/>
      <c r="N206" s="271" t="s">
        <v>3363</v>
      </c>
    </row>
    <row r="207" spans="2:15" hidden="1" x14ac:dyDescent="0.35">
      <c r="B207" s="188" t="s">
        <v>2613</v>
      </c>
      <c r="C207" s="188" t="s">
        <v>747</v>
      </c>
      <c r="D207" s="169" t="s">
        <v>3123</v>
      </c>
      <c r="E207" s="169" t="s">
        <v>2447</v>
      </c>
      <c r="F207" s="188" t="s">
        <v>3359</v>
      </c>
      <c r="G207" s="188" t="s">
        <v>2974</v>
      </c>
      <c r="H207" s="169"/>
      <c r="I207" s="169" t="s">
        <v>2932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35">
      <c r="B208" s="188" t="s">
        <v>2692</v>
      </c>
      <c r="C208" s="188" t="s">
        <v>2693</v>
      </c>
      <c r="D208" s="169" t="s">
        <v>3123</v>
      </c>
      <c r="E208" s="169" t="s">
        <v>2461</v>
      </c>
      <c r="F208" s="188" t="s">
        <v>3364</v>
      </c>
      <c r="G208" s="188" t="s">
        <v>3365</v>
      </c>
      <c r="H208" s="169"/>
      <c r="I208" s="169" t="s">
        <v>2977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35">
      <c r="B209" s="188" t="s">
        <v>3110</v>
      </c>
      <c r="C209" s="188"/>
      <c r="D209" s="169" t="s">
        <v>3123</v>
      </c>
      <c r="E209" s="169" t="s">
        <v>3255</v>
      </c>
      <c r="F209" s="188" t="s">
        <v>3366</v>
      </c>
      <c r="G209" s="188" t="s">
        <v>3367</v>
      </c>
      <c r="H209" s="169"/>
      <c r="I209" s="169" t="s">
        <v>3368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35">
      <c r="B210" s="188" t="s">
        <v>3110</v>
      </c>
      <c r="C210" s="188"/>
      <c r="D210" s="169" t="s">
        <v>3123</v>
      </c>
      <c r="E210" s="169" t="s">
        <v>3369</v>
      </c>
      <c r="F210" s="188" t="s">
        <v>3370</v>
      </c>
      <c r="G210" s="188" t="s">
        <v>3371</v>
      </c>
      <c r="H210" s="169"/>
      <c r="I210" s="169" t="s">
        <v>2932</v>
      </c>
      <c r="J210" s="245"/>
      <c r="K210" s="245"/>
      <c r="L210" s="246">
        <v>649.98362452672461</v>
      </c>
      <c r="M210" s="247"/>
      <c r="N210" s="188"/>
    </row>
    <row r="211" spans="2:14" hidden="1" x14ac:dyDescent="0.35">
      <c r="B211" s="188" t="s">
        <v>3110</v>
      </c>
      <c r="C211" s="188"/>
      <c r="D211" s="169" t="s">
        <v>3123</v>
      </c>
      <c r="E211" s="169" t="s">
        <v>3369</v>
      </c>
      <c r="F211" s="188" t="s">
        <v>3370</v>
      </c>
      <c r="G211" s="188" t="s">
        <v>3372</v>
      </c>
      <c r="H211" s="169"/>
      <c r="I211" s="169" t="s">
        <v>2932</v>
      </c>
      <c r="J211" s="245"/>
      <c r="K211" s="245"/>
      <c r="L211" s="246">
        <v>263</v>
      </c>
      <c r="M211" s="265"/>
      <c r="N211" s="188"/>
    </row>
    <row r="212" spans="2:14" hidden="1" x14ac:dyDescent="0.35">
      <c r="B212" s="188" t="s">
        <v>3110</v>
      </c>
      <c r="C212" s="188"/>
      <c r="D212" s="169" t="s">
        <v>3123</v>
      </c>
      <c r="E212" s="169" t="s">
        <v>3369</v>
      </c>
      <c r="F212" s="188" t="s">
        <v>3370</v>
      </c>
      <c r="G212" s="188" t="s">
        <v>3373</v>
      </c>
      <c r="H212" s="169"/>
      <c r="I212" s="169" t="s">
        <v>2932</v>
      </c>
      <c r="J212" s="245"/>
      <c r="K212" s="245"/>
      <c r="L212" s="246">
        <v>522</v>
      </c>
      <c r="M212" s="265"/>
      <c r="N212" s="188"/>
    </row>
    <row r="213" spans="2:14" hidden="1" x14ac:dyDescent="0.35">
      <c r="B213" s="188" t="s">
        <v>3110</v>
      </c>
      <c r="C213" s="188"/>
      <c r="D213" s="169" t="s">
        <v>3123</v>
      </c>
      <c r="E213" s="169" t="s">
        <v>3369</v>
      </c>
      <c r="F213" s="188" t="s">
        <v>3370</v>
      </c>
      <c r="G213" s="188" t="s">
        <v>3374</v>
      </c>
      <c r="H213" s="169"/>
      <c r="I213" s="169" t="s">
        <v>2932</v>
      </c>
      <c r="J213" s="245"/>
      <c r="K213" s="245"/>
      <c r="L213" s="246">
        <v>492.5</v>
      </c>
      <c r="M213" s="265"/>
      <c r="N213" s="188"/>
    </row>
    <row r="214" spans="2:14" hidden="1" x14ac:dyDescent="0.35">
      <c r="B214" s="188" t="s">
        <v>3110</v>
      </c>
      <c r="C214" s="188"/>
      <c r="D214" s="169" t="s">
        <v>3123</v>
      </c>
      <c r="E214" s="169" t="s">
        <v>3369</v>
      </c>
      <c r="F214" s="188" t="s">
        <v>3370</v>
      </c>
      <c r="G214" s="188" t="s">
        <v>3375</v>
      </c>
      <c r="H214" s="169"/>
      <c r="I214" s="169" t="s">
        <v>2932</v>
      </c>
      <c r="J214" s="245"/>
      <c r="K214" s="245"/>
      <c r="L214" s="246">
        <v>60</v>
      </c>
      <c r="M214" s="265"/>
      <c r="N214" s="188"/>
    </row>
    <row r="215" spans="2:14" hidden="1" x14ac:dyDescent="0.35">
      <c r="B215" s="188" t="s">
        <v>3110</v>
      </c>
      <c r="C215" s="188"/>
      <c r="D215" s="169" t="s">
        <v>3123</v>
      </c>
      <c r="E215" s="169" t="s">
        <v>3369</v>
      </c>
      <c r="F215" s="188" t="s">
        <v>3370</v>
      </c>
      <c r="G215" s="188" t="s">
        <v>3376</v>
      </c>
      <c r="H215" s="169"/>
      <c r="I215" s="169" t="s">
        <v>2932</v>
      </c>
      <c r="J215" s="245"/>
      <c r="K215" s="245"/>
      <c r="L215" s="246">
        <v>80</v>
      </c>
      <c r="M215" s="265"/>
      <c r="N215" s="188"/>
    </row>
    <row r="216" spans="2:14" hidden="1" x14ac:dyDescent="0.35">
      <c r="B216" s="188" t="s">
        <v>3110</v>
      </c>
      <c r="C216" s="188"/>
      <c r="D216" s="169" t="s">
        <v>3123</v>
      </c>
      <c r="E216" s="169" t="s">
        <v>3369</v>
      </c>
      <c r="F216" s="188" t="s">
        <v>3370</v>
      </c>
      <c r="G216" s="188" t="s">
        <v>3377</v>
      </c>
      <c r="H216" s="169"/>
      <c r="I216" s="169" t="s">
        <v>2932</v>
      </c>
      <c r="J216" s="245"/>
      <c r="K216" s="245"/>
      <c r="L216" s="246">
        <v>51.478999999999999</v>
      </c>
      <c r="M216" s="247"/>
      <c r="N216" s="188"/>
    </row>
    <row r="217" spans="2:14" hidden="1" x14ac:dyDescent="0.35">
      <c r="B217" s="188" t="s">
        <v>1844</v>
      </c>
      <c r="C217" s="188" t="s">
        <v>1845</v>
      </c>
      <c r="D217" s="169" t="s">
        <v>3378</v>
      </c>
      <c r="E217" s="169" t="s">
        <v>3124</v>
      </c>
      <c r="F217" s="188" t="s">
        <v>3379</v>
      </c>
      <c r="G217" s="188" t="s">
        <v>3380</v>
      </c>
      <c r="H217" s="169" t="s">
        <v>3195</v>
      </c>
      <c r="I217" s="169" t="s">
        <v>2913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3381</v>
      </c>
    </row>
    <row r="218" spans="2:14" hidden="1" x14ac:dyDescent="0.35">
      <c r="B218" s="188" t="s">
        <v>1844</v>
      </c>
      <c r="C218" s="188" t="s">
        <v>1845</v>
      </c>
      <c r="D218" s="169" t="s">
        <v>3378</v>
      </c>
      <c r="E218" s="169" t="s">
        <v>3124</v>
      </c>
      <c r="F218" s="188" t="s">
        <v>3382</v>
      </c>
      <c r="G218" s="188" t="s">
        <v>3380</v>
      </c>
      <c r="H218" s="169" t="s">
        <v>3195</v>
      </c>
      <c r="I218" s="169" t="s">
        <v>2913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3381</v>
      </c>
    </row>
    <row r="219" spans="2:14" hidden="1" x14ac:dyDescent="0.35">
      <c r="B219" s="188" t="s">
        <v>1844</v>
      </c>
      <c r="C219" s="188" t="s">
        <v>1845</v>
      </c>
      <c r="D219" s="169" t="s">
        <v>3378</v>
      </c>
      <c r="E219" s="169" t="s">
        <v>3124</v>
      </c>
      <c r="F219" s="188" t="s">
        <v>3383</v>
      </c>
      <c r="G219" s="188" t="s">
        <v>3384</v>
      </c>
      <c r="H219" s="169" t="s">
        <v>3195</v>
      </c>
      <c r="I219" s="169" t="s">
        <v>2913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3381</v>
      </c>
    </row>
    <row r="220" spans="2:14" hidden="1" x14ac:dyDescent="0.35">
      <c r="B220" s="188" t="s">
        <v>1844</v>
      </c>
      <c r="C220" s="188" t="s">
        <v>1845</v>
      </c>
      <c r="D220" s="169" t="s">
        <v>3378</v>
      </c>
      <c r="E220" s="169" t="s">
        <v>3124</v>
      </c>
      <c r="F220" s="188" t="s">
        <v>3385</v>
      </c>
      <c r="G220" s="188" t="s">
        <v>3386</v>
      </c>
      <c r="H220" s="169" t="s">
        <v>3195</v>
      </c>
      <c r="I220" s="169" t="s">
        <v>2913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3381</v>
      </c>
    </row>
    <row r="221" spans="2:14" hidden="1" x14ac:dyDescent="0.35">
      <c r="B221" s="188" t="s">
        <v>1844</v>
      </c>
      <c r="C221" s="188" t="s">
        <v>1845</v>
      </c>
      <c r="D221" s="169" t="s">
        <v>3378</v>
      </c>
      <c r="E221" s="169" t="s">
        <v>3124</v>
      </c>
      <c r="F221" s="188" t="s">
        <v>3387</v>
      </c>
      <c r="G221" s="188" t="s">
        <v>3388</v>
      </c>
      <c r="H221" s="169" t="s">
        <v>3195</v>
      </c>
      <c r="I221" s="169" t="s">
        <v>2913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3381</v>
      </c>
    </row>
    <row r="222" spans="2:14" hidden="1" x14ac:dyDescent="0.35">
      <c r="B222" s="188" t="s">
        <v>1844</v>
      </c>
      <c r="C222" s="188" t="s">
        <v>1845</v>
      </c>
      <c r="D222" s="169" t="s">
        <v>3378</v>
      </c>
      <c r="E222" s="169" t="s">
        <v>3124</v>
      </c>
      <c r="F222" s="188" t="s">
        <v>3389</v>
      </c>
      <c r="G222" s="188" t="s">
        <v>160</v>
      </c>
      <c r="H222" s="169" t="s">
        <v>3195</v>
      </c>
      <c r="I222" s="169" t="s">
        <v>2913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3381</v>
      </c>
    </row>
    <row r="223" spans="2:14" hidden="1" x14ac:dyDescent="0.35">
      <c r="B223" s="188" t="s">
        <v>2753</v>
      </c>
      <c r="C223" s="188" t="s">
        <v>3267</v>
      </c>
      <c r="D223" s="169" t="s">
        <v>3378</v>
      </c>
      <c r="E223" s="169" t="s">
        <v>3255</v>
      </c>
      <c r="F223" s="188" t="s">
        <v>3256</v>
      </c>
      <c r="G223" s="188" t="s">
        <v>3268</v>
      </c>
      <c r="H223" s="169" t="s">
        <v>3390</v>
      </c>
      <c r="I223" s="169" t="s">
        <v>2887</v>
      </c>
      <c r="J223" s="245">
        <v>168.2424917912</v>
      </c>
      <c r="K223" s="245"/>
      <c r="L223" s="262">
        <v>316.15622156086999</v>
      </c>
      <c r="M223" s="247"/>
      <c r="N223" s="257" t="s">
        <v>3391</v>
      </c>
    </row>
    <row r="224" spans="2:14" hidden="1" x14ac:dyDescent="0.35">
      <c r="B224" s="188" t="s">
        <v>2632</v>
      </c>
      <c r="C224" s="188" t="s">
        <v>767</v>
      </c>
      <c r="D224" s="169" t="s">
        <v>3378</v>
      </c>
      <c r="E224" s="169" t="s">
        <v>2447</v>
      </c>
      <c r="F224" s="188" t="s">
        <v>3334</v>
      </c>
      <c r="G224" s="188" t="s">
        <v>3392</v>
      </c>
      <c r="H224" s="169"/>
      <c r="I224" s="169" t="s">
        <v>2932</v>
      </c>
      <c r="J224" s="245">
        <v>5390.8</v>
      </c>
      <c r="K224" s="245"/>
      <c r="L224" s="262">
        <v>46.485959999999999</v>
      </c>
      <c r="M224" s="247"/>
      <c r="N224" s="257" t="s">
        <v>3391</v>
      </c>
    </row>
    <row r="225" spans="2:14" hidden="1" x14ac:dyDescent="0.35">
      <c r="B225" s="188" t="s">
        <v>2637</v>
      </c>
      <c r="C225" s="188" t="s">
        <v>2638</v>
      </c>
      <c r="D225" s="169" t="s">
        <v>3378</v>
      </c>
      <c r="E225" s="169" t="s">
        <v>2447</v>
      </c>
      <c r="F225" s="188" t="s">
        <v>3334</v>
      </c>
      <c r="G225" s="188" t="s">
        <v>183</v>
      </c>
      <c r="H225" s="169"/>
      <c r="I225" s="169" t="s">
        <v>2913</v>
      </c>
      <c r="J225" s="245">
        <v>100.10000000000002</v>
      </c>
      <c r="K225" s="245"/>
      <c r="L225" s="262">
        <v>83.996209000000007</v>
      </c>
      <c r="M225" s="247"/>
      <c r="N225" s="257" t="s">
        <v>3391</v>
      </c>
    </row>
    <row r="226" spans="2:14" hidden="1" x14ac:dyDescent="0.35">
      <c r="B226" s="266" t="s">
        <v>2632</v>
      </c>
      <c r="C226" s="260"/>
      <c r="D226" s="169" t="s">
        <v>3378</v>
      </c>
      <c r="E226" s="169" t="s">
        <v>2447</v>
      </c>
      <c r="F226" s="188" t="s">
        <v>3334</v>
      </c>
      <c r="G226" s="188" t="s">
        <v>2939</v>
      </c>
      <c r="H226" s="169"/>
      <c r="I226" s="169" t="s">
        <v>2913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3393</v>
      </c>
    </row>
    <row r="227" spans="2:14" hidden="1" x14ac:dyDescent="0.35">
      <c r="B227" s="266" t="s">
        <v>2633</v>
      </c>
      <c r="C227" s="260"/>
      <c r="D227" s="169" t="s">
        <v>3378</v>
      </c>
      <c r="E227" s="169" t="s">
        <v>2447</v>
      </c>
      <c r="F227" s="188" t="s">
        <v>3334</v>
      </c>
      <c r="G227" s="188" t="s">
        <v>2939</v>
      </c>
      <c r="H227" s="169"/>
      <c r="I227" s="169" t="s">
        <v>2913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3393</v>
      </c>
    </row>
    <row r="228" spans="2:14" hidden="1" x14ac:dyDescent="0.35">
      <c r="B228" s="266" t="s">
        <v>2632</v>
      </c>
      <c r="C228" s="260"/>
      <c r="D228" s="169" t="s">
        <v>3378</v>
      </c>
      <c r="E228" s="169" t="s">
        <v>2447</v>
      </c>
      <c r="F228" s="188" t="s">
        <v>3334</v>
      </c>
      <c r="G228" s="188" t="s">
        <v>3394</v>
      </c>
      <c r="H228" s="169"/>
      <c r="I228" s="169" t="s">
        <v>2946</v>
      </c>
      <c r="J228" s="245">
        <v>23840</v>
      </c>
      <c r="K228" s="245"/>
      <c r="L228" s="262">
        <f>0.5*170.11725</f>
        <v>85.058625000000006</v>
      </c>
      <c r="M228" s="247"/>
      <c r="N228" s="188" t="s">
        <v>3393</v>
      </c>
    </row>
    <row r="229" spans="2:14" hidden="1" x14ac:dyDescent="0.35">
      <c r="B229" s="266" t="s">
        <v>2633</v>
      </c>
      <c r="C229" s="260"/>
      <c r="D229" s="169" t="s">
        <v>3378</v>
      </c>
      <c r="E229" s="169" t="s">
        <v>2447</v>
      </c>
      <c r="F229" s="188" t="s">
        <v>3334</v>
      </c>
      <c r="G229" s="188" t="s">
        <v>3394</v>
      </c>
      <c r="H229" s="169"/>
      <c r="I229" s="169" t="s">
        <v>2946</v>
      </c>
      <c r="J229" s="245">
        <v>23840</v>
      </c>
      <c r="K229" s="245"/>
      <c r="L229" s="262">
        <f>0.5*170.11725</f>
        <v>85.058625000000006</v>
      </c>
      <c r="M229" s="247"/>
      <c r="N229" s="188" t="s">
        <v>3393</v>
      </c>
    </row>
    <row r="230" spans="2:14" hidden="1" x14ac:dyDescent="0.35">
      <c r="B230" s="188" t="s">
        <v>2587</v>
      </c>
      <c r="C230" s="188" t="s">
        <v>626</v>
      </c>
      <c r="D230" s="169" t="s">
        <v>3378</v>
      </c>
      <c r="E230" s="169" t="s">
        <v>2442</v>
      </c>
      <c r="F230" s="188" t="s">
        <v>3347</v>
      </c>
      <c r="G230" s="188" t="s">
        <v>2954</v>
      </c>
      <c r="H230" s="169"/>
      <c r="I230" s="169" t="s">
        <v>2910</v>
      </c>
      <c r="J230" s="245">
        <v>16949</v>
      </c>
      <c r="K230" s="245"/>
      <c r="L230" s="262">
        <v>381.05306830000001</v>
      </c>
      <c r="M230" s="247"/>
      <c r="N230" s="257" t="s">
        <v>3391</v>
      </c>
    </row>
    <row r="231" spans="2:14" hidden="1" x14ac:dyDescent="0.35">
      <c r="B231" s="188" t="s">
        <v>2598</v>
      </c>
      <c r="C231" s="188" t="s">
        <v>633</v>
      </c>
      <c r="D231" s="169" t="s">
        <v>3378</v>
      </c>
      <c r="E231" s="169" t="s">
        <v>2442</v>
      </c>
      <c r="F231" s="188" t="s">
        <v>3347</v>
      </c>
      <c r="G231" s="188" t="s">
        <v>2956</v>
      </c>
      <c r="H231" s="169"/>
      <c r="I231" s="169" t="s">
        <v>2910</v>
      </c>
      <c r="J231" s="245">
        <v>136907</v>
      </c>
      <c r="K231" s="245"/>
      <c r="L231" s="262">
        <v>6.9608616000000003</v>
      </c>
      <c r="M231" s="247"/>
      <c r="N231" s="257" t="s">
        <v>3391</v>
      </c>
    </row>
    <row r="232" spans="2:14" x14ac:dyDescent="0.35">
      <c r="B232" s="188" t="s">
        <v>2594</v>
      </c>
      <c r="C232" s="188" t="s">
        <v>630</v>
      </c>
      <c r="D232" s="169" t="s">
        <v>3378</v>
      </c>
      <c r="E232" s="169" t="s">
        <v>2442</v>
      </c>
      <c r="F232" s="188" t="s">
        <v>3347</v>
      </c>
      <c r="G232" s="188" t="s">
        <v>2958</v>
      </c>
      <c r="H232" s="169"/>
      <c r="I232" s="169" t="s">
        <v>2913</v>
      </c>
      <c r="J232" s="245">
        <v>305</v>
      </c>
      <c r="K232" s="245"/>
      <c r="L232" s="262">
        <v>950.5233472000001</v>
      </c>
      <c r="M232" s="247"/>
      <c r="N232" s="257" t="s">
        <v>3391</v>
      </c>
    </row>
    <row r="233" spans="2:14" hidden="1" x14ac:dyDescent="0.35">
      <c r="B233" s="188" t="s">
        <v>2592</v>
      </c>
      <c r="C233" s="188" t="s">
        <v>629</v>
      </c>
      <c r="D233" s="169" t="s">
        <v>3378</v>
      </c>
      <c r="E233" s="169" t="s">
        <v>2442</v>
      </c>
      <c r="F233" s="188" t="s">
        <v>3347</v>
      </c>
      <c r="G233" s="188" t="s">
        <v>2960</v>
      </c>
      <c r="H233" s="169"/>
      <c r="I233" s="169" t="s">
        <v>2910</v>
      </c>
      <c r="J233" s="245">
        <v>10458</v>
      </c>
      <c r="K233" s="245"/>
      <c r="L233" s="262">
        <v>57.654489247999997</v>
      </c>
      <c r="M233" s="247"/>
      <c r="N233" s="257" t="s">
        <v>3391</v>
      </c>
    </row>
    <row r="234" spans="2:14" hidden="1" x14ac:dyDescent="0.35">
      <c r="B234" s="260" t="s">
        <v>2602</v>
      </c>
      <c r="C234" s="188" t="s">
        <v>3395</v>
      </c>
      <c r="D234" s="169" t="s">
        <v>3378</v>
      </c>
      <c r="E234" s="169" t="s">
        <v>2442</v>
      </c>
      <c r="F234" s="188" t="s">
        <v>3347</v>
      </c>
      <c r="G234" s="188" t="s">
        <v>2964</v>
      </c>
      <c r="H234" s="169"/>
      <c r="I234" s="169" t="s">
        <v>2965</v>
      </c>
      <c r="J234" s="245">
        <v>7497</v>
      </c>
      <c r="K234" s="245"/>
      <c r="L234" s="262">
        <f>0.8*74.97</f>
        <v>59.975999999999999</v>
      </c>
      <c r="M234" s="247"/>
      <c r="N234" s="278" t="s">
        <v>3396</v>
      </c>
    </row>
    <row r="235" spans="2:14" hidden="1" x14ac:dyDescent="0.35">
      <c r="B235" s="277" t="s">
        <v>2601</v>
      </c>
      <c r="C235" s="271" t="s">
        <v>3395</v>
      </c>
      <c r="D235" s="272" t="s">
        <v>3378</v>
      </c>
      <c r="E235" s="272" t="s">
        <v>2442</v>
      </c>
      <c r="F235" s="271" t="s">
        <v>3347</v>
      </c>
      <c r="G235" s="271" t="s">
        <v>2964</v>
      </c>
      <c r="H235" s="272"/>
      <c r="I235" s="272" t="s">
        <v>2965</v>
      </c>
      <c r="J235" s="273">
        <v>7497</v>
      </c>
      <c r="K235" s="273"/>
      <c r="L235" s="274">
        <f>0.2*74.97</f>
        <v>14.994</v>
      </c>
      <c r="M235" s="275"/>
      <c r="N235" s="279" t="s">
        <v>3397</v>
      </c>
    </row>
    <row r="236" spans="2:14" hidden="1" x14ac:dyDescent="0.35">
      <c r="B236" s="188" t="s">
        <v>2595</v>
      </c>
      <c r="C236" s="188" t="s">
        <v>631</v>
      </c>
      <c r="D236" s="169" t="s">
        <v>3378</v>
      </c>
      <c r="E236" s="169" t="s">
        <v>2442</v>
      </c>
      <c r="F236" s="188" t="s">
        <v>3347</v>
      </c>
      <c r="G236" s="188" t="s">
        <v>203</v>
      </c>
      <c r="H236" s="169"/>
      <c r="I236" s="169" t="s">
        <v>2910</v>
      </c>
      <c r="J236" s="245">
        <v>12982</v>
      </c>
      <c r="K236" s="245"/>
      <c r="L236" s="262">
        <v>105.63636806399998</v>
      </c>
      <c r="M236" s="247"/>
      <c r="N236" s="257" t="s">
        <v>3391</v>
      </c>
    </row>
    <row r="237" spans="2:14" hidden="1" x14ac:dyDescent="0.35">
      <c r="B237" s="188" t="s">
        <v>2613</v>
      </c>
      <c r="C237" s="188" t="s">
        <v>747</v>
      </c>
      <c r="D237" s="169" t="s">
        <v>3378</v>
      </c>
      <c r="E237" s="169" t="s">
        <v>2447</v>
      </c>
      <c r="F237" s="188" t="s">
        <v>3359</v>
      </c>
      <c r="G237" s="188" t="s">
        <v>3360</v>
      </c>
      <c r="H237" s="169"/>
      <c r="I237" s="169" t="s">
        <v>2932</v>
      </c>
      <c r="J237" s="245">
        <v>195</v>
      </c>
      <c r="K237" s="245"/>
      <c r="L237" s="262">
        <v>126</v>
      </c>
      <c r="M237" s="247"/>
      <c r="N237" s="257" t="s">
        <v>3391</v>
      </c>
    </row>
    <row r="238" spans="2:14" x14ac:dyDescent="0.35">
      <c r="L238" s="244">
        <f>SUBTOTAL(9,L2:L237)</f>
        <v>950.5233472000001</v>
      </c>
      <c r="M238" s="244"/>
    </row>
    <row r="239" spans="2:14" x14ac:dyDescent="0.35">
      <c r="L239" s="244"/>
    </row>
    <row r="240" spans="2:14" x14ac:dyDescent="0.3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53125" defaultRowHeight="14.5" x14ac:dyDescent="0.35"/>
  <cols>
    <col min="2" max="2" width="27" customWidth="1"/>
    <col min="3" max="3" width="28" customWidth="1"/>
    <col min="4" max="4" width="15.81640625" customWidth="1"/>
    <col min="8" max="11" width="11.453125" customWidth="1"/>
    <col min="12" max="12" width="12" bestFit="1" customWidth="1"/>
    <col min="13" max="13" width="15.453125" bestFit="1" customWidth="1"/>
    <col min="16" max="18" width="11.453125" customWidth="1"/>
    <col min="19" max="19" width="53.54296875" hidden="1" customWidth="1"/>
    <col min="20" max="20" width="17.26953125" customWidth="1"/>
  </cols>
  <sheetData>
    <row r="1" spans="1:20" x14ac:dyDescent="0.35">
      <c r="A1" s="606" t="s">
        <v>2760</v>
      </c>
      <c r="B1" s="607"/>
      <c r="C1" s="607"/>
      <c r="D1" s="608"/>
      <c r="E1" s="644" t="s">
        <v>2761</v>
      </c>
      <c r="F1" s="610"/>
      <c r="G1" s="611"/>
      <c r="H1" s="609" t="s">
        <v>4</v>
      </c>
      <c r="I1" s="610"/>
      <c r="J1" s="612"/>
      <c r="K1" s="613" t="s">
        <v>2762</v>
      </c>
      <c r="L1" s="609" t="s">
        <v>2763</v>
      </c>
      <c r="M1" s="610"/>
      <c r="N1" s="611"/>
      <c r="O1" s="609" t="s">
        <v>2764</v>
      </c>
      <c r="P1" s="610"/>
      <c r="Q1" s="610"/>
      <c r="R1" s="612"/>
      <c r="S1" s="642" t="s">
        <v>2470</v>
      </c>
    </row>
    <row r="2" spans="1:20" ht="15" thickBot="1" x14ac:dyDescent="0.4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2766</v>
      </c>
      <c r="F2" s="143" t="s">
        <v>2767</v>
      </c>
      <c r="G2" s="146" t="s">
        <v>20</v>
      </c>
      <c r="H2" s="147" t="s">
        <v>2766</v>
      </c>
      <c r="I2" s="143" t="s">
        <v>2767</v>
      </c>
      <c r="J2" s="144" t="s">
        <v>20</v>
      </c>
      <c r="K2" s="614"/>
      <c r="L2" s="147" t="s">
        <v>2766</v>
      </c>
      <c r="M2" s="143" t="s">
        <v>2767</v>
      </c>
      <c r="N2" s="146" t="s">
        <v>20</v>
      </c>
      <c r="O2" s="199" t="s">
        <v>2766</v>
      </c>
      <c r="P2" s="9" t="s">
        <v>2767</v>
      </c>
      <c r="Q2" s="9" t="s">
        <v>20</v>
      </c>
      <c r="R2" s="200" t="s">
        <v>2769</v>
      </c>
      <c r="S2" s="643"/>
      <c r="T2" t="s">
        <v>2577</v>
      </c>
    </row>
    <row r="3" spans="1:20" ht="20" hidden="1" x14ac:dyDescent="0.3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46183</v>
      </c>
      <c r="F3" s="153">
        <f>+_xlfn.XLOOKUP(B3,'La Calera II - RFSU 31.1.28'!B:B,'La Calera II - RFSU 31.1.28'!G:G,"No se encuentra",0,1)</f>
        <v>46183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46220</v>
      </c>
      <c r="I3" s="153">
        <f>+_xlfn.XLOOKUP(B3,'La Calera II - RFSU 31.1.28'!B:B,'La Calera II - RFSU 31.1.28'!W:W,"No se encuentra",0,1)</f>
        <v>46220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46285</v>
      </c>
      <c r="M3" s="153">
        <f>+_xlfn.XLOOKUP(B3,'La Calera II - RFSU 31.1.28'!B:B,'La Calera II - RFSU 31.1.28'!AP:AP,"No se encuentra",0,1)</f>
        <v>46285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0" hidden="1" x14ac:dyDescent="0.3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0" hidden="1" x14ac:dyDescent="0.3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0" hidden="1" x14ac:dyDescent="0.3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 t="str">
        <f>IF(+_xlfn.XLOOKUP(B6,'La Calera II - RFSU 31.1.28'!B:B,'La Calera II - RFSU 31.1.28'!H:H,"No se encuentra",0,1)&gt;0,+_xlfn.XLOOKUP(B6,'La Calera II - RFSU 31.1.28'!B:B,'La Calera II - RFSU 31.1.28'!H:H,"No se encuentra",0,1),"")</f>
        <v/>
      </c>
      <c r="H6" s="152">
        <f>+_xlfn.XLOOKUP(B6,'La Calera II - RFSU 31.1.28'!B:B,'La Calera II - RFSU 31.1.28'!W:W,"No se encuentra",0,1)</f>
        <v>46222</v>
      </c>
      <c r="I6" s="153">
        <f>+_xlfn.XLOOKUP(B6,'La Calera II - RFSU 31.1.28'!B:B,'La Calera II - RFSU 31.1.28'!W:W,"No se encuentra",0,1)</f>
        <v>46222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46287</v>
      </c>
      <c r="M6" s="153">
        <f>+_xlfn.XLOOKUP(B6,'La Calera II - RFSU 31.1.28'!B:B,'La Calera II - RFSU 31.1.28'!AP:AP,"No se encuentra",0,1)</f>
        <v>46287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0" hidden="1" x14ac:dyDescent="0.35">
      <c r="A7" s="159" t="s">
        <v>246</v>
      </c>
      <c r="B7" s="160" t="s">
        <v>3108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0" hidden="1" x14ac:dyDescent="0.3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46179</v>
      </c>
      <c r="I8" s="153">
        <f>+_xlfn.XLOOKUP(B8,'La Calera II - RFSU 31.1.28'!B:B,'La Calera II - RFSU 31.1.28'!W:W,"No se encuentra",0,1)</f>
        <v>46179</v>
      </c>
      <c r="J8" s="155" t="str">
        <f>IF(+_xlfn.XLOOKUP(B8,'La Calera II - RFSU 31.1.28'!B:B,'La Calera II - RFSU 31.1.28'!X:X,"No se encuentra",0,1)&gt;0,+_xlfn.XLOOKUP(B8,'La Calera II - RFSU 31.1.28'!B:B,'La Calera II - RFSU 31.1.28'!X:X,"No se encuentra",0,1),"")</f>
        <v/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46244</v>
      </c>
      <c r="M8" s="153">
        <f>+_xlfn.XLOOKUP(B8,'La Calera II - RFSU 31.1.28'!B:B,'La Calera II - RFSU 31.1.28'!AP:AP,"No se encuentra",0,1)</f>
        <v>46244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29" hidden="1" x14ac:dyDescent="0.3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2774</v>
      </c>
      <c r="T9">
        <f>+_xlfn.XLOOKUP(B9,'La Calera II - RFSU 31.1.28'!B:B,'La Calera II - RFSU 31.1.28'!E:E,"",0,1)</f>
        <v>207.49526156800002</v>
      </c>
    </row>
    <row r="10" spans="1:20" ht="30" hidden="1" x14ac:dyDescent="0.3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0" hidden="1" x14ac:dyDescent="0.3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2775</v>
      </c>
      <c r="T11">
        <f>+_xlfn.XLOOKUP(B11,'La Calera II - RFSU 31.1.28'!B:B,'La Calera II - RFSU 31.1.28'!E:E,"",0,1)</f>
        <v>331.82243726399997</v>
      </c>
    </row>
    <row r="12" spans="1:20" ht="20" hidden="1" x14ac:dyDescent="0.3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46136</v>
      </c>
      <c r="H12" s="152">
        <f>+_xlfn.XLOOKUP(B12,'La Calera II - RFSU 31.1.28'!B:B,'La Calera II - RFSU 31.1.28'!W:W,"No se encuentra",0,1)</f>
        <v>46173</v>
      </c>
      <c r="I12" s="153">
        <f>+_xlfn.XLOOKUP(B12,'La Calera II - RFSU 31.1.28'!B:B,'La Calera II - RFSU 31.1.28'!W:W,"No se encuentra",0,1)</f>
        <v>46173</v>
      </c>
      <c r="J12" s="155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46238</v>
      </c>
      <c r="M12" s="153">
        <f>+_xlfn.XLOOKUP(B12,'La Calera II - RFSU 31.1.28'!B:B,'La Calera II - RFSU 31.1.28'!AP:AP,"No se encuentra",0,1)</f>
        <v>46238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2775</v>
      </c>
      <c r="T12">
        <f>+_xlfn.XLOOKUP(B12,'La Calera II - RFSU 31.1.28'!B:B,'La Calera II - RFSU 31.1.28'!E:E,"",0,1)</f>
        <v>224.76115847999998</v>
      </c>
    </row>
    <row r="13" spans="1:20" ht="20" hidden="1" x14ac:dyDescent="0.3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 t="str">
        <f>IF(+_xlfn.XLOOKUP(B13,'La Calera II - RFSU 31.1.28'!B:B,'La Calera II - RFSU 31.1.28'!H:H,"No se encuentra",0,1)&gt;0,+_xlfn.XLOOKUP(B13,'La Calera II - RFSU 31.1.28'!B:B,'La Calera II - RFSU 31.1.28'!H:H,"No se encuentra",0,1),"")</f>
        <v/>
      </c>
      <c r="H13" s="152">
        <f>+_xlfn.XLOOKUP(B13,'La Calera II - RFSU 31.1.28'!B:B,'La Calera II - RFSU 31.1.28'!W:W,"No se encuentra",0,1)</f>
        <v>46221</v>
      </c>
      <c r="I13" s="153">
        <f>+_xlfn.XLOOKUP(B13,'La Calera II - RFSU 31.1.28'!B:B,'La Calera II - RFSU 31.1.28'!W:W,"No se encuentra",0,1)</f>
        <v>46221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46286</v>
      </c>
      <c r="M13" s="153">
        <f>+_xlfn.XLOOKUP(B13,'La Calera II - RFSU 31.1.28'!B:B,'La Calera II - RFSU 31.1.28'!AP:AP,"No se encuentra",0,1)</f>
        <v>46286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0" hidden="1" x14ac:dyDescent="0.3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 t="str">
        <f>IF(+_xlfn.XLOOKUP(B14,'La Calera II - RFSU 31.1.28'!B:B,'La Calera II - RFSU 31.1.28'!H:H,"No se encuentra",0,1)&gt;0,+_xlfn.XLOOKUP(B14,'La Calera II - RFSU 31.1.28'!B:B,'La Calera II - RFSU 31.1.28'!H:H,"No se encuentra",0,1),"")</f>
        <v/>
      </c>
      <c r="H14" s="152">
        <f>+_xlfn.XLOOKUP(B14,'La Calera II - RFSU 31.1.28'!B:B,'La Calera II - RFSU 31.1.28'!W:W,"No se encuentra",0,1)</f>
        <v>46222</v>
      </c>
      <c r="I14" s="153">
        <f>+_xlfn.XLOOKUP(B14,'La Calera II - RFSU 31.1.28'!B:B,'La Calera II - RFSU 31.1.28'!W:W,"No se encuentra",0,1)</f>
        <v>46222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46287</v>
      </c>
      <c r="M14" s="153">
        <f>+_xlfn.XLOOKUP(B14,'La Calera II - RFSU 31.1.28'!B:B,'La Calera II - RFSU 31.1.28'!AP:AP,"No se encuentra",0,1)</f>
        <v>46287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0" hidden="1" x14ac:dyDescent="0.3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0" hidden="1" x14ac:dyDescent="0.3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0" hidden="1" x14ac:dyDescent="0.3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 t="str">
        <f>IF(+_xlfn.XLOOKUP(B17,'La Calera II - RFSU 31.1.28'!B:B,'La Calera II - RFSU 31.1.28'!H:H,"No se encuentra",0,1)&gt;0,+_xlfn.XLOOKUP(B17,'La Calera II - RFSU 31.1.28'!B:B,'La Calera II - RFSU 31.1.28'!H:H,"No se encuentra",0,1),"")</f>
        <v/>
      </c>
      <c r="H17" s="152">
        <f>+_xlfn.XLOOKUP(B17,'La Calera II - RFSU 31.1.28'!B:B,'La Calera II - RFSU 31.1.28'!W:W,"No se encuentra",0,1)</f>
        <v>46194</v>
      </c>
      <c r="I17" s="153">
        <f>+_xlfn.XLOOKUP(B17,'La Calera II - RFSU 31.1.28'!B:B,'La Calera II - RFSU 31.1.28'!W:W,"No se encuentra",0,1)</f>
        <v>46194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46259</v>
      </c>
      <c r="M17" s="153">
        <f>+_xlfn.XLOOKUP(B17,'La Calera II - RFSU 31.1.28'!B:B,'La Calera II - RFSU 31.1.28'!AP:AP,"No se encuentra",0,1)</f>
        <v>46259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0" hidden="1" x14ac:dyDescent="0.35">
      <c r="A18" s="159" t="s">
        <v>246</v>
      </c>
      <c r="B18" s="160" t="s">
        <v>3109</v>
      </c>
      <c r="C18" s="161" t="s">
        <v>3341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0" hidden="1" x14ac:dyDescent="0.3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0" hidden="1" x14ac:dyDescent="0.3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0" hidden="1" x14ac:dyDescent="0.3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0" hidden="1" x14ac:dyDescent="0.3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 t="str">
        <f>IF(+_xlfn.XLOOKUP(B22,'La Calera II - RFSU 31.1.28'!B:B,'La Calera II - RFSU 31.1.28'!X:X,"No se encuentra",0,1)&gt;0,+_xlfn.XLOOKUP(B22,'La Calera II - RFSU 31.1.28'!B:B,'La Calera II - RFSU 31.1.28'!X:X,"No se encuentra",0,1),"")</f>
        <v/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46237</v>
      </c>
      <c r="M22" s="153">
        <f>+_xlfn.XLOOKUP(B22,'La Calera II - RFSU 31.1.28'!B:B,'La Calera II - RFSU 31.1.28'!AP:AP,"No se encuentra",0,1)</f>
        <v>46237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0" hidden="1" x14ac:dyDescent="0.3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0" hidden="1" x14ac:dyDescent="0.3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20" hidden="1" x14ac:dyDescent="0.3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0" hidden="1" x14ac:dyDescent="0.3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152">
        <f>+_xlfn.XLOOKUP(B26,'La Calera II - RFSU 31.1.28'!B:B,'La Calera II - RFSU 31.1.28'!W:W,"No se encuentra",0,1)</f>
        <v>46194</v>
      </c>
      <c r="I26" s="153">
        <f>+_xlfn.XLOOKUP(B26,'La Calera II - RFSU 31.1.28'!B:B,'La Calera II - RFSU 31.1.28'!W:W,"No se encuentra",0,1)</f>
        <v>46194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46259</v>
      </c>
      <c r="M26" s="153">
        <f>+_xlfn.XLOOKUP(B26,'La Calera II - RFSU 31.1.28'!B:B,'La Calera II - RFSU 31.1.28'!AP:AP,"No se encuentra",0,1)</f>
        <v>46259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0" hidden="1" x14ac:dyDescent="0.3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46224</v>
      </c>
      <c r="M27" s="153">
        <f>+_xlfn.XLOOKUP(B27,'La Calera II - RFSU 31.1.28'!B:B,'La Calera II - RFSU 31.1.28'!AP:AP,"No se encuentra",0,1)</f>
        <v>46224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0" hidden="1" x14ac:dyDescent="0.3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46224</v>
      </c>
      <c r="M28" s="153">
        <f>+_xlfn.XLOOKUP(B28,'La Calera II - RFSU 31.1.28'!B:B,'La Calera II - RFSU 31.1.28'!AP:AP,"No se encuentra",0,1)</f>
        <v>46224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0" hidden="1" x14ac:dyDescent="0.3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152">
        <f>+_xlfn.XLOOKUP(B29,'La Calera II - RFSU 31.1.28'!B:B,'La Calera II - RFSU 31.1.28'!W:W,"No se encuentra",0,1)</f>
        <v>46200</v>
      </c>
      <c r="I29" s="153">
        <f>+_xlfn.XLOOKUP(B29,'La Calera II - RFSU 31.1.28'!B:B,'La Calera II - RFSU 31.1.28'!W:W,"No se encuentra",0,1)</f>
        <v>46200</v>
      </c>
      <c r="J29" s="155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46265</v>
      </c>
      <c r="M29" s="153">
        <f>+_xlfn.XLOOKUP(B29,'La Calera II - RFSU 31.1.28'!B:B,'La Calera II - RFSU 31.1.28'!AP:AP,"No se encuentra",0,1)</f>
        <v>46265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0" hidden="1" x14ac:dyDescent="0.3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46224</v>
      </c>
      <c r="M30" s="153">
        <f>+_xlfn.XLOOKUP(B30,'La Calera II - RFSU 31.1.28'!B:B,'La Calera II - RFSU 31.1.28'!AP:AP,"No se encuentra",0,1)</f>
        <v>46224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0" hidden="1" x14ac:dyDescent="0.3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46157</v>
      </c>
      <c r="F31" s="153">
        <f>+_xlfn.XLOOKUP(B31,'La Calera II - RFSU 31.1.28'!B:B,'La Calera II - RFSU 31.1.28'!G:G,"No se encuentra",0,1)</f>
        <v>46157</v>
      </c>
      <c r="G31" s="154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152">
        <f>+_xlfn.XLOOKUP(B31,'La Calera II - RFSU 31.1.28'!B:B,'La Calera II - RFSU 31.1.28'!W:W,"No se encuentra",0,1)</f>
        <v>46194</v>
      </c>
      <c r="I31" s="153">
        <f>+_xlfn.XLOOKUP(B31,'La Calera II - RFSU 31.1.28'!B:B,'La Calera II - RFSU 31.1.28'!W:W,"No se encuentra",0,1)</f>
        <v>46194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46259</v>
      </c>
      <c r="M31" s="153">
        <f>+_xlfn.XLOOKUP(B31,'La Calera II - RFSU 31.1.28'!B:B,'La Calera II - RFSU 31.1.28'!AP:AP,"No se encuentra",0,1)</f>
        <v>46259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0" hidden="1" x14ac:dyDescent="0.3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46231</v>
      </c>
      <c r="M32" s="153">
        <f>+_xlfn.XLOOKUP(B32,'La Calera II - RFSU 31.1.28'!B:B,'La Calera II - RFSU 31.1.28'!AP:AP,"No se encuentra",0,1)</f>
        <v>46231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0" hidden="1" x14ac:dyDescent="0.3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46163</v>
      </c>
      <c r="F33" s="153">
        <f>+_xlfn.XLOOKUP(B33,'La Calera II - RFSU 31.1.28'!B:B,'La Calera II - RFSU 31.1.28'!G:G,"No se encuentra",0,1)</f>
        <v>46163</v>
      </c>
      <c r="G33" s="154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152">
        <f>+_xlfn.XLOOKUP(B33,'La Calera II - RFSU 31.1.28'!B:B,'La Calera II - RFSU 31.1.28'!W:W,"No se encuentra",0,1)</f>
        <v>46200</v>
      </c>
      <c r="I33" s="153">
        <f>+_xlfn.XLOOKUP(B33,'La Calera II - RFSU 31.1.28'!B:B,'La Calera II - RFSU 31.1.28'!W:W,"No se encuentra",0,1)</f>
        <v>46200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46265</v>
      </c>
      <c r="M33" s="153">
        <f>+_xlfn.XLOOKUP(B33,'La Calera II - RFSU 31.1.28'!B:B,'La Calera II - RFSU 31.1.28'!AP:AP,"No se encuentra",0,1)</f>
        <v>46265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0" hidden="1" x14ac:dyDescent="0.3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152">
        <f>+_xlfn.XLOOKUP(B34,'La Calera II - RFSU 31.1.28'!B:B,'La Calera II - RFSU 31.1.28'!W:W,"No se encuentra",0,1)</f>
        <v>46200</v>
      </c>
      <c r="I34" s="153">
        <f>+_xlfn.XLOOKUP(B34,'La Calera II - RFSU 31.1.28'!B:B,'La Calera II - RFSU 31.1.28'!W:W,"No se encuentra",0,1)</f>
        <v>46200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46265</v>
      </c>
      <c r="M34" s="153">
        <f>+_xlfn.XLOOKUP(B34,'La Calera II - RFSU 31.1.28'!B:B,'La Calera II - RFSU 31.1.28'!AP:AP,"No se encuentra",0,1)</f>
        <v>46265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0" hidden="1" x14ac:dyDescent="0.3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0" hidden="1" x14ac:dyDescent="0.3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46238</v>
      </c>
      <c r="M36" s="153">
        <f>+_xlfn.XLOOKUP(B36,'La Calera II - RFSU 31.1.28'!B:B,'La Calera II - RFSU 31.1.28'!AP:AP,"No se encuentra",0,1)</f>
        <v>46238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0" hidden="1" x14ac:dyDescent="0.3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46148</v>
      </c>
      <c r="I37" s="153">
        <f>+_xlfn.XLOOKUP(B37,'La Calera II - RFSU 31.1.28'!B:B,'La Calera II - RFSU 31.1.28'!W:W,"No se encuentra",0,1)</f>
        <v>46148</v>
      </c>
      <c r="J37" s="155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46213</v>
      </c>
      <c r="M37" s="153">
        <f>+_xlfn.XLOOKUP(B37,'La Calera II - RFSU 31.1.28'!B:B,'La Calera II - RFSU 31.1.28'!AP:AP,"No se encuentra",0,1)</f>
        <v>46213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0" hidden="1" x14ac:dyDescent="0.3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0"/>
        <v/>
      </c>
      <c r="S38" s="197"/>
      <c r="T38">
        <f>+_xlfn.XLOOKUP(B38,'La Calera II - RFSU 31.1.28'!B:B,'La Calera II - RFSU 31.1.28'!E:E,"",0,1)</f>
        <v>0</v>
      </c>
    </row>
    <row r="39" spans="1:20" ht="30" hidden="1" x14ac:dyDescent="0.3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 t="str">
        <f>IF(+_xlfn.XLOOKUP(B39,'La Calera II - RFSU 31.1.28'!B:B,'La Calera II - RFSU 31.1.28'!H:H,"No se encuentra",0,1)&gt;0,+_xlfn.XLOOKUP(B39,'La Calera II - RFSU 31.1.28'!B:B,'La Calera II - RFSU 31.1.28'!H:H,"No se encuentra",0,1),"")</f>
        <v/>
      </c>
      <c r="H39" s="152">
        <f>+_xlfn.XLOOKUP(B39,'La Calera II - RFSU 31.1.28'!B:B,'La Calera II - RFSU 31.1.28'!W:W,"No se encuentra",0,1)</f>
        <v>46185</v>
      </c>
      <c r="I39" s="153">
        <f>+_xlfn.XLOOKUP(B39,'La Calera II - RFSU 31.1.28'!B:B,'La Calera II - RFSU 31.1.28'!W:W,"No se encuentra",0,1)</f>
        <v>46185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46250</v>
      </c>
      <c r="M39" s="153">
        <f>+_xlfn.XLOOKUP(B39,'La Calera II - RFSU 31.1.28'!B:B,'La Calera II - RFSU 31.1.28'!AP:AP,"No se encuentra",0,1)</f>
        <v>46250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0" hidden="1" x14ac:dyDescent="0.3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 t="str">
        <f t="shared" si="0"/>
        <v/>
      </c>
      <c r="S40" s="197"/>
      <c r="T40">
        <f>+_xlfn.XLOOKUP(B40,'La Calera II - RFSU 31.1.28'!B:B,'La Calera II - RFSU 31.1.28'!E:E,"",0,1)</f>
        <v>0</v>
      </c>
    </row>
    <row r="41" spans="1:20" ht="20" hidden="1" x14ac:dyDescent="0.3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 t="str">
        <f>IF(+_xlfn.XLOOKUP(B41,'La Calera II - RFSU 31.1.28'!B:B,'La Calera II - RFSU 31.1.28'!H:H,"No se encuentra",0,1)&gt;0,+_xlfn.XLOOKUP(B41,'La Calera II - RFSU 31.1.28'!B:B,'La Calera II - RFSU 31.1.28'!H:H,"No se encuentra",0,1),"")</f>
        <v/>
      </c>
      <c r="H41" s="152">
        <f>+_xlfn.XLOOKUP(B41,'La Calera II - RFSU 31.1.28'!B:B,'La Calera II - RFSU 31.1.28'!W:W,"No se encuentra",0,1)</f>
        <v>46201</v>
      </c>
      <c r="I41" s="153">
        <f>+_xlfn.XLOOKUP(B41,'La Calera II - RFSU 31.1.28'!B:B,'La Calera II - RFSU 31.1.28'!W:W,"No se encuentra",0,1)</f>
        <v>46201</v>
      </c>
      <c r="J41" s="155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46266</v>
      </c>
      <c r="M41" s="153">
        <f>+_xlfn.XLOOKUP(B41,'La Calera II - RFSU 31.1.28'!B:B,'La Calera II - RFSU 31.1.28'!AP:AP,"No se encuentra",0,1)</f>
        <v>46266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0" hidden="1" x14ac:dyDescent="0.3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0" hidden="1" x14ac:dyDescent="0.3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46285</v>
      </c>
      <c r="F43" s="153">
        <f>+_xlfn.XLOOKUP(B43,'La Calera II - RFSU 31.1.28'!B:B,'La Calera II - RFSU 31.1.28'!G:G,"No se encuentra",0,1)</f>
        <v>46285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46312</v>
      </c>
      <c r="I43" s="153">
        <f>+_xlfn.XLOOKUP(B43,'La Calera II - RFSU 31.1.28'!B:B,'La Calera II - RFSU 31.1.28'!W:W,"No se encuentra",0,1)</f>
        <v>46312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46352</v>
      </c>
      <c r="M43" s="153">
        <f>+_xlfn.XLOOKUP(B43,'La Calera II - RFSU 31.1.28'!B:B,'La Calera II - RFSU 31.1.28'!AP:AP,"No se encuentra",0,1)</f>
        <v>46352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3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 t="str">
        <f>IF(+_xlfn.XLOOKUP(B44,'La Calera II - RFSU 31.1.28'!B:B,'La Calera II - RFSU 31.1.28'!H:H,"No se encuentra",0,1)&gt;0,+_xlfn.XLOOKUP(B44,'La Calera II - RFSU 31.1.28'!B:B,'La Calera II - RFSU 31.1.28'!H:H,"No se encuentra",0,1),"")</f>
        <v/>
      </c>
      <c r="H44" s="152">
        <f>+_xlfn.XLOOKUP(B44,'La Calera II - RFSU 31.1.28'!B:B,'La Calera II - RFSU 31.1.28'!W:W,"No se encuentra",0,1)</f>
        <v>46193</v>
      </c>
      <c r="I44" s="153">
        <f>+_xlfn.XLOOKUP(B44,'La Calera II - RFSU 31.1.28'!B:B,'La Calera II - RFSU 31.1.28'!W:W,"No se encuentra",0,1)</f>
        <v>46193</v>
      </c>
      <c r="J44" s="155" t="str">
        <f>IF(+_xlfn.XLOOKUP(B44,'La Calera II - RFSU 31.1.28'!B:B,'La Calera II - RFSU 31.1.28'!X:X,"No se encuentra",0,1)&gt;0,+_xlfn.XLOOKUP(B44,'La Calera II - RFSU 31.1.28'!B:B,'La Calera II - RFSU 31.1.28'!X:X,"No se encuentra",0,1),"")</f>
        <v/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46258</v>
      </c>
      <c r="M44" s="153">
        <f>+_xlfn.XLOOKUP(B44,'La Calera II - RFSU 31.1.28'!B:B,'La Calera II - RFSU 31.1.28'!AP:AP,"No se encuentra",0,1)</f>
        <v>46258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0" hidden="1" x14ac:dyDescent="0.3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152">
        <f>+_xlfn.XLOOKUP(B45,'La Calera II - RFSU 31.1.28'!B:B,'La Calera II - RFSU 31.1.28'!W:W,"No se encuentra",0,1)</f>
        <v>46184</v>
      </c>
      <c r="I45" s="153">
        <f>+_xlfn.XLOOKUP(B45,'La Calera II - RFSU 31.1.28'!B:B,'La Calera II - RFSU 31.1.28'!W:W,"No se encuentra",0,1)</f>
        <v>46184</v>
      </c>
      <c r="J45" s="155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46249</v>
      </c>
      <c r="M45" s="153">
        <f>+_xlfn.XLOOKUP(B45,'La Calera II - RFSU 31.1.28'!B:B,'La Calera II - RFSU 31.1.28'!AP:AP,"No se encuentra",0,1)</f>
        <v>46249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0" hidden="1" x14ac:dyDescent="0.3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46153</v>
      </c>
      <c r="F46" s="153">
        <f>+_xlfn.XLOOKUP(B46,'La Calera II - RFSU 31.1.28'!B:B,'La Calera II - RFSU 31.1.28'!G:G,"No se encuentra",0,1)</f>
        <v>46153</v>
      </c>
      <c r="G46" s="154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152">
        <f>+_xlfn.XLOOKUP(B46,'La Calera II - RFSU 31.1.28'!B:B,'La Calera II - RFSU 31.1.28'!W:W,"No se encuentra",0,1)</f>
        <v>46190</v>
      </c>
      <c r="I46" s="153">
        <f>+_xlfn.XLOOKUP(B46,'La Calera II - RFSU 31.1.28'!B:B,'La Calera II - RFSU 31.1.28'!W:W,"No se encuentra",0,1)</f>
        <v>46190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46255</v>
      </c>
      <c r="M46" s="153">
        <f>+_xlfn.XLOOKUP(B46,'La Calera II - RFSU 31.1.28'!B:B,'La Calera II - RFSU 31.1.28'!AP:AP,"No se encuentra",0,1)</f>
        <v>46255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0" hidden="1" x14ac:dyDescent="0.3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46152</v>
      </c>
      <c r="I47" s="153">
        <f>+_xlfn.XLOOKUP(B47,'La Calera II - RFSU 31.1.28'!B:B,'La Calera II - RFSU 31.1.28'!W:W,"No se encuentra",0,1)</f>
        <v>46152</v>
      </c>
      <c r="J47" s="155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46217</v>
      </c>
      <c r="M47" s="153">
        <f>+_xlfn.XLOOKUP(B47,'La Calera II - RFSU 31.1.28'!B:B,'La Calera II - RFSU 31.1.28'!AP:AP,"No se encuentra",0,1)</f>
        <v>46217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0" hidden="1" x14ac:dyDescent="0.3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0"/>
        <v/>
      </c>
      <c r="S48" s="197"/>
      <c r="T48">
        <f>+_xlfn.XLOOKUP(B48,'La Calera II - RFSU 31.1.28'!B:B,'La Calera II - RFSU 31.1.28'!E:E,"",0,1)</f>
        <v>0</v>
      </c>
    </row>
    <row r="49" spans="1:20" ht="20" hidden="1" x14ac:dyDescent="0.3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0" hidden="1" x14ac:dyDescent="0.3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0" hidden="1" x14ac:dyDescent="0.3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 t="str">
        <f>IF(+_xlfn.XLOOKUP(B51,'La Calera II - RFSU 31.1.28'!B:B,'La Calera II - RFSU 31.1.28'!H:H,"No se encuentra",0,1)&gt;0,+_xlfn.XLOOKUP(B51,'La Calera II - RFSU 31.1.28'!B:B,'La Calera II - RFSU 31.1.28'!H:H,"No se encuentra",0,1),"")</f>
        <v/>
      </c>
      <c r="H51" s="152">
        <f>+_xlfn.XLOOKUP(B51,'La Calera II - RFSU 31.1.28'!B:B,'La Calera II - RFSU 31.1.28'!W:W,"No se encuentra",0,1)</f>
        <v>46190</v>
      </c>
      <c r="I51" s="153">
        <f>+_xlfn.XLOOKUP(B51,'La Calera II - RFSU 31.1.28'!B:B,'La Calera II - RFSU 31.1.28'!W:W,"No se encuentra",0,1)</f>
        <v>46190</v>
      </c>
      <c r="J51" s="155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46255</v>
      </c>
      <c r="M51" s="153">
        <f>+_xlfn.XLOOKUP(B51,'La Calera II - RFSU 31.1.28'!B:B,'La Calera II - RFSU 31.1.28'!AP:AP,"No se encuentra",0,1)</f>
        <v>46255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0" hidden="1" x14ac:dyDescent="0.3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0" hidden="1" x14ac:dyDescent="0.3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0" hidden="1" x14ac:dyDescent="0.3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0"/>
        <v/>
      </c>
      <c r="S54" s="197"/>
      <c r="T54">
        <f>+_xlfn.XLOOKUP(B54,'La Calera II - RFSU 31.1.28'!B:B,'La Calera II - RFSU 31.1.28'!E:E,"",0,1)</f>
        <v>0</v>
      </c>
    </row>
    <row r="55" spans="1:20" ht="20" hidden="1" x14ac:dyDescent="0.3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0" hidden="1" x14ac:dyDescent="0.3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0" hidden="1" x14ac:dyDescent="0.3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0" hidden="1" x14ac:dyDescent="0.3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0" hidden="1" x14ac:dyDescent="0.3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0" hidden="1" x14ac:dyDescent="0.3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0" hidden="1" x14ac:dyDescent="0.3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46163</v>
      </c>
      <c r="F61" s="153">
        <f>+_xlfn.XLOOKUP(B61,'La Calera II - RFSU 31.1.28'!B:B,'La Calera II - RFSU 31.1.28'!G:G,"No se encuentra",0,1)</f>
        <v>46163</v>
      </c>
      <c r="G61" s="154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152">
        <f>+_xlfn.XLOOKUP(B61,'La Calera II - RFSU 31.1.28'!B:B,'La Calera II - RFSU 31.1.28'!W:W,"No se encuentra",0,1)</f>
        <v>46200</v>
      </c>
      <c r="I61" s="153">
        <f>+_xlfn.XLOOKUP(B61,'La Calera II - RFSU 31.1.28'!B:B,'La Calera II - RFSU 31.1.28'!W:W,"No se encuentra",0,1)</f>
        <v>46200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46265</v>
      </c>
      <c r="M61" s="153">
        <f>+_xlfn.XLOOKUP(B61,'La Calera II - RFSU 31.1.28'!B:B,'La Calera II - RFSU 31.1.28'!AP:AP,"No se encuentra",0,1)</f>
        <v>46265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1.5" hidden="1" x14ac:dyDescent="0.3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1.5" hidden="1" x14ac:dyDescent="0.3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46152</v>
      </c>
      <c r="I63" s="153">
        <f>+_xlfn.XLOOKUP(B63,'La Calera II - RFSU 31.1.28'!B:B,'La Calera II - RFSU 31.1.28'!W:W,"No se encuentra",0,1)</f>
        <v>46152</v>
      </c>
      <c r="J63" s="155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46217</v>
      </c>
      <c r="M63" s="153">
        <f>+_xlfn.XLOOKUP(B63,'La Calera II - RFSU 31.1.28'!B:B,'La Calera II - RFSU 31.1.28'!AP:AP,"No se encuentra",0,1)</f>
        <v>46217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1.5" hidden="1" x14ac:dyDescent="0.3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46227</v>
      </c>
      <c r="M64" s="153">
        <f>+_xlfn.XLOOKUP(B64,'La Calera II - RFSU 31.1.28'!B:B,'La Calera II - RFSU 31.1.28'!AP:AP,"No se encuentra",0,1)</f>
        <v>46227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0" hidden="1" x14ac:dyDescent="0.3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0" hidden="1" x14ac:dyDescent="0.3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 t="str">
        <f>IF(+_xlfn.XLOOKUP(B66,'La Calera II - RFSU 31.1.28'!B:B,'La Calera II - RFSU 31.1.28'!H:H,"No se encuentra",0,1)&gt;0,+_xlfn.XLOOKUP(B66,'La Calera II - RFSU 31.1.28'!B:B,'La Calera II - RFSU 31.1.28'!H:H,"No se encuentra",0,1),"")</f>
        <v/>
      </c>
      <c r="H66" s="152">
        <f>+_xlfn.XLOOKUP(B66,'La Calera II - RFSU 31.1.28'!B:B,'La Calera II - RFSU 31.1.28'!W:W,"No se encuentra",0,1)</f>
        <v>46194</v>
      </c>
      <c r="I66" s="153">
        <f>+_xlfn.XLOOKUP(B66,'La Calera II - RFSU 31.1.28'!B:B,'La Calera II - RFSU 31.1.28'!W:W,"No se encuentra",0,1)</f>
        <v>46194</v>
      </c>
      <c r="J66" s="155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46259</v>
      </c>
      <c r="M66" s="153">
        <f>+_xlfn.XLOOKUP(B66,'La Calera II - RFSU 31.1.28'!B:B,'La Calera II - RFSU 31.1.28'!AP:AP,"No se encuentra",0,1)</f>
        <v>46259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0" hidden="1" x14ac:dyDescent="0.3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 t="str">
        <f>IF(+_xlfn.XLOOKUP(B67,'La Calera II - RFSU 31.1.28'!B:B,'La Calera II - RFSU 31.1.28'!H:H,"No se encuentra",0,1)&gt;0,+_xlfn.XLOOKUP(B67,'La Calera II - RFSU 31.1.28'!B:B,'La Calera II - RFSU 31.1.28'!H:H,"No se encuentra",0,1),"")</f>
        <v/>
      </c>
      <c r="H67" s="152">
        <f>+_xlfn.XLOOKUP(B67,'La Calera II - RFSU 31.1.28'!B:B,'La Calera II - RFSU 31.1.28'!W:W,"No se encuentra",0,1)</f>
        <v>46193</v>
      </c>
      <c r="I67" s="153">
        <f>+_xlfn.XLOOKUP(B67,'La Calera II - RFSU 31.1.28'!B:B,'La Calera II - RFSU 31.1.28'!W:W,"No se encuentra",0,1)</f>
        <v>46193</v>
      </c>
      <c r="J67" s="155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46258</v>
      </c>
      <c r="M67" s="153">
        <f>+_xlfn.XLOOKUP(B67,'La Calera II - RFSU 31.1.28'!B:B,'La Calera II - RFSU 31.1.28'!AP:AP,"No se encuentra",0,1)</f>
        <v>46258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0" hidden="1" x14ac:dyDescent="0.3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0" hidden="1" x14ac:dyDescent="0.3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 t="str">
        <f>IF(+_xlfn.XLOOKUP(B69,'La Calera II - RFSU 31.1.28'!B:B,'La Calera II - RFSU 31.1.28'!H:H,"No se encuentra",0,1)&gt;0,+_xlfn.XLOOKUP(B69,'La Calera II - RFSU 31.1.28'!B:B,'La Calera II - RFSU 31.1.28'!H:H,"No se encuentra",0,1),"")</f>
        <v/>
      </c>
      <c r="H69" s="152">
        <f>+_xlfn.XLOOKUP(B69,'La Calera II - RFSU 31.1.28'!B:B,'La Calera II - RFSU 31.1.28'!W:W,"No se encuentra",0,1)</f>
        <v>46184</v>
      </c>
      <c r="I69" s="153">
        <f>+_xlfn.XLOOKUP(B69,'La Calera II - RFSU 31.1.28'!B:B,'La Calera II - RFSU 31.1.28'!W:W,"No se encuentra",0,1)</f>
        <v>46184</v>
      </c>
      <c r="J69" s="155" t="str">
        <f>IF(+_xlfn.XLOOKUP(B69,'La Calera II - RFSU 31.1.28'!B:B,'La Calera II - RFSU 31.1.28'!X:X,"No se encuentra",0,1)&gt;0,+_xlfn.XLOOKUP(B69,'La Calera II - RFSU 31.1.28'!B:B,'La Calera II - RFSU 31.1.28'!X:X,"No se encuentra",0,1),"")</f>
        <v/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46249</v>
      </c>
      <c r="M69" s="153">
        <f>+_xlfn.XLOOKUP(B69,'La Calera II - RFSU 31.1.28'!B:B,'La Calera II - RFSU 31.1.28'!AP:AP,"No se encuentra",0,1)</f>
        <v>46249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0" hidden="1" x14ac:dyDescent="0.35">
      <c r="A70" s="159" t="s">
        <v>2689</v>
      </c>
      <c r="B70" s="160" t="s">
        <v>2692</v>
      </c>
      <c r="C70" s="161" t="s">
        <v>2693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0" hidden="1" x14ac:dyDescent="0.3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 t="str">
        <f>IF(+_xlfn.XLOOKUP(B71,'La Calera II - RFSU 31.1.28'!B:B,'La Calera II - RFSU 31.1.28'!H:H,"No se encuentra",0,1)&gt;0,+_xlfn.XLOOKUP(B71,'La Calera II - RFSU 31.1.28'!B:B,'La Calera II - RFSU 31.1.28'!H:H,"No se encuentra",0,1),"")</f>
        <v/>
      </c>
      <c r="H71" s="152">
        <f>+_xlfn.XLOOKUP(B71,'La Calera II - RFSU 31.1.28'!B:B,'La Calera II - RFSU 31.1.28'!W:W,"No se encuentra",0,1)</f>
        <v>46187</v>
      </c>
      <c r="I71" s="153">
        <f>+_xlfn.XLOOKUP(B71,'La Calera II - RFSU 31.1.28'!B:B,'La Calera II - RFSU 31.1.28'!W:W,"No se encuentra",0,1)</f>
        <v>46187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46252</v>
      </c>
      <c r="M71" s="153">
        <f>+_xlfn.XLOOKUP(B71,'La Calera II - RFSU 31.1.28'!B:B,'La Calera II - RFSU 31.1.28'!AP:AP,"No se encuentra",0,1)</f>
        <v>46252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2777</v>
      </c>
      <c r="T71">
        <f>+_xlfn.XLOOKUP(B71,'La Calera II - RFSU 31.1.28'!B:B,'La Calera II - RFSU 31.1.28'!E:E,"",0,1)</f>
        <v>448</v>
      </c>
    </row>
    <row r="72" spans="1:20" hidden="1" x14ac:dyDescent="0.3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46172</v>
      </c>
      <c r="M72" s="153">
        <f>+_xlfn.XLOOKUP(B72,'La Calera II - RFSU 31.1.28'!B:B,'La Calera II - RFSU 31.1.28'!AP:AP,"No se encuentra",0,1)</f>
        <v>46172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0" hidden="1" x14ac:dyDescent="0.3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 t="str">
        <f>IF(+_xlfn.XLOOKUP(B73,'La Calera II - RFSU 31.1.28'!B:B,'La Calera II - RFSU 31.1.28'!H:H,"No se encuentra",0,1)&gt;0,+_xlfn.XLOOKUP(B73,'La Calera II - RFSU 31.1.28'!B:B,'La Calera II - RFSU 31.1.28'!H:H,"No se encuentra",0,1),"")</f>
        <v/>
      </c>
      <c r="H73" s="152">
        <f>+_xlfn.XLOOKUP(B73,'La Calera II - RFSU 31.1.28'!B:B,'La Calera II - RFSU 31.1.28'!W:W,"No se encuentra",0,1)</f>
        <v>46232</v>
      </c>
      <c r="I73" s="153">
        <f>+_xlfn.XLOOKUP(B73,'La Calera II - RFSU 31.1.28'!B:B,'La Calera II - RFSU 31.1.28'!W:W,"No se encuentra",0,1)</f>
        <v>46232</v>
      </c>
      <c r="J73" s="155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46312</v>
      </c>
      <c r="M73" s="153">
        <f>+_xlfn.XLOOKUP(B73,'La Calera II - RFSU 31.1.28'!B:B,'La Calera II - RFSU 31.1.28'!AP:AP,"No se encuentra",0,1)</f>
        <v>46312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0" hidden="1" x14ac:dyDescent="0.35">
      <c r="A74" s="633" t="s">
        <v>1679</v>
      </c>
      <c r="B74" s="636" t="s">
        <v>1830</v>
      </c>
      <c r="C74" s="639" t="s">
        <v>1831</v>
      </c>
      <c r="D74" s="196" t="s">
        <v>3398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 t="str">
        <f>IF(+_xlfn.XLOOKUP(B74,'La Calera II - RFSU 31.1.28'!B:B,'La Calera II - RFSU 31.1.28'!X:X,"No se encuentra",0,1)&gt;0,+_xlfn.XLOOKUP(B74,'La Calera II - RFSU 31.1.28'!B:B,'La Calera II - RFSU 31.1.28'!X:X,"No se encuentra",0,1),"")</f>
        <v/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46250</v>
      </c>
      <c r="M74" s="153">
        <f>+_xlfn.XLOOKUP(B74,'La Calera II - RFSU 31.1.28'!B:B,'La Calera II - RFSU 31.1.28'!AP:AP,"No se encuentra",0,1)</f>
        <v>46250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32">
        <f>+_xlfn.XLOOKUP(B74,'La Calera II - RFSU 31.1.28'!B:B,'La Calera II - RFSU 31.1.28'!E:E,"",0,1)</f>
        <v>1365</v>
      </c>
    </row>
    <row r="75" spans="1:20" ht="40" hidden="1" x14ac:dyDescent="0.35">
      <c r="A75" s="635"/>
      <c r="B75" s="638"/>
      <c r="C75" s="641"/>
      <c r="D75" s="196" t="s">
        <v>2778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46250</v>
      </c>
      <c r="M75" s="153">
        <f>+_xlfn.XLOOKUP(B74,'La Calera II - RFSU 31.1.28'!B:B,'La Calera II - RFSU 31.1.28'!AP:AP,"No se encuentra",0,1)</f>
        <v>46250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32"/>
    </row>
    <row r="76" spans="1:20" ht="60" hidden="1" x14ac:dyDescent="0.35">
      <c r="A76" s="633" t="s">
        <v>1679</v>
      </c>
      <c r="B76" s="636" t="s">
        <v>1832</v>
      </c>
      <c r="C76" s="639" t="s">
        <v>1833</v>
      </c>
      <c r="D76" s="196" t="s">
        <v>3399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32">
        <f>+_xlfn.XLOOKUP(B76,'La Calera II - RFSU 31.1.28'!B:B,'La Calera II - RFSU 31.1.28'!E:E,"",0,1)</f>
        <v>698.25</v>
      </c>
    </row>
    <row r="77" spans="1:20" ht="20" hidden="1" x14ac:dyDescent="0.35">
      <c r="A77" s="634"/>
      <c r="B77" s="637"/>
      <c r="C77" s="640"/>
      <c r="D77" s="196" t="s">
        <v>2780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32"/>
    </row>
    <row r="78" spans="1:20" ht="20" hidden="1" x14ac:dyDescent="0.35">
      <c r="A78" s="635"/>
      <c r="B78" s="638"/>
      <c r="C78" s="641"/>
      <c r="D78" s="196" t="s">
        <v>2781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32"/>
    </row>
    <row r="79" spans="1:20" hidden="1" x14ac:dyDescent="0.3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0" x14ac:dyDescent="0.3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3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0" hidden="1" x14ac:dyDescent="0.3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46176</v>
      </c>
      <c r="I82" s="153">
        <f>+_xlfn.XLOOKUP(B82,'La Calera II - RFSU 31.1.28'!B:B,'La Calera II - RFSU 31.1.28'!W:W,"No se encuentra",0,1)</f>
        <v>46176</v>
      </c>
      <c r="J82" s="155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46256</v>
      </c>
      <c r="M82" s="153">
        <f>+_xlfn.XLOOKUP(B82,'La Calera II - RFSU 31.1.28'!B:B,'La Calera II - RFSU 31.1.28'!AP:AP,"No se encuentra",0,1)</f>
        <v>46256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0" hidden="1" x14ac:dyDescent="0.3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0" hidden="1" x14ac:dyDescent="0.35">
      <c r="A84" s="633" t="s">
        <v>1679</v>
      </c>
      <c r="B84" s="636" t="s">
        <v>1844</v>
      </c>
      <c r="C84" s="639" t="s">
        <v>1845</v>
      </c>
      <c r="D84" s="196" t="s">
        <v>2837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"/>
        <v/>
      </c>
      <c r="S84" s="197"/>
      <c r="T84">
        <f>+'Datos P0 Suministros'!L220</f>
        <v>1455</v>
      </c>
    </row>
    <row r="85" spans="1:20" ht="20" hidden="1" x14ac:dyDescent="0.35">
      <c r="A85" s="634"/>
      <c r="B85" s="637"/>
      <c r="C85" s="640"/>
      <c r="D85" s="196" t="s">
        <v>2838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 t="str">
        <f t="shared" si="1"/>
        <v/>
      </c>
      <c r="S85" s="197"/>
      <c r="T85">
        <f>+'Datos P0 Suministros'!L222</f>
        <v>1142.5</v>
      </c>
    </row>
    <row r="86" spans="1:20" ht="30" hidden="1" x14ac:dyDescent="0.35">
      <c r="A86" s="634"/>
      <c r="B86" s="637"/>
      <c r="C86" s="640"/>
      <c r="D86" s="196" t="s">
        <v>3400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 t="str">
        <f t="shared" si="1"/>
        <v/>
      </c>
      <c r="S86" s="197"/>
      <c r="T86">
        <f>+'Datos P0 Suministros'!L221</f>
        <v>2155.3396554689998</v>
      </c>
    </row>
    <row r="87" spans="1:20" ht="30" hidden="1" x14ac:dyDescent="0.35">
      <c r="A87" s="634"/>
      <c r="B87" s="637"/>
      <c r="C87" s="640"/>
      <c r="D87" s="196" t="s">
        <v>3401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 t="str">
        <f t="shared" si="1"/>
        <v/>
      </c>
      <c r="S87" s="197"/>
      <c r="T87">
        <f>+'Datos P0 Suministros'!L217</f>
        <v>1792.367662267</v>
      </c>
    </row>
    <row r="88" spans="1:20" ht="30" hidden="1" x14ac:dyDescent="0.35">
      <c r="A88" s="634"/>
      <c r="B88" s="637"/>
      <c r="C88" s="640"/>
      <c r="D88" s="196" t="s">
        <v>3402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 t="str">
        <f t="shared" si="1"/>
        <v/>
      </c>
      <c r="S88" s="197"/>
      <c r="T88">
        <f>+'Datos P0 Suministros'!L218</f>
        <v>1792.367662267</v>
      </c>
    </row>
    <row r="89" spans="1:20" ht="20" hidden="1" x14ac:dyDescent="0.35">
      <c r="A89" s="635"/>
      <c r="B89" s="638"/>
      <c r="C89" s="641"/>
      <c r="D89" s="196" t="s">
        <v>2836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 t="str">
        <f t="shared" si="1"/>
        <v/>
      </c>
      <c r="S89" s="197"/>
      <c r="T89">
        <f>+'Datos P0 Suministros'!L219</f>
        <v>1455</v>
      </c>
    </row>
    <row r="90" spans="1:20" ht="40" hidden="1" x14ac:dyDescent="0.3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46147</v>
      </c>
      <c r="M90" s="153">
        <f>+_xlfn.XLOOKUP(B90,'La Calera II - RFSU 31.1.28'!B:B,'La Calera II - RFSU 31.1.28'!AP:AP,"No se encuentra",0,1)</f>
        <v>46147</v>
      </c>
      <c r="N90" s="140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"/>
        <v/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3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3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1.5" hidden="1" x14ac:dyDescent="0.3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 t="str">
        <f>IF(+_xlfn.XLOOKUP(B93,'La Calera II - RFSU 31.1.28'!B:B,'La Calera II - RFSU 31.1.28'!H:H,"No se encuentra",0,1)&gt;0,+_xlfn.XLOOKUP(B93,'La Calera II - RFSU 31.1.28'!B:B,'La Calera II - RFSU 31.1.28'!H:H,"No se encuentra",0,1),"")</f>
        <v/>
      </c>
      <c r="H93" s="152">
        <f>+_xlfn.XLOOKUP(B93,'La Calera II - RFSU 31.1.28'!B:B,'La Calera II - RFSU 31.1.28'!W:W,"No se encuentra",0,1)</f>
        <v>46204</v>
      </c>
      <c r="I93" s="153">
        <f>+_xlfn.XLOOKUP(B93,'La Calera II - RFSU 31.1.28'!B:B,'La Calera II - RFSU 31.1.28'!W:W,"No se encuentra",0,1)</f>
        <v>46204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46284</v>
      </c>
      <c r="M93" s="153">
        <f>+_xlfn.XLOOKUP(B93,'La Calera II - RFSU 31.1.28'!B:B,'La Calera II - RFSU 31.1.28'!AP:AP,"No se encuentra",0,1)</f>
        <v>46284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3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3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35">
      <c r="A96" s="159" t="s">
        <v>1679</v>
      </c>
      <c r="B96" s="164" t="s">
        <v>1858</v>
      </c>
      <c r="C96" s="163" t="s">
        <v>1859</v>
      </c>
      <c r="D96" s="196" t="s">
        <v>3403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46169</v>
      </c>
      <c r="I96" s="153">
        <f>+_xlfn.XLOOKUP(B96,'La Calera II - RFSU 31.1.28'!B:B,'La Calera II - RFSU 31.1.28'!W:W,"No se encuentra",0,1)</f>
        <v>46169</v>
      </c>
      <c r="J96" s="155" t="str">
        <f>IF(+_xlfn.XLOOKUP(B96,'La Calera II - RFSU 31.1.28'!B:B,'La Calera II - RFSU 31.1.28'!X:X,"No se encuentra",0,1)&gt;0,+_xlfn.XLOOKUP(B96,'La Calera II - RFSU 31.1.28'!B:B,'La Calera II - RFSU 31.1.28'!X:X,"No se encuentra",0,1),"")</f>
        <v/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46249</v>
      </c>
      <c r="M96" s="153">
        <f>+_xlfn.XLOOKUP(B96,'La Calera II - RFSU 31.1.28'!B:B,'La Calera II - RFSU 31.1.28'!AP:AP,"No se encuentra",0,1)</f>
        <v>46249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2783</v>
      </c>
      <c r="T96">
        <f>+_xlfn.XLOOKUP(B96,'La Calera II - RFSU 31.1.28'!B:B,'La Calera II - RFSU 31.1.28'!E:E,"",0,1)</f>
        <v>1183.5094950000002</v>
      </c>
    </row>
    <row r="97" spans="1:20" ht="50" hidden="1" x14ac:dyDescent="0.3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3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0" hidden="1" x14ac:dyDescent="0.3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46162</v>
      </c>
      <c r="M99" s="153">
        <f>+_xlfn.XLOOKUP(B99,'La Calera II - RFSU 31.1.28'!B:B,'La Calera II - RFSU 31.1.28'!AP:AP,"No se encuentra",0,1)</f>
        <v>46162</v>
      </c>
      <c r="N99" s="140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"/>
        <v/>
      </c>
      <c r="S99" s="197"/>
      <c r="T99">
        <f>+_xlfn.XLOOKUP(B99,'La Calera II - RFSU 31.1.28'!B:B,'La Calera II - RFSU 31.1.28'!E:E,"",0,1)</f>
        <v>113.43989999999999</v>
      </c>
    </row>
    <row r="100" spans="1:20" ht="70" hidden="1" x14ac:dyDescent="0.3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2784</v>
      </c>
      <c r="T100">
        <f>+_xlfn.XLOOKUP(B100,'La Calera II - RFSU 31.1.28'!B:B,'La Calera II - RFSU 31.1.28'!E:E,"",0,1)</f>
        <v>449.20480499999996</v>
      </c>
    </row>
    <row r="101" spans="1:20" ht="60" hidden="1" x14ac:dyDescent="0.3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 t="str">
        <f>IF(+_xlfn.XLOOKUP(B101,'La Calera II - RFSU 31.1.28'!B:B,'La Calera II - RFSU 31.1.28'!X:X,"No se encuentra",0,1)&gt;0,+_xlfn.XLOOKUP(B101,'La Calera II - RFSU 31.1.28'!B:B,'La Calera II - RFSU 31.1.28'!X:X,"No se encuentra",0,1),"")</f>
        <v/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46222</v>
      </c>
      <c r="M101" s="153">
        <f>+_xlfn.XLOOKUP(B101,'La Calera II - RFSU 31.1.28'!B:B,'La Calera II - RFSU 31.1.28'!AP:AP,"No se encuentra",0,1)</f>
        <v>46222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3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46177</v>
      </c>
      <c r="I102" s="153">
        <f>+_xlfn.XLOOKUP(B102,'La Calera II - RFSU 31.1.28'!B:B,'La Calera II - RFSU 31.1.28'!W:W,"No se encuentra",0,1)</f>
        <v>46177</v>
      </c>
      <c r="J102" s="155" t="str">
        <f>IF(+_xlfn.XLOOKUP(B102,'La Calera II - RFSU 31.1.28'!B:B,'La Calera II - RFSU 31.1.28'!X:X,"No se encuentra",0,1)&gt;0,+_xlfn.XLOOKUP(B102,'La Calera II - RFSU 31.1.28'!B:B,'La Calera II - RFSU 31.1.28'!X:X,"No se encuentra",0,1),"")</f>
        <v/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46257</v>
      </c>
      <c r="M102" s="153">
        <f>+_xlfn.XLOOKUP(B102,'La Calera II - RFSU 31.1.28'!B:B,'La Calera II - RFSU 31.1.28'!AP:AP,"No se encuentra",0,1)</f>
        <v>46257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0" hidden="1" x14ac:dyDescent="0.3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0" hidden="1" x14ac:dyDescent="0.3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1.5" hidden="1" x14ac:dyDescent="0.3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31" t="str">
        <f>+_xlfn.XLOOKUP(B105,'La Calera II - RFSU 31.1.28'!B:B,'La Calera II - RFSU 31.1.28'!E:E,"",0,1)</f>
        <v/>
      </c>
    </row>
    <row r="106" spans="1:20" ht="31.5" hidden="1" x14ac:dyDescent="0.3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31"/>
    </row>
    <row r="107" spans="1:20" ht="31.5" hidden="1" x14ac:dyDescent="0.3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31"/>
    </row>
    <row r="108" spans="1:20" ht="31.5" hidden="1" x14ac:dyDescent="0.3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31"/>
    </row>
    <row r="109" spans="1:20" ht="21.5" hidden="1" x14ac:dyDescent="0.35">
      <c r="A109" s="159" t="s">
        <v>2024</v>
      </c>
      <c r="B109" s="164" t="s">
        <v>2748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1.5" hidden="1" x14ac:dyDescent="0.35">
      <c r="A110" s="159" t="s">
        <v>2024</v>
      </c>
      <c r="B110" s="164" t="s">
        <v>2750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 t="str">
        <f>IF(+_xlfn.XLOOKUP(B110,'La Calera II - RFSU 31.1.28'!B:B,'La Calera II - RFSU 31.1.28'!H:H,"No se encuentra",0,1)&gt;0,+_xlfn.XLOOKUP(B110,'La Calera II - RFSU 31.1.28'!B:B,'La Calera II - RFSU 31.1.28'!H:H,"No se encuentra",0,1),"")</f>
        <v/>
      </c>
      <c r="H110" s="152">
        <f>+_xlfn.XLOOKUP(B110,'La Calera II - RFSU 31.1.28'!B:B,'La Calera II - RFSU 31.1.28'!W:W,"No se encuentra",0,1)</f>
        <v>46209</v>
      </c>
      <c r="I110" s="153">
        <f>+_xlfn.XLOOKUP(B110,'La Calera II - RFSU 31.1.28'!B:B,'La Calera II - RFSU 31.1.28'!W:W,"No se encuentra",0,1)</f>
        <v>46209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46274</v>
      </c>
      <c r="M110" s="153">
        <f>+_xlfn.XLOOKUP(B110,'La Calera II - RFSU 31.1.28'!B:B,'La Calera II - RFSU 31.1.28'!AP:AP,"No se encuentra",0,1)</f>
        <v>46274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1.5" hidden="1" x14ac:dyDescent="0.35">
      <c r="A111" s="159" t="s">
        <v>2024</v>
      </c>
      <c r="B111" s="164" t="s">
        <v>2754</v>
      </c>
      <c r="C111" s="163" t="s">
        <v>2755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31" t="str">
        <f>+_xlfn.XLOOKUP(B111,'La Calera II - RFSU 31.1.28'!B:B,'La Calera II - RFSU 31.1.28'!E:E,"",0,1)</f>
        <v/>
      </c>
    </row>
    <row r="112" spans="1:20" ht="31.5" hidden="1" x14ac:dyDescent="0.35">
      <c r="A112" s="159" t="s">
        <v>2024</v>
      </c>
      <c r="B112" s="164" t="s">
        <v>2756</v>
      </c>
      <c r="C112" s="163" t="s">
        <v>2757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31"/>
    </row>
    <row r="113" spans="1:20" ht="32" hidden="1" thickBot="1" x14ac:dyDescent="0.4">
      <c r="A113" s="231" t="s">
        <v>2024</v>
      </c>
      <c r="B113" s="232" t="s">
        <v>2758</v>
      </c>
      <c r="C113" s="233" t="s">
        <v>2759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31"/>
    </row>
    <row r="120" spans="1:20" ht="15" thickBot="1" x14ac:dyDescent="0.4">
      <c r="D120" t="s">
        <v>2785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53125" defaultRowHeight="14.5" x14ac:dyDescent="0.35"/>
  <cols>
    <col min="1" max="2" width="14.54296875" customWidth="1"/>
    <col min="3" max="3" width="69.81640625" customWidth="1"/>
    <col min="4" max="4" width="12.54296875" style="2" customWidth="1"/>
    <col min="5" max="5" width="18.26953125" style="309" customWidth="1"/>
    <col min="6" max="9" width="18.26953125" style="2" customWidth="1"/>
  </cols>
  <sheetData>
    <row r="1" spans="1:9" ht="29" x14ac:dyDescent="0.35">
      <c r="A1" s="299" t="s">
        <v>3404</v>
      </c>
      <c r="B1" s="299" t="s">
        <v>3405</v>
      </c>
      <c r="C1" s="299" t="s">
        <v>3406</v>
      </c>
      <c r="D1" s="298" t="s">
        <v>3407</v>
      </c>
      <c r="E1" s="308" t="s">
        <v>3408</v>
      </c>
      <c r="F1" s="299" t="s">
        <v>3409</v>
      </c>
      <c r="G1" s="299" t="s">
        <v>3410</v>
      </c>
      <c r="H1" s="299" t="s">
        <v>3411</v>
      </c>
      <c r="I1" s="299" t="s">
        <v>3412</v>
      </c>
    </row>
    <row r="2" spans="1:9" x14ac:dyDescent="0.35">
      <c r="A2" t="s">
        <v>3413</v>
      </c>
      <c r="D2" s="2">
        <v>807</v>
      </c>
      <c r="E2" s="309" t="s">
        <v>3414</v>
      </c>
      <c r="F2" s="2" t="s">
        <v>3415</v>
      </c>
      <c r="G2" s="300">
        <v>45838</v>
      </c>
      <c r="H2" s="2" t="s">
        <v>3415</v>
      </c>
      <c r="I2" s="2">
        <v>0</v>
      </c>
    </row>
    <row r="3" spans="1:9" x14ac:dyDescent="0.35">
      <c r="A3" t="s">
        <v>3416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35">
      <c r="A4" t="s">
        <v>3417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35">
      <c r="A5" t="s">
        <v>3418</v>
      </c>
      <c r="B5" t="str">
        <f>+RIGHT(A5,7)</f>
        <v xml:space="preserve"> MG1000</v>
      </c>
      <c r="C5" t="s">
        <v>3419</v>
      </c>
      <c r="D5" s="2">
        <v>0</v>
      </c>
      <c r="E5" s="309">
        <v>45838</v>
      </c>
      <c r="I5" s="2">
        <v>0</v>
      </c>
    </row>
    <row r="6" spans="1:9" x14ac:dyDescent="0.35">
      <c r="A6" t="s">
        <v>3420</v>
      </c>
      <c r="B6" t="str">
        <f t="shared" ref="B6:B69" si="0">+RIGHT(A6,7)</f>
        <v xml:space="preserve"> MI1000</v>
      </c>
      <c r="C6" t="s">
        <v>3421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35">
      <c r="A7" t="s">
        <v>3422</v>
      </c>
      <c r="B7" t="str">
        <f t="shared" si="0"/>
        <v xml:space="preserve"> MI1005</v>
      </c>
      <c r="C7" t="s">
        <v>3423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35">
      <c r="A8" t="s">
        <v>3424</v>
      </c>
      <c r="B8" t="str">
        <f t="shared" si="0"/>
        <v xml:space="preserve"> MG1010</v>
      </c>
      <c r="C8" t="s">
        <v>3425</v>
      </c>
      <c r="D8" s="2">
        <v>0</v>
      </c>
      <c r="E8" s="309" t="s">
        <v>3426</v>
      </c>
      <c r="I8" s="2">
        <v>0</v>
      </c>
    </row>
    <row r="9" spans="1:9" x14ac:dyDescent="0.35">
      <c r="A9" t="s">
        <v>3427</v>
      </c>
      <c r="B9" t="str">
        <f t="shared" si="0"/>
        <v xml:space="preserve"> MG1030</v>
      </c>
      <c r="C9" t="s">
        <v>3428</v>
      </c>
      <c r="D9" s="2">
        <v>0</v>
      </c>
      <c r="F9" s="300">
        <v>45961</v>
      </c>
      <c r="I9" s="2">
        <v>701</v>
      </c>
    </row>
    <row r="10" spans="1:9" x14ac:dyDescent="0.35">
      <c r="A10" t="s">
        <v>3429</v>
      </c>
      <c r="B10" t="str">
        <f t="shared" si="0"/>
        <v xml:space="preserve"> MG1020</v>
      </c>
      <c r="C10" t="s">
        <v>3430</v>
      </c>
      <c r="D10" s="2">
        <v>0</v>
      </c>
      <c r="F10" s="300">
        <v>45988</v>
      </c>
      <c r="I10" s="2">
        <v>77</v>
      </c>
    </row>
    <row r="11" spans="1:9" x14ac:dyDescent="0.35">
      <c r="A11" t="s">
        <v>3431</v>
      </c>
      <c r="B11" t="str">
        <f t="shared" si="0"/>
        <v xml:space="preserve"> MG1040</v>
      </c>
      <c r="C11" t="s">
        <v>3432</v>
      </c>
      <c r="D11" s="2">
        <v>0</v>
      </c>
      <c r="F11" s="2" t="s">
        <v>3433</v>
      </c>
      <c r="I11" s="2">
        <v>350</v>
      </c>
    </row>
    <row r="12" spans="1:9" x14ac:dyDescent="0.35">
      <c r="A12" t="s">
        <v>3434</v>
      </c>
      <c r="B12" t="str">
        <f t="shared" si="0"/>
        <v>PARO001</v>
      </c>
      <c r="C12" t="s">
        <v>3435</v>
      </c>
      <c r="D12" s="2">
        <v>0</v>
      </c>
      <c r="E12" s="309">
        <v>46584</v>
      </c>
      <c r="I12" s="2">
        <v>56</v>
      </c>
    </row>
    <row r="13" spans="1:9" x14ac:dyDescent="0.35">
      <c r="A13" t="s">
        <v>3436</v>
      </c>
      <c r="B13" t="str">
        <f t="shared" si="0"/>
        <v>PARO002</v>
      </c>
      <c r="C13" t="s">
        <v>3437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35">
      <c r="A14" t="s">
        <v>3438</v>
      </c>
      <c r="B14" t="str">
        <f t="shared" si="0"/>
        <v>PARO003</v>
      </c>
      <c r="C14" t="s">
        <v>3439</v>
      </c>
      <c r="D14" s="2">
        <v>0</v>
      </c>
      <c r="F14" s="300">
        <v>46585</v>
      </c>
      <c r="I14" s="2">
        <v>56</v>
      </c>
    </row>
    <row r="15" spans="1:9" x14ac:dyDescent="0.35">
      <c r="A15" t="s">
        <v>3440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35">
      <c r="A16" t="s">
        <v>3441</v>
      </c>
      <c r="B16" t="str">
        <f t="shared" si="0"/>
        <v xml:space="preserve"> A10200</v>
      </c>
      <c r="C16" t="s">
        <v>3442</v>
      </c>
      <c r="D16" s="2">
        <v>0</v>
      </c>
      <c r="F16" s="2" t="s">
        <v>3443</v>
      </c>
      <c r="I16" s="2">
        <v>0</v>
      </c>
    </row>
    <row r="17" spans="1:9" x14ac:dyDescent="0.35">
      <c r="A17" t="s">
        <v>3444</v>
      </c>
      <c r="B17" t="str">
        <f t="shared" si="0"/>
        <v xml:space="preserve"> A10180</v>
      </c>
      <c r="C17" t="s">
        <v>3445</v>
      </c>
      <c r="D17" s="2">
        <v>0</v>
      </c>
      <c r="F17" s="2" t="s">
        <v>3446</v>
      </c>
      <c r="I17" s="2">
        <v>0</v>
      </c>
    </row>
    <row r="18" spans="1:9" x14ac:dyDescent="0.35">
      <c r="A18" t="s">
        <v>3447</v>
      </c>
      <c r="B18" t="str">
        <f t="shared" si="0"/>
        <v xml:space="preserve"> A10190</v>
      </c>
      <c r="C18" t="s">
        <v>3448</v>
      </c>
      <c r="D18" s="2">
        <v>0</v>
      </c>
      <c r="F18" s="2" t="s">
        <v>3449</v>
      </c>
      <c r="I18" s="2">
        <v>0</v>
      </c>
    </row>
    <row r="19" spans="1:9" x14ac:dyDescent="0.35">
      <c r="A19" t="s">
        <v>3450</v>
      </c>
      <c r="B19" t="str">
        <f t="shared" si="0"/>
        <v xml:space="preserve"> A10210</v>
      </c>
      <c r="C19" t="s">
        <v>3451</v>
      </c>
      <c r="D19" s="2">
        <v>0</v>
      </c>
      <c r="F19" s="2" t="s">
        <v>3452</v>
      </c>
      <c r="I19" s="2">
        <v>61</v>
      </c>
    </row>
    <row r="20" spans="1:9" x14ac:dyDescent="0.35">
      <c r="A20" t="s">
        <v>3453</v>
      </c>
      <c r="B20" t="str">
        <f t="shared" si="0"/>
        <v xml:space="preserve"> A10240</v>
      </c>
      <c r="C20" t="s">
        <v>3454</v>
      </c>
      <c r="D20" s="2">
        <v>0</v>
      </c>
      <c r="F20" s="2" t="s">
        <v>3455</v>
      </c>
      <c r="I20" s="2">
        <v>84</v>
      </c>
    </row>
    <row r="21" spans="1:9" x14ac:dyDescent="0.35">
      <c r="A21" t="s">
        <v>3456</v>
      </c>
      <c r="B21" t="str">
        <f t="shared" si="0"/>
        <v xml:space="preserve"> A10230</v>
      </c>
      <c r="C21" t="s">
        <v>3457</v>
      </c>
      <c r="D21" s="2">
        <v>0</v>
      </c>
      <c r="F21" s="2" t="s">
        <v>3458</v>
      </c>
      <c r="I21" s="2">
        <v>100</v>
      </c>
    </row>
    <row r="22" spans="1:9" x14ac:dyDescent="0.35">
      <c r="A22" t="s">
        <v>3459</v>
      </c>
      <c r="B22" t="str">
        <f t="shared" si="0"/>
        <v xml:space="preserve"> A10220</v>
      </c>
      <c r="C22" t="s">
        <v>3460</v>
      </c>
      <c r="D22" s="2">
        <v>0</v>
      </c>
      <c r="F22" s="2" t="s">
        <v>3461</v>
      </c>
      <c r="I22" s="2">
        <v>22</v>
      </c>
    </row>
    <row r="23" spans="1:9" x14ac:dyDescent="0.35">
      <c r="A23" t="s">
        <v>3462</v>
      </c>
      <c r="B23" t="str">
        <f t="shared" si="0"/>
        <v xml:space="preserve"> A10270</v>
      </c>
      <c r="C23" t="s">
        <v>3463</v>
      </c>
      <c r="D23" s="2">
        <v>0</v>
      </c>
      <c r="F23" s="2" t="s">
        <v>3464</v>
      </c>
      <c r="I23" s="2">
        <v>0</v>
      </c>
    </row>
    <row r="24" spans="1:9" x14ac:dyDescent="0.35">
      <c r="A24" t="s">
        <v>3465</v>
      </c>
      <c r="B24" t="str">
        <f t="shared" si="0"/>
        <v xml:space="preserve"> A10275</v>
      </c>
      <c r="C24" t="s">
        <v>3466</v>
      </c>
      <c r="D24" s="2">
        <v>0</v>
      </c>
      <c r="F24" s="2" t="s">
        <v>3467</v>
      </c>
      <c r="I24" s="2">
        <v>0</v>
      </c>
    </row>
    <row r="25" spans="1:9" x14ac:dyDescent="0.35">
      <c r="A25" t="s">
        <v>3468</v>
      </c>
      <c r="B25" t="str">
        <f t="shared" si="0"/>
        <v xml:space="preserve"> A10280</v>
      </c>
      <c r="C25" t="s">
        <v>3469</v>
      </c>
      <c r="D25" s="2">
        <v>0</v>
      </c>
      <c r="F25" s="2" t="s">
        <v>3470</v>
      </c>
      <c r="I25" s="2">
        <v>0</v>
      </c>
    </row>
    <row r="26" spans="1:9" x14ac:dyDescent="0.35">
      <c r="A26" t="s">
        <v>3471</v>
      </c>
      <c r="B26" t="str">
        <f t="shared" si="0"/>
        <v xml:space="preserve"> A10290</v>
      </c>
      <c r="C26" t="s">
        <v>3472</v>
      </c>
      <c r="D26" s="2">
        <v>0</v>
      </c>
      <c r="F26" s="2" t="s">
        <v>3473</v>
      </c>
      <c r="I26" s="2">
        <v>0</v>
      </c>
    </row>
    <row r="27" spans="1:9" x14ac:dyDescent="0.35">
      <c r="A27" t="s">
        <v>3474</v>
      </c>
      <c r="B27" t="str">
        <f t="shared" si="0"/>
        <v>Detalle</v>
      </c>
      <c r="D27" s="2">
        <v>697</v>
      </c>
      <c r="E27" s="309" t="s">
        <v>3426</v>
      </c>
      <c r="F27" s="300">
        <v>46688</v>
      </c>
      <c r="G27" s="2" t="s">
        <v>3475</v>
      </c>
      <c r="H27" s="300">
        <v>46175</v>
      </c>
      <c r="I27" s="2">
        <v>77</v>
      </c>
    </row>
    <row r="28" spans="1:9" x14ac:dyDescent="0.35">
      <c r="A28" t="s">
        <v>3476</v>
      </c>
      <c r="B28" t="str">
        <f t="shared" si="0"/>
        <v xml:space="preserve"> A10310</v>
      </c>
      <c r="C28" t="s">
        <v>3477</v>
      </c>
      <c r="D28" s="2">
        <v>4</v>
      </c>
      <c r="E28" s="309" t="s">
        <v>3478</v>
      </c>
      <c r="F28" s="300">
        <v>46178</v>
      </c>
      <c r="I28" s="2">
        <v>52</v>
      </c>
    </row>
    <row r="29" spans="1:9" x14ac:dyDescent="0.35">
      <c r="A29" t="s">
        <v>3479</v>
      </c>
      <c r="B29" t="str">
        <f t="shared" si="0"/>
        <v xml:space="preserve"> A10300</v>
      </c>
      <c r="C29" t="s">
        <v>3480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35">
      <c r="A30" t="s">
        <v>3481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35">
      <c r="A31" t="s">
        <v>3482</v>
      </c>
      <c r="B31" t="str">
        <f t="shared" si="0"/>
        <v xml:space="preserve"> TA1100</v>
      </c>
      <c r="C31" t="s">
        <v>3483</v>
      </c>
      <c r="D31" s="2">
        <v>4</v>
      </c>
      <c r="E31" s="309">
        <v>45915</v>
      </c>
      <c r="F31" s="2" t="s">
        <v>3484</v>
      </c>
      <c r="I31" s="2">
        <v>590</v>
      </c>
    </row>
    <row r="32" spans="1:9" x14ac:dyDescent="0.35">
      <c r="A32" t="s">
        <v>3485</v>
      </c>
      <c r="B32" t="str">
        <f t="shared" si="0"/>
        <v xml:space="preserve"> TA1090</v>
      </c>
      <c r="C32" t="s">
        <v>3486</v>
      </c>
      <c r="D32" s="2">
        <v>0</v>
      </c>
      <c r="F32" s="2" t="s">
        <v>3487</v>
      </c>
      <c r="I32" s="2">
        <v>560</v>
      </c>
    </row>
    <row r="33" spans="1:9" x14ac:dyDescent="0.35">
      <c r="A33" t="s">
        <v>3488</v>
      </c>
      <c r="B33" t="str">
        <f t="shared" si="0"/>
        <v xml:space="preserve"> TA1060</v>
      </c>
      <c r="C33" t="s">
        <v>3489</v>
      </c>
      <c r="D33" s="2">
        <v>4</v>
      </c>
      <c r="E33" s="309" t="s">
        <v>3490</v>
      </c>
      <c r="F33" s="2" t="s">
        <v>3491</v>
      </c>
      <c r="I33" s="2">
        <v>104</v>
      </c>
    </row>
    <row r="34" spans="1:9" x14ac:dyDescent="0.35">
      <c r="A34" t="s">
        <v>3492</v>
      </c>
      <c r="B34" t="str">
        <f t="shared" si="0"/>
        <v xml:space="preserve"> TA1110</v>
      </c>
      <c r="C34" t="s">
        <v>3493</v>
      </c>
      <c r="D34" s="2">
        <v>14</v>
      </c>
      <c r="E34" s="309" t="s">
        <v>3494</v>
      </c>
      <c r="F34" s="2" t="s">
        <v>3495</v>
      </c>
      <c r="I34" s="2">
        <v>523</v>
      </c>
    </row>
    <row r="35" spans="1:9" x14ac:dyDescent="0.35">
      <c r="A35" t="s">
        <v>3496</v>
      </c>
      <c r="B35" t="str">
        <f t="shared" si="0"/>
        <v xml:space="preserve"> TA1120</v>
      </c>
      <c r="C35" t="s">
        <v>3497</v>
      </c>
      <c r="D35" s="2">
        <v>9</v>
      </c>
      <c r="E35" s="309" t="s">
        <v>3498</v>
      </c>
      <c r="F35" s="2" t="s">
        <v>3499</v>
      </c>
      <c r="I35" s="2">
        <v>524</v>
      </c>
    </row>
    <row r="36" spans="1:9" x14ac:dyDescent="0.35">
      <c r="A36" t="s">
        <v>3500</v>
      </c>
      <c r="B36" t="str">
        <f t="shared" si="0"/>
        <v xml:space="preserve"> TA1010</v>
      </c>
      <c r="C36" t="s">
        <v>3501</v>
      </c>
      <c r="D36" s="2">
        <v>0</v>
      </c>
      <c r="F36" s="2" t="s">
        <v>3502</v>
      </c>
      <c r="I36" s="2">
        <v>11</v>
      </c>
    </row>
    <row r="37" spans="1:9" x14ac:dyDescent="0.35">
      <c r="A37" t="s">
        <v>3503</v>
      </c>
      <c r="B37" t="str">
        <f t="shared" si="0"/>
        <v xml:space="preserve"> TA1130</v>
      </c>
      <c r="C37" t="s">
        <v>3504</v>
      </c>
      <c r="D37" s="2">
        <v>0</v>
      </c>
      <c r="F37" s="300">
        <v>46157</v>
      </c>
      <c r="I37" s="2">
        <v>430</v>
      </c>
    </row>
    <row r="38" spans="1:9" x14ac:dyDescent="0.35">
      <c r="A38" t="s">
        <v>3505</v>
      </c>
      <c r="B38" t="str">
        <f t="shared" si="0"/>
        <v xml:space="preserve"> TA1020</v>
      </c>
      <c r="C38" t="s">
        <v>3506</v>
      </c>
      <c r="D38" s="2">
        <v>0</v>
      </c>
      <c r="F38" s="300">
        <v>46160</v>
      </c>
      <c r="I38" s="2">
        <v>12</v>
      </c>
    </row>
    <row r="39" spans="1:9" x14ac:dyDescent="0.35">
      <c r="A39" t="s">
        <v>3507</v>
      </c>
      <c r="B39" t="str">
        <f t="shared" si="0"/>
        <v xml:space="preserve"> TA1070</v>
      </c>
      <c r="C39" t="s">
        <v>3508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35">
      <c r="A40" t="s">
        <v>3509</v>
      </c>
      <c r="B40" t="str">
        <f t="shared" si="0"/>
        <v xml:space="preserve"> TA1040</v>
      </c>
      <c r="C40" t="s">
        <v>3510</v>
      </c>
      <c r="D40" s="2">
        <v>5</v>
      </c>
      <c r="E40" s="309" t="s">
        <v>3511</v>
      </c>
      <c r="F40" s="2" t="s">
        <v>3512</v>
      </c>
      <c r="I40" s="2">
        <v>358</v>
      </c>
    </row>
    <row r="41" spans="1:9" x14ac:dyDescent="0.35">
      <c r="A41" t="s">
        <v>3513</v>
      </c>
      <c r="B41" t="str">
        <f t="shared" si="0"/>
        <v xml:space="preserve"> TA1030</v>
      </c>
      <c r="C41" t="s">
        <v>3514</v>
      </c>
      <c r="D41" s="2">
        <v>0</v>
      </c>
      <c r="F41" s="300">
        <v>46280</v>
      </c>
      <c r="I41" s="2">
        <v>12</v>
      </c>
    </row>
    <row r="42" spans="1:9" x14ac:dyDescent="0.35">
      <c r="A42" t="s">
        <v>3515</v>
      </c>
      <c r="B42" t="str">
        <f t="shared" si="0"/>
        <v xml:space="preserve"> TA1080</v>
      </c>
      <c r="C42" t="s">
        <v>3516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35">
      <c r="A43" t="s">
        <v>3517</v>
      </c>
      <c r="B43" t="str">
        <f t="shared" si="0"/>
        <v xml:space="preserve"> TA1041</v>
      </c>
      <c r="C43" t="s">
        <v>3518</v>
      </c>
      <c r="D43" s="2">
        <v>0</v>
      </c>
      <c r="E43" s="309" t="s">
        <v>3519</v>
      </c>
      <c r="I43" s="2">
        <v>283</v>
      </c>
    </row>
    <row r="44" spans="1:9" x14ac:dyDescent="0.35">
      <c r="A44" t="s">
        <v>3520</v>
      </c>
      <c r="B44" t="str">
        <f t="shared" si="0"/>
        <v xml:space="preserve"> TA1124</v>
      </c>
      <c r="C44" t="s">
        <v>3521</v>
      </c>
      <c r="D44" s="2">
        <v>0</v>
      </c>
      <c r="F44" s="300">
        <v>46429</v>
      </c>
      <c r="I44" s="2">
        <v>7</v>
      </c>
    </row>
    <row r="45" spans="1:9" x14ac:dyDescent="0.35">
      <c r="A45" t="s">
        <v>3522</v>
      </c>
      <c r="B45" t="str">
        <f t="shared" si="0"/>
        <v xml:space="preserve"> TA1050</v>
      </c>
      <c r="C45" t="s">
        <v>3523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35">
      <c r="A46" t="s">
        <v>3524</v>
      </c>
      <c r="B46" t="str">
        <f t="shared" si="0"/>
        <v xml:space="preserve"> TA1000</v>
      </c>
      <c r="C46" t="s">
        <v>3525</v>
      </c>
      <c r="D46" s="2">
        <v>0</v>
      </c>
      <c r="F46" s="300">
        <v>46681</v>
      </c>
      <c r="I46" s="2">
        <v>70</v>
      </c>
    </row>
    <row r="47" spans="1:9" x14ac:dyDescent="0.35">
      <c r="A47" t="s">
        <v>3526</v>
      </c>
      <c r="B47" t="str">
        <f t="shared" si="0"/>
        <v>rocesos</v>
      </c>
      <c r="D47" s="2">
        <v>191</v>
      </c>
      <c r="E47" s="309" t="s">
        <v>3426</v>
      </c>
      <c r="F47" s="300">
        <v>46157</v>
      </c>
      <c r="I47" s="2">
        <v>430</v>
      </c>
    </row>
    <row r="48" spans="1:9" x14ac:dyDescent="0.35">
      <c r="A48" t="s">
        <v>3527</v>
      </c>
      <c r="B48" t="str">
        <f t="shared" si="0"/>
        <v>QPRLY20</v>
      </c>
      <c r="C48" t="s">
        <v>3528</v>
      </c>
      <c r="D48" s="2">
        <v>30</v>
      </c>
      <c r="E48" s="309" t="s">
        <v>3426</v>
      </c>
      <c r="F48" s="300">
        <v>45917</v>
      </c>
      <c r="I48" s="2">
        <v>12</v>
      </c>
    </row>
    <row r="49" spans="1:9" x14ac:dyDescent="0.35">
      <c r="A49" t="s">
        <v>3529</v>
      </c>
      <c r="B49" t="str">
        <f t="shared" si="0"/>
        <v>NPROC01</v>
      </c>
      <c r="C49" t="s">
        <v>3530</v>
      </c>
      <c r="D49" s="2">
        <v>20</v>
      </c>
      <c r="E49" s="309" t="s">
        <v>3426</v>
      </c>
      <c r="F49" s="300">
        <v>45903</v>
      </c>
      <c r="I49" s="2">
        <v>11</v>
      </c>
    </row>
    <row r="50" spans="1:9" x14ac:dyDescent="0.35">
      <c r="A50" t="s">
        <v>3531</v>
      </c>
      <c r="B50" t="str">
        <f t="shared" si="0"/>
        <v>QPRLY60</v>
      </c>
      <c r="C50" t="s">
        <v>3532</v>
      </c>
      <c r="D50" s="2">
        <v>96</v>
      </c>
      <c r="E50" s="309">
        <v>45905</v>
      </c>
      <c r="F50" s="2" t="s">
        <v>3533</v>
      </c>
      <c r="I50" s="2">
        <v>50</v>
      </c>
    </row>
    <row r="51" spans="1:9" x14ac:dyDescent="0.35">
      <c r="A51" t="s">
        <v>3534</v>
      </c>
      <c r="B51" t="str">
        <f t="shared" si="0"/>
        <v>QPRLY30</v>
      </c>
      <c r="C51" t="s">
        <v>3535</v>
      </c>
      <c r="D51" s="2">
        <v>62</v>
      </c>
      <c r="E51" s="309">
        <v>45905</v>
      </c>
      <c r="F51" s="2" t="s">
        <v>3536</v>
      </c>
      <c r="I51" s="2">
        <v>11</v>
      </c>
    </row>
    <row r="52" spans="1:9" x14ac:dyDescent="0.35">
      <c r="A52" t="s">
        <v>3537</v>
      </c>
      <c r="B52" t="str">
        <f t="shared" si="0"/>
        <v>QPRLY40</v>
      </c>
      <c r="C52" t="s">
        <v>3538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35">
      <c r="A53" t="s">
        <v>3539</v>
      </c>
      <c r="B53" t="str">
        <f t="shared" si="0"/>
        <v>QPRLY00</v>
      </c>
      <c r="C53" t="s">
        <v>3540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35">
      <c r="A54" t="s">
        <v>3541</v>
      </c>
      <c r="B54" t="str">
        <f t="shared" si="0"/>
        <v>QPRLY10</v>
      </c>
      <c r="C54" t="s">
        <v>3542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35">
      <c r="A55" t="s">
        <v>3543</v>
      </c>
      <c r="B55" t="str">
        <f t="shared" si="0"/>
        <v>QPRLY50</v>
      </c>
      <c r="C55" t="s">
        <v>3544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35">
      <c r="A56" t="s">
        <v>3545</v>
      </c>
      <c r="B56" t="str">
        <f t="shared" si="0"/>
        <v xml:space="preserve"> diseño</v>
      </c>
      <c r="D56" s="2">
        <v>126</v>
      </c>
      <c r="E56" s="309" t="s">
        <v>3426</v>
      </c>
      <c r="F56" s="300">
        <v>46058</v>
      </c>
      <c r="I56" s="2">
        <v>51</v>
      </c>
    </row>
    <row r="57" spans="1:9" x14ac:dyDescent="0.35">
      <c r="A57" t="s">
        <v>3546</v>
      </c>
      <c r="B57" t="str">
        <f t="shared" si="0"/>
        <v>ONSDD01</v>
      </c>
      <c r="C57" t="s">
        <v>3530</v>
      </c>
      <c r="D57" s="2">
        <v>20</v>
      </c>
      <c r="E57" s="309" t="s">
        <v>3426</v>
      </c>
      <c r="F57" s="300">
        <v>45903</v>
      </c>
      <c r="I57" s="2">
        <v>46</v>
      </c>
    </row>
    <row r="58" spans="1:9" x14ac:dyDescent="0.35">
      <c r="A58" t="s">
        <v>3547</v>
      </c>
      <c r="B58" t="str">
        <f t="shared" si="0"/>
        <v>QSDLY70</v>
      </c>
      <c r="C58" t="s">
        <v>3548</v>
      </c>
      <c r="D58" s="2">
        <v>100</v>
      </c>
      <c r="E58" s="309">
        <v>45905</v>
      </c>
      <c r="F58" s="2" t="s">
        <v>3549</v>
      </c>
      <c r="I58" s="2">
        <v>46</v>
      </c>
    </row>
    <row r="59" spans="1:9" x14ac:dyDescent="0.35">
      <c r="A59" t="s">
        <v>3550</v>
      </c>
      <c r="B59" t="str">
        <f t="shared" si="0"/>
        <v>QSDLY30</v>
      </c>
      <c r="C59" t="s">
        <v>3551</v>
      </c>
      <c r="D59" s="2">
        <v>54</v>
      </c>
      <c r="E59" s="309">
        <v>45918</v>
      </c>
      <c r="F59" s="2" t="s">
        <v>3490</v>
      </c>
      <c r="I59" s="2">
        <v>52</v>
      </c>
    </row>
    <row r="60" spans="1:9" x14ac:dyDescent="0.35">
      <c r="A60" t="s">
        <v>3552</v>
      </c>
      <c r="B60" t="str">
        <f t="shared" si="0"/>
        <v>QSDLY10</v>
      </c>
      <c r="C60" t="s">
        <v>3553</v>
      </c>
      <c r="D60" s="2">
        <v>69</v>
      </c>
      <c r="E60" s="309">
        <v>45933</v>
      </c>
      <c r="F60" s="2" t="s">
        <v>3554</v>
      </c>
      <c r="I60" s="2">
        <v>63</v>
      </c>
    </row>
    <row r="61" spans="1:9" x14ac:dyDescent="0.35">
      <c r="A61" t="s">
        <v>3555</v>
      </c>
      <c r="B61" t="str">
        <f t="shared" si="0"/>
        <v>QSDLY60</v>
      </c>
      <c r="C61" t="s">
        <v>3556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35">
      <c r="A62" t="s">
        <v>3557</v>
      </c>
      <c r="B62" t="str">
        <f t="shared" si="0"/>
        <v>QSDLY50</v>
      </c>
      <c r="C62" t="s">
        <v>3558</v>
      </c>
      <c r="D62" s="2">
        <v>75</v>
      </c>
      <c r="E62" s="309">
        <v>45940</v>
      </c>
      <c r="F62" s="2" t="s">
        <v>3549</v>
      </c>
      <c r="I62" s="2">
        <v>46</v>
      </c>
    </row>
    <row r="63" spans="1:9" x14ac:dyDescent="0.35">
      <c r="A63" t="s">
        <v>3559</v>
      </c>
      <c r="B63" t="str">
        <f t="shared" si="0"/>
        <v>QSDLY40</v>
      </c>
      <c r="C63" t="s">
        <v>3560</v>
      </c>
      <c r="D63" s="2">
        <v>31</v>
      </c>
      <c r="E63" s="309" t="s">
        <v>3561</v>
      </c>
      <c r="F63" s="2" t="s">
        <v>3549</v>
      </c>
      <c r="I63" s="2">
        <v>46</v>
      </c>
    </row>
    <row r="64" spans="1:9" x14ac:dyDescent="0.35">
      <c r="A64" t="s">
        <v>3562</v>
      </c>
      <c r="B64" t="str">
        <f t="shared" si="0"/>
        <v>ecánica</v>
      </c>
      <c r="D64" s="2">
        <v>192</v>
      </c>
      <c r="E64" s="309" t="s">
        <v>3426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35">
      <c r="A65" t="s">
        <v>3563</v>
      </c>
      <c r="B65" t="str">
        <f t="shared" si="0"/>
        <v>ONMEC01</v>
      </c>
      <c r="C65" t="s">
        <v>3530</v>
      </c>
      <c r="D65" s="2">
        <v>21</v>
      </c>
      <c r="E65" s="309" t="s">
        <v>3426</v>
      </c>
      <c r="F65" s="300">
        <v>45904</v>
      </c>
      <c r="I65" s="2">
        <v>7</v>
      </c>
    </row>
    <row r="66" spans="1:9" x14ac:dyDescent="0.35">
      <c r="A66" t="s">
        <v>3564</v>
      </c>
      <c r="B66" t="str">
        <f t="shared" si="0"/>
        <v>RIM1050</v>
      </c>
      <c r="C66" t="s">
        <v>3565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35">
      <c r="A67" t="s">
        <v>3566</v>
      </c>
      <c r="B67" t="str">
        <f t="shared" si="0"/>
        <v>RIM1090</v>
      </c>
      <c r="C67" t="s">
        <v>3567</v>
      </c>
      <c r="D67" s="2">
        <v>71</v>
      </c>
      <c r="E67" s="309">
        <v>45905</v>
      </c>
      <c r="F67" s="2" t="s">
        <v>3568</v>
      </c>
      <c r="I67" s="2">
        <v>12</v>
      </c>
    </row>
    <row r="68" spans="1:9" x14ac:dyDescent="0.35">
      <c r="A68" t="s">
        <v>3569</v>
      </c>
      <c r="B68" t="str">
        <f t="shared" si="0"/>
        <v>RIM1070</v>
      </c>
      <c r="C68" t="s">
        <v>3570</v>
      </c>
      <c r="D68" s="2">
        <v>0</v>
      </c>
      <c r="F68" s="300">
        <v>45916</v>
      </c>
      <c r="I68" s="2">
        <v>15</v>
      </c>
    </row>
    <row r="69" spans="1:9" x14ac:dyDescent="0.35">
      <c r="A69" t="s">
        <v>3571</v>
      </c>
      <c r="B69" t="str">
        <f t="shared" si="0"/>
        <v>RIM1010</v>
      </c>
      <c r="C69" t="s">
        <v>3572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35">
      <c r="A70" t="s">
        <v>3573</v>
      </c>
      <c r="B70" t="str">
        <f t="shared" ref="B70:B133" si="1">+RIGHT(A70,7)</f>
        <v>RIM1020</v>
      </c>
      <c r="C70" t="s">
        <v>3574</v>
      </c>
      <c r="D70" s="2">
        <v>91</v>
      </c>
      <c r="E70" s="309" t="s">
        <v>3568</v>
      </c>
      <c r="F70" s="300">
        <v>46146</v>
      </c>
      <c r="G70" s="2" t="s">
        <v>3575</v>
      </c>
      <c r="H70" s="300">
        <v>46146</v>
      </c>
      <c r="I70" s="2">
        <v>21</v>
      </c>
    </row>
    <row r="71" spans="1:9" x14ac:dyDescent="0.35">
      <c r="A71" t="s">
        <v>3576</v>
      </c>
      <c r="B71" t="str">
        <f t="shared" si="1"/>
        <v>RIM1060</v>
      </c>
      <c r="C71" t="s">
        <v>3577</v>
      </c>
      <c r="D71" s="2">
        <v>0</v>
      </c>
      <c r="F71" s="2" t="s">
        <v>3568</v>
      </c>
      <c r="H71" s="2" t="s">
        <v>3568</v>
      </c>
      <c r="I71" s="2">
        <v>12</v>
      </c>
    </row>
    <row r="72" spans="1:9" x14ac:dyDescent="0.35">
      <c r="A72" t="s">
        <v>3578</v>
      </c>
      <c r="B72" t="str">
        <f t="shared" si="1"/>
        <v>RIM1100</v>
      </c>
      <c r="C72" t="s">
        <v>3579</v>
      </c>
      <c r="D72" s="2">
        <v>79</v>
      </c>
      <c r="E72" s="309" t="s">
        <v>3575</v>
      </c>
      <c r="F72" s="2" t="s">
        <v>3580</v>
      </c>
      <c r="I72" s="2">
        <v>25</v>
      </c>
    </row>
    <row r="73" spans="1:9" x14ac:dyDescent="0.35">
      <c r="A73" t="s">
        <v>3581</v>
      </c>
      <c r="B73" t="str">
        <f t="shared" si="1"/>
        <v>RIM1030</v>
      </c>
      <c r="C73" t="s">
        <v>3582</v>
      </c>
      <c r="D73" s="2">
        <v>0</v>
      </c>
      <c r="F73" s="2" t="s">
        <v>3580</v>
      </c>
      <c r="H73" s="2" t="s">
        <v>3583</v>
      </c>
      <c r="I73" s="2">
        <v>25</v>
      </c>
    </row>
    <row r="74" spans="1:9" x14ac:dyDescent="0.35">
      <c r="A74" t="s">
        <v>3584</v>
      </c>
      <c r="B74" t="str">
        <f t="shared" si="1"/>
        <v xml:space="preserve"> Piping</v>
      </c>
      <c r="D74" s="2">
        <v>295</v>
      </c>
      <c r="E74" s="309" t="s">
        <v>3426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35">
      <c r="A75" t="s">
        <v>3585</v>
      </c>
      <c r="B75" t="str">
        <f t="shared" si="1"/>
        <v>ONPIP01</v>
      </c>
      <c r="C75" t="s">
        <v>3530</v>
      </c>
      <c r="D75" s="2">
        <v>20</v>
      </c>
      <c r="E75" s="309" t="s">
        <v>3426</v>
      </c>
      <c r="F75" s="300">
        <v>45903</v>
      </c>
      <c r="I75" s="2">
        <v>0</v>
      </c>
    </row>
    <row r="76" spans="1:9" x14ac:dyDescent="0.35">
      <c r="A76" t="s">
        <v>3586</v>
      </c>
      <c r="B76" t="str">
        <f t="shared" si="1"/>
        <v>QPILY95</v>
      </c>
      <c r="C76" t="s">
        <v>3587</v>
      </c>
      <c r="D76" s="2">
        <v>157</v>
      </c>
      <c r="E76" s="309" t="s">
        <v>3588</v>
      </c>
      <c r="F76" s="2" t="s">
        <v>3589</v>
      </c>
      <c r="I76" s="2">
        <v>93</v>
      </c>
    </row>
    <row r="77" spans="1:9" x14ac:dyDescent="0.35">
      <c r="A77" t="s">
        <v>3590</v>
      </c>
      <c r="B77" t="str">
        <f t="shared" si="1"/>
        <v>RIP1000</v>
      </c>
      <c r="C77" t="s">
        <v>3591</v>
      </c>
      <c r="D77" s="2">
        <v>0</v>
      </c>
      <c r="F77" s="2" t="s">
        <v>3592</v>
      </c>
      <c r="H77" s="300">
        <v>45961</v>
      </c>
      <c r="I77" s="2">
        <v>0</v>
      </c>
    </row>
    <row r="78" spans="1:9" x14ac:dyDescent="0.35">
      <c r="A78" t="s">
        <v>3593</v>
      </c>
      <c r="B78" t="str">
        <f t="shared" si="1"/>
        <v>PILY120</v>
      </c>
      <c r="C78" t="s">
        <v>3594</v>
      </c>
      <c r="D78" s="2">
        <v>242</v>
      </c>
      <c r="E78" s="309">
        <v>45904</v>
      </c>
      <c r="F78" s="2" t="s">
        <v>3595</v>
      </c>
      <c r="I78" s="2">
        <v>83</v>
      </c>
    </row>
    <row r="79" spans="1:9" x14ac:dyDescent="0.35">
      <c r="A79" t="s">
        <v>3596</v>
      </c>
      <c r="B79" t="str">
        <f t="shared" si="1"/>
        <v>PILY130</v>
      </c>
      <c r="C79" t="s">
        <v>3597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35">
      <c r="A80" t="s">
        <v>3598</v>
      </c>
      <c r="B80" t="str">
        <f t="shared" si="1"/>
        <v>PILY100</v>
      </c>
      <c r="C80" t="s">
        <v>3599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35">
      <c r="A81" t="s">
        <v>3600</v>
      </c>
      <c r="B81" t="str">
        <f t="shared" si="1"/>
        <v>RIP1030</v>
      </c>
      <c r="C81" t="s">
        <v>3601</v>
      </c>
      <c r="D81" s="2">
        <v>0</v>
      </c>
      <c r="F81" s="2" t="s">
        <v>3602</v>
      </c>
      <c r="H81" s="2" t="s">
        <v>3568</v>
      </c>
      <c r="I81" s="2">
        <v>30</v>
      </c>
    </row>
    <row r="82" spans="1:9" x14ac:dyDescent="0.35">
      <c r="A82" t="s">
        <v>3603</v>
      </c>
      <c r="B82" t="str">
        <f t="shared" si="1"/>
        <v>PILY105</v>
      </c>
      <c r="C82" t="s">
        <v>3604</v>
      </c>
      <c r="D82" s="2">
        <v>20</v>
      </c>
      <c r="E82" s="309">
        <v>45967</v>
      </c>
      <c r="F82" s="2" t="s">
        <v>3494</v>
      </c>
      <c r="I82" s="2">
        <v>11</v>
      </c>
    </row>
    <row r="83" spans="1:9" x14ac:dyDescent="0.35">
      <c r="A83" t="s">
        <v>3605</v>
      </c>
      <c r="B83" t="str">
        <f t="shared" si="1"/>
        <v>PILY106</v>
      </c>
      <c r="C83" t="s">
        <v>3606</v>
      </c>
      <c r="D83" s="2">
        <v>35</v>
      </c>
      <c r="E83" s="309" t="s">
        <v>3561</v>
      </c>
      <c r="F83" s="300">
        <v>46057</v>
      </c>
      <c r="I83" s="2">
        <v>11</v>
      </c>
    </row>
    <row r="84" spans="1:9" x14ac:dyDescent="0.35">
      <c r="A84" t="s">
        <v>3607</v>
      </c>
      <c r="B84" t="str">
        <f t="shared" si="1"/>
        <v>RIP1005</v>
      </c>
      <c r="C84" t="s">
        <v>3608</v>
      </c>
      <c r="D84" s="2">
        <v>0</v>
      </c>
      <c r="F84" s="2" t="s">
        <v>3609</v>
      </c>
      <c r="H84" s="300">
        <v>46066</v>
      </c>
      <c r="I84" s="2">
        <v>12</v>
      </c>
    </row>
    <row r="85" spans="1:9" x14ac:dyDescent="0.35">
      <c r="A85" t="s">
        <v>3610</v>
      </c>
      <c r="B85" t="str">
        <f t="shared" si="1"/>
        <v>QPILY00</v>
      </c>
      <c r="C85" t="s">
        <v>3611</v>
      </c>
      <c r="D85" s="2">
        <v>84</v>
      </c>
      <c r="E85" s="309" t="s">
        <v>3575</v>
      </c>
      <c r="F85" s="2" t="s">
        <v>3612</v>
      </c>
      <c r="I85" s="2">
        <v>12</v>
      </c>
    </row>
    <row r="86" spans="1:9" x14ac:dyDescent="0.35">
      <c r="A86" t="s">
        <v>3613</v>
      </c>
      <c r="B86" t="str">
        <f t="shared" si="1"/>
        <v>QPILY10</v>
      </c>
      <c r="C86" t="s">
        <v>3614</v>
      </c>
      <c r="D86" s="2">
        <v>141</v>
      </c>
      <c r="E86" s="309" t="s">
        <v>3575</v>
      </c>
      <c r="F86" s="300">
        <v>46219</v>
      </c>
      <c r="I86" s="2">
        <v>12</v>
      </c>
    </row>
    <row r="87" spans="1:9" x14ac:dyDescent="0.35">
      <c r="A87" t="s">
        <v>3615</v>
      </c>
      <c r="B87" t="str">
        <f t="shared" si="1"/>
        <v>QPILY20</v>
      </c>
      <c r="C87" t="s">
        <v>3616</v>
      </c>
      <c r="D87" s="2">
        <v>56</v>
      </c>
      <c r="E87" s="309" t="s">
        <v>3575</v>
      </c>
      <c r="F87" s="300">
        <v>46092</v>
      </c>
      <c r="I87" s="2">
        <v>12</v>
      </c>
    </row>
    <row r="88" spans="1:9" x14ac:dyDescent="0.35">
      <c r="A88" t="s">
        <v>3617</v>
      </c>
      <c r="B88" t="str">
        <f t="shared" si="1"/>
        <v>QPILY30</v>
      </c>
      <c r="C88" t="s">
        <v>3618</v>
      </c>
      <c r="D88" s="2">
        <v>103</v>
      </c>
      <c r="E88" s="309" t="s">
        <v>3575</v>
      </c>
      <c r="F88" s="300">
        <v>46163</v>
      </c>
      <c r="I88" s="2">
        <v>12</v>
      </c>
    </row>
    <row r="89" spans="1:9" x14ac:dyDescent="0.35">
      <c r="A89" t="s">
        <v>3619</v>
      </c>
      <c r="B89" t="str">
        <f t="shared" si="1"/>
        <v>QPILY40</v>
      </c>
      <c r="C89" t="s">
        <v>3620</v>
      </c>
      <c r="D89" s="2">
        <v>97</v>
      </c>
      <c r="E89" s="309" t="s">
        <v>3575</v>
      </c>
      <c r="F89" s="300">
        <v>46155</v>
      </c>
      <c r="I89" s="2">
        <v>12</v>
      </c>
    </row>
    <row r="90" spans="1:9" x14ac:dyDescent="0.35">
      <c r="A90" t="s">
        <v>3621</v>
      </c>
      <c r="B90" t="str">
        <f t="shared" si="1"/>
        <v>QPILY50</v>
      </c>
      <c r="C90" t="s">
        <v>3622</v>
      </c>
      <c r="D90" s="2">
        <v>52</v>
      </c>
      <c r="E90" s="309" t="s">
        <v>3575</v>
      </c>
      <c r="F90" s="300">
        <v>46086</v>
      </c>
      <c r="I90" s="2">
        <v>12</v>
      </c>
    </row>
    <row r="91" spans="1:9" x14ac:dyDescent="0.35">
      <c r="A91" t="s">
        <v>3623</v>
      </c>
      <c r="B91" t="str">
        <f t="shared" si="1"/>
        <v>QPILY60</v>
      </c>
      <c r="C91" t="s">
        <v>3624</v>
      </c>
      <c r="D91" s="2">
        <v>136</v>
      </c>
      <c r="E91" s="309" t="s">
        <v>3575</v>
      </c>
      <c r="F91" s="300">
        <v>46211</v>
      </c>
      <c r="I91" s="2">
        <v>12</v>
      </c>
    </row>
    <row r="92" spans="1:9" x14ac:dyDescent="0.35">
      <c r="A92" t="s">
        <v>3625</v>
      </c>
      <c r="B92" t="str">
        <f t="shared" si="1"/>
        <v>QPILY70</v>
      </c>
      <c r="C92" t="s">
        <v>3626</v>
      </c>
      <c r="D92" s="2">
        <v>132</v>
      </c>
      <c r="E92" s="309" t="s">
        <v>3575</v>
      </c>
      <c r="F92" s="300">
        <v>46205</v>
      </c>
      <c r="I92" s="2">
        <v>12</v>
      </c>
    </row>
    <row r="93" spans="1:9" x14ac:dyDescent="0.35">
      <c r="A93" t="s">
        <v>3627</v>
      </c>
      <c r="B93" t="str">
        <f t="shared" si="1"/>
        <v>QPILY90</v>
      </c>
      <c r="C93" t="s">
        <v>3628</v>
      </c>
      <c r="D93" s="2">
        <v>186</v>
      </c>
      <c r="E93" s="309" t="s">
        <v>3575</v>
      </c>
      <c r="F93" s="300">
        <v>46283</v>
      </c>
      <c r="I93" s="2">
        <v>12</v>
      </c>
    </row>
    <row r="94" spans="1:9" x14ac:dyDescent="0.35">
      <c r="A94" t="s">
        <v>3629</v>
      </c>
      <c r="B94" t="str">
        <f t="shared" si="1"/>
        <v>QPILY80</v>
      </c>
      <c r="C94" t="s">
        <v>3630</v>
      </c>
      <c r="D94" s="2">
        <v>34</v>
      </c>
      <c r="E94" s="309" t="s">
        <v>3575</v>
      </c>
      <c r="F94" s="300">
        <v>46058</v>
      </c>
      <c r="I94" s="2">
        <v>12</v>
      </c>
    </row>
    <row r="95" spans="1:9" x14ac:dyDescent="0.35">
      <c r="A95" t="s">
        <v>3631</v>
      </c>
      <c r="B95" t="str">
        <f t="shared" si="1"/>
        <v>PILY125</v>
      </c>
      <c r="C95" t="s">
        <v>3632</v>
      </c>
      <c r="D95" s="2">
        <v>41</v>
      </c>
      <c r="E95" s="309" t="s">
        <v>3633</v>
      </c>
      <c r="F95" s="300">
        <v>46091</v>
      </c>
      <c r="I95" s="2">
        <v>58</v>
      </c>
    </row>
    <row r="96" spans="1:9" x14ac:dyDescent="0.35">
      <c r="A96" t="s">
        <v>3634</v>
      </c>
      <c r="B96" t="str">
        <f t="shared" si="1"/>
        <v>PILY110</v>
      </c>
      <c r="C96" t="s">
        <v>3635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35">
      <c r="A97" t="s">
        <v>3636</v>
      </c>
      <c r="B97" t="str">
        <f t="shared" si="1"/>
        <v>RIP1015</v>
      </c>
      <c r="C97" t="s">
        <v>3637</v>
      </c>
      <c r="D97" s="2">
        <v>0</v>
      </c>
      <c r="F97" s="2" t="s">
        <v>3638</v>
      </c>
      <c r="I97" s="2">
        <v>11</v>
      </c>
    </row>
    <row r="98" spans="1:9" x14ac:dyDescent="0.35">
      <c r="A98" t="s">
        <v>3639</v>
      </c>
      <c r="B98" t="str">
        <f t="shared" si="1"/>
        <v>PILY111</v>
      </c>
      <c r="C98" t="s">
        <v>3640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35">
      <c r="A99" t="s">
        <v>3641</v>
      </c>
      <c r="B99" t="str">
        <f t="shared" si="1"/>
        <v>PILY115</v>
      </c>
      <c r="C99" t="s">
        <v>3642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35">
      <c r="A100" t="s">
        <v>3643</v>
      </c>
      <c r="B100" t="str">
        <f t="shared" si="1"/>
        <v>RIP1025</v>
      </c>
      <c r="C100" t="s">
        <v>3644</v>
      </c>
      <c r="D100" s="2">
        <v>0</v>
      </c>
      <c r="F100" s="2" t="s">
        <v>3645</v>
      </c>
      <c r="I100" s="2">
        <v>12</v>
      </c>
    </row>
    <row r="101" spans="1:9" x14ac:dyDescent="0.35">
      <c r="A101" t="s">
        <v>3646</v>
      </c>
      <c r="B101" t="str">
        <f t="shared" si="1"/>
        <v>PILY116</v>
      </c>
      <c r="C101" t="s">
        <v>3647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35">
      <c r="A102" t="s">
        <v>3648</v>
      </c>
      <c r="B102" t="str">
        <f t="shared" si="1"/>
        <v xml:space="preserve">  Civil</v>
      </c>
      <c r="D102" s="2">
        <v>288</v>
      </c>
      <c r="E102" s="309" t="s">
        <v>3426</v>
      </c>
      <c r="F102" s="300">
        <v>46297</v>
      </c>
      <c r="G102" s="2" t="s">
        <v>3475</v>
      </c>
      <c r="H102" s="300">
        <v>46175</v>
      </c>
      <c r="I102" s="2">
        <v>227</v>
      </c>
    </row>
    <row r="103" spans="1:9" x14ac:dyDescent="0.35">
      <c r="A103" t="s">
        <v>3649</v>
      </c>
      <c r="B103" t="str">
        <f t="shared" si="1"/>
        <v>ONCIV01</v>
      </c>
      <c r="C103" t="s">
        <v>3530</v>
      </c>
      <c r="D103" s="2">
        <v>20</v>
      </c>
      <c r="E103" s="309" t="s">
        <v>3426</v>
      </c>
      <c r="F103" s="300">
        <v>45903</v>
      </c>
      <c r="I103" s="2">
        <v>0</v>
      </c>
    </row>
    <row r="104" spans="1:9" x14ac:dyDescent="0.35">
      <c r="A104" t="s">
        <v>3650</v>
      </c>
      <c r="B104" t="str">
        <f t="shared" si="1"/>
        <v>DC10110</v>
      </c>
      <c r="C104" t="s">
        <v>3651</v>
      </c>
      <c r="D104" s="2">
        <v>0</v>
      </c>
      <c r="F104" s="2" t="s">
        <v>3652</v>
      </c>
      <c r="H104" s="2" t="s">
        <v>3475</v>
      </c>
      <c r="I104" s="2">
        <v>0</v>
      </c>
    </row>
    <row r="105" spans="1:9" x14ac:dyDescent="0.35">
      <c r="A105" t="s">
        <v>3653</v>
      </c>
      <c r="B105" t="str">
        <f t="shared" si="1"/>
        <v>QCILY20</v>
      </c>
      <c r="C105" t="s">
        <v>3654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35">
      <c r="A106" t="s">
        <v>3655</v>
      </c>
      <c r="B106" t="str">
        <f t="shared" si="1"/>
        <v>QCILY30</v>
      </c>
      <c r="C106" t="s">
        <v>3656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35">
      <c r="A107" t="s">
        <v>3657</v>
      </c>
      <c r="B107" t="str">
        <f t="shared" si="1"/>
        <v>QCILY82</v>
      </c>
      <c r="C107" t="s">
        <v>3658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35">
      <c r="A108" t="s">
        <v>3659</v>
      </c>
      <c r="B108" t="str">
        <f t="shared" si="1"/>
        <v>QCILY31</v>
      </c>
      <c r="C108" t="s">
        <v>3660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35">
      <c r="A109" t="s">
        <v>3661</v>
      </c>
      <c r="B109" t="str">
        <f t="shared" si="1"/>
        <v>QCILY11</v>
      </c>
      <c r="C109" t="s">
        <v>3662</v>
      </c>
      <c r="D109" s="2">
        <v>149</v>
      </c>
      <c r="E109" s="309">
        <v>45916</v>
      </c>
      <c r="F109" s="2" t="s">
        <v>3663</v>
      </c>
      <c r="I109" s="2">
        <v>174</v>
      </c>
    </row>
    <row r="110" spans="1:9" x14ac:dyDescent="0.35">
      <c r="A110" t="s">
        <v>3664</v>
      </c>
      <c r="B110" t="str">
        <f t="shared" si="1"/>
        <v>QCILY21</v>
      </c>
      <c r="C110" t="s">
        <v>3665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35">
      <c r="A111" t="s">
        <v>3666</v>
      </c>
      <c r="B111" t="str">
        <f t="shared" si="1"/>
        <v>DC10100</v>
      </c>
      <c r="C111" t="s">
        <v>3667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35">
      <c r="A112" t="s">
        <v>3668</v>
      </c>
      <c r="B112" t="str">
        <f t="shared" si="1"/>
        <v>QCILY70</v>
      </c>
      <c r="C112" t="s">
        <v>3669</v>
      </c>
      <c r="D112" s="2">
        <v>216</v>
      </c>
      <c r="E112" s="309">
        <v>45929</v>
      </c>
      <c r="F112" s="2" t="s">
        <v>3670</v>
      </c>
      <c r="I112" s="2">
        <v>59</v>
      </c>
    </row>
    <row r="113" spans="1:9" x14ac:dyDescent="0.35">
      <c r="A113" t="s">
        <v>3671</v>
      </c>
      <c r="B113" t="str">
        <f t="shared" si="1"/>
        <v>QCILY50</v>
      </c>
      <c r="C113" t="s">
        <v>3672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35">
      <c r="A114" t="s">
        <v>3673</v>
      </c>
      <c r="B114" t="str">
        <f t="shared" si="1"/>
        <v>QCILY90</v>
      </c>
      <c r="C114" t="s">
        <v>3674</v>
      </c>
      <c r="D114" s="2">
        <v>58</v>
      </c>
      <c r="E114" s="309">
        <v>45932</v>
      </c>
      <c r="F114" s="2" t="s">
        <v>3495</v>
      </c>
      <c r="I114" s="2">
        <v>12</v>
      </c>
    </row>
    <row r="115" spans="1:9" x14ac:dyDescent="0.35">
      <c r="A115" t="s">
        <v>3675</v>
      </c>
      <c r="B115" t="str">
        <f t="shared" si="1"/>
        <v>QCILY15</v>
      </c>
      <c r="C115" t="s">
        <v>3676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35">
      <c r="A116" t="s">
        <v>3677</v>
      </c>
      <c r="B116" t="str">
        <f t="shared" si="1"/>
        <v>RIC1020</v>
      </c>
      <c r="C116" t="s">
        <v>3678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35">
      <c r="A117" t="s">
        <v>3679</v>
      </c>
      <c r="B117" t="str">
        <f t="shared" si="1"/>
        <v>QCILY00</v>
      </c>
      <c r="C117" t="s">
        <v>3680</v>
      </c>
      <c r="D117" s="2">
        <v>67</v>
      </c>
      <c r="E117" s="309">
        <v>45936</v>
      </c>
      <c r="F117" s="2" t="s">
        <v>3681</v>
      </c>
      <c r="I117" s="2">
        <v>406</v>
      </c>
    </row>
    <row r="118" spans="1:9" x14ac:dyDescent="0.35">
      <c r="A118" t="s">
        <v>3682</v>
      </c>
      <c r="B118" t="str">
        <f t="shared" si="1"/>
        <v>QCILY60</v>
      </c>
      <c r="C118" t="s">
        <v>3683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35">
      <c r="A119" t="s">
        <v>3684</v>
      </c>
      <c r="B119" t="str">
        <f t="shared" si="1"/>
        <v>QCILY10</v>
      </c>
      <c r="C119" t="s">
        <v>3685</v>
      </c>
      <c r="D119" s="2">
        <v>131</v>
      </c>
      <c r="E119" s="309">
        <v>45940</v>
      </c>
      <c r="F119" s="2" t="s">
        <v>3663</v>
      </c>
      <c r="I119" s="2">
        <v>84</v>
      </c>
    </row>
    <row r="120" spans="1:9" x14ac:dyDescent="0.35">
      <c r="A120" t="s">
        <v>3686</v>
      </c>
      <c r="B120" t="str">
        <f t="shared" si="1"/>
        <v>QCILY80</v>
      </c>
      <c r="C120" t="s">
        <v>3687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35">
      <c r="A121" t="s">
        <v>3688</v>
      </c>
      <c r="B121" t="str">
        <f t="shared" si="1"/>
        <v>DC10150</v>
      </c>
      <c r="C121" t="s">
        <v>3689</v>
      </c>
      <c r="D121" s="2">
        <v>110</v>
      </c>
      <c r="E121" s="309">
        <v>45964</v>
      </c>
      <c r="F121" s="2" t="s">
        <v>3583</v>
      </c>
      <c r="G121" s="2" t="s">
        <v>3575</v>
      </c>
      <c r="H121" s="300">
        <v>46175</v>
      </c>
      <c r="I121" s="2">
        <v>45</v>
      </c>
    </row>
    <row r="122" spans="1:9" x14ac:dyDescent="0.35">
      <c r="A122" t="s">
        <v>3690</v>
      </c>
      <c r="B122" t="str">
        <f t="shared" si="1"/>
        <v>QCILY62</v>
      </c>
      <c r="C122" t="s">
        <v>3691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35">
      <c r="A123" t="s">
        <v>3692</v>
      </c>
      <c r="B123" t="str">
        <f t="shared" si="1"/>
        <v>RIC1060</v>
      </c>
      <c r="C123" t="s">
        <v>3693</v>
      </c>
      <c r="D123" s="2">
        <v>0</v>
      </c>
      <c r="F123" s="2" t="s">
        <v>3694</v>
      </c>
      <c r="H123" s="300">
        <v>46077</v>
      </c>
      <c r="I123" s="2">
        <v>115</v>
      </c>
    </row>
    <row r="124" spans="1:9" x14ac:dyDescent="0.35">
      <c r="A124" t="s">
        <v>3695</v>
      </c>
      <c r="B124" t="str">
        <f t="shared" si="1"/>
        <v>DC10010</v>
      </c>
      <c r="C124" t="s">
        <v>3696</v>
      </c>
      <c r="D124" s="2">
        <v>0</v>
      </c>
      <c r="F124" s="2" t="s">
        <v>3568</v>
      </c>
      <c r="H124" s="2" t="s">
        <v>3568</v>
      </c>
      <c r="I124" s="2">
        <v>10</v>
      </c>
    </row>
    <row r="125" spans="1:9" x14ac:dyDescent="0.35">
      <c r="A125" t="s">
        <v>3697</v>
      </c>
      <c r="B125" t="str">
        <f t="shared" si="1"/>
        <v>DC10050</v>
      </c>
      <c r="C125" t="s">
        <v>3698</v>
      </c>
      <c r="D125" s="2">
        <v>0</v>
      </c>
      <c r="F125" s="2" t="s">
        <v>3568</v>
      </c>
      <c r="H125" s="2" t="s">
        <v>3568</v>
      </c>
      <c r="I125" s="2">
        <v>21</v>
      </c>
    </row>
    <row r="126" spans="1:9" x14ac:dyDescent="0.35">
      <c r="A126" t="s">
        <v>3699</v>
      </c>
      <c r="B126" t="str">
        <f t="shared" si="1"/>
        <v>DC10020</v>
      </c>
      <c r="C126" t="s">
        <v>3700</v>
      </c>
      <c r="D126" s="2">
        <v>0</v>
      </c>
      <c r="F126" s="2" t="s">
        <v>3568</v>
      </c>
      <c r="H126" s="2" t="s">
        <v>3568</v>
      </c>
      <c r="I126" s="2">
        <v>10</v>
      </c>
    </row>
    <row r="127" spans="1:9" x14ac:dyDescent="0.35">
      <c r="A127" t="s">
        <v>3701</v>
      </c>
      <c r="B127" t="str">
        <f t="shared" si="1"/>
        <v>DC10030</v>
      </c>
      <c r="C127" t="s">
        <v>3702</v>
      </c>
      <c r="D127" s="2">
        <v>0</v>
      </c>
      <c r="F127" s="2" t="s">
        <v>3703</v>
      </c>
      <c r="H127" s="300">
        <v>46098</v>
      </c>
      <c r="I127" s="2">
        <v>29</v>
      </c>
    </row>
    <row r="128" spans="1:9" x14ac:dyDescent="0.35">
      <c r="A128" t="s">
        <v>3704</v>
      </c>
      <c r="B128" t="str">
        <f t="shared" si="1"/>
        <v>DC10040</v>
      </c>
      <c r="C128" t="s">
        <v>3705</v>
      </c>
      <c r="D128" s="2">
        <v>0</v>
      </c>
      <c r="F128" s="2" t="s">
        <v>3703</v>
      </c>
      <c r="H128" s="300">
        <v>46098</v>
      </c>
      <c r="I128" s="2">
        <v>29</v>
      </c>
    </row>
    <row r="129" spans="1:9" x14ac:dyDescent="0.35">
      <c r="A129" t="s">
        <v>3706</v>
      </c>
      <c r="B129" t="str">
        <f t="shared" si="1"/>
        <v>QCILY81</v>
      </c>
      <c r="C129" t="s">
        <v>3707</v>
      </c>
      <c r="D129" s="2">
        <v>160</v>
      </c>
      <c r="E129" s="309" t="s">
        <v>3708</v>
      </c>
      <c r="F129" s="2" t="s">
        <v>3512</v>
      </c>
      <c r="I129" s="2">
        <v>35</v>
      </c>
    </row>
    <row r="130" spans="1:9" x14ac:dyDescent="0.35">
      <c r="A130" t="s">
        <v>3709</v>
      </c>
      <c r="B130" t="str">
        <f t="shared" si="1"/>
        <v>QCILY32</v>
      </c>
      <c r="C130" t="s">
        <v>3710</v>
      </c>
      <c r="D130" s="2">
        <v>108</v>
      </c>
      <c r="E130" s="309" t="s">
        <v>3711</v>
      </c>
      <c r="F130" s="300">
        <v>46206</v>
      </c>
      <c r="I130" s="2">
        <v>139</v>
      </c>
    </row>
    <row r="131" spans="1:9" x14ac:dyDescent="0.35">
      <c r="A131" t="s">
        <v>3712</v>
      </c>
      <c r="B131" t="str">
        <f t="shared" si="1"/>
        <v>QCILY22</v>
      </c>
      <c r="C131" t="s">
        <v>3713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35">
      <c r="A132" t="s">
        <v>3714</v>
      </c>
      <c r="B132" t="str">
        <f t="shared" si="1"/>
        <v>QCILY45</v>
      </c>
      <c r="C132" t="s">
        <v>3715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35">
      <c r="A133" t="s">
        <v>3716</v>
      </c>
      <c r="B133" t="str">
        <f t="shared" si="1"/>
        <v>QCILY61</v>
      </c>
      <c r="C133" t="s">
        <v>3717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35">
      <c r="A134" t="s">
        <v>3718</v>
      </c>
      <c r="B134" t="str">
        <f t="shared" ref="B134:B197" si="2">+RIGHT(A134,7)</f>
        <v>QCILY41</v>
      </c>
      <c r="C134" t="s">
        <v>3719</v>
      </c>
      <c r="D134" s="2">
        <v>7</v>
      </c>
      <c r="E134" s="309" t="s">
        <v>3720</v>
      </c>
      <c r="F134" s="2" t="s">
        <v>3721</v>
      </c>
      <c r="I134" s="2">
        <v>106</v>
      </c>
    </row>
    <row r="135" spans="1:9" x14ac:dyDescent="0.35">
      <c r="A135" t="s">
        <v>3722</v>
      </c>
      <c r="B135" t="str">
        <f t="shared" si="2"/>
        <v>QCILY40</v>
      </c>
      <c r="C135" t="s">
        <v>3723</v>
      </c>
      <c r="D135" s="2">
        <v>66</v>
      </c>
      <c r="E135" s="309" t="s">
        <v>3721</v>
      </c>
      <c r="F135" s="300">
        <v>46230</v>
      </c>
      <c r="I135" s="2">
        <v>47</v>
      </c>
    </row>
    <row r="136" spans="1:9" x14ac:dyDescent="0.35">
      <c r="A136" t="s">
        <v>3724</v>
      </c>
      <c r="B136" t="str">
        <f t="shared" si="2"/>
        <v>QCILY16</v>
      </c>
      <c r="C136" t="s">
        <v>3725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35">
      <c r="A137" t="s">
        <v>3726</v>
      </c>
      <c r="B137" t="str">
        <f t="shared" si="2"/>
        <v>QCILY71</v>
      </c>
      <c r="C137" t="s">
        <v>3727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35">
      <c r="A138" t="s">
        <v>3728</v>
      </c>
      <c r="B138" t="str">
        <f t="shared" si="2"/>
        <v>QCILY23</v>
      </c>
      <c r="C138" t="s">
        <v>3729</v>
      </c>
      <c r="D138" s="2">
        <v>44</v>
      </c>
      <c r="E138" s="309" t="s">
        <v>3730</v>
      </c>
      <c r="F138" s="300">
        <v>46297</v>
      </c>
      <c r="I138" s="2">
        <v>30</v>
      </c>
    </row>
    <row r="139" spans="1:9" x14ac:dyDescent="0.35">
      <c r="A139" t="s">
        <v>3731</v>
      </c>
      <c r="B139" t="str">
        <f t="shared" si="2"/>
        <v>ricidad</v>
      </c>
      <c r="D139" s="2">
        <v>341</v>
      </c>
      <c r="E139" s="309" t="s">
        <v>3426</v>
      </c>
      <c r="F139" s="2" t="s">
        <v>3732</v>
      </c>
      <c r="G139" s="2" t="s">
        <v>3475</v>
      </c>
      <c r="H139" s="300">
        <v>46160</v>
      </c>
      <c r="I139" s="2">
        <v>94</v>
      </c>
    </row>
    <row r="140" spans="1:9" x14ac:dyDescent="0.35">
      <c r="A140" t="s">
        <v>3733</v>
      </c>
      <c r="B140" t="str">
        <f t="shared" si="2"/>
        <v>ONELE01</v>
      </c>
      <c r="C140" t="s">
        <v>3530</v>
      </c>
      <c r="D140" s="2">
        <v>20</v>
      </c>
      <c r="E140" s="309" t="s">
        <v>3426</v>
      </c>
      <c r="F140" s="300">
        <v>45903</v>
      </c>
      <c r="I140" s="2">
        <v>0</v>
      </c>
    </row>
    <row r="141" spans="1:9" x14ac:dyDescent="0.35">
      <c r="A141" t="s">
        <v>3734</v>
      </c>
      <c r="B141" t="str">
        <f t="shared" si="2"/>
        <v>QELLY03</v>
      </c>
      <c r="C141" t="s">
        <v>3735</v>
      </c>
      <c r="D141" s="2">
        <v>258</v>
      </c>
      <c r="E141" s="309" t="s">
        <v>3736</v>
      </c>
      <c r="F141" s="300">
        <v>46279</v>
      </c>
      <c r="I141" s="2">
        <v>147</v>
      </c>
    </row>
    <row r="142" spans="1:9" x14ac:dyDescent="0.35">
      <c r="A142" t="s">
        <v>3737</v>
      </c>
      <c r="B142" t="str">
        <f t="shared" si="2"/>
        <v>RIE1042</v>
      </c>
      <c r="C142" t="s">
        <v>3738</v>
      </c>
      <c r="D142" s="2">
        <v>0</v>
      </c>
      <c r="F142" s="2" t="s">
        <v>3736</v>
      </c>
      <c r="H142" s="2" t="s">
        <v>3475</v>
      </c>
      <c r="I142" s="2">
        <v>0</v>
      </c>
    </row>
    <row r="143" spans="1:9" x14ac:dyDescent="0.35">
      <c r="A143" t="s">
        <v>3739</v>
      </c>
      <c r="B143" t="str">
        <f t="shared" si="2"/>
        <v>QELLY01</v>
      </c>
      <c r="C143" t="s">
        <v>3740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35">
      <c r="A144" t="s">
        <v>3741</v>
      </c>
      <c r="B144" t="str">
        <f t="shared" si="2"/>
        <v>QELLY04</v>
      </c>
      <c r="C144" t="s">
        <v>3742</v>
      </c>
      <c r="D144" s="2">
        <v>87</v>
      </c>
      <c r="E144" s="309">
        <v>45904</v>
      </c>
      <c r="F144" s="2" t="s">
        <v>3633</v>
      </c>
      <c r="I144" s="2">
        <v>143</v>
      </c>
    </row>
    <row r="145" spans="1:9" x14ac:dyDescent="0.35">
      <c r="A145" t="s">
        <v>3743</v>
      </c>
      <c r="B145" t="str">
        <f t="shared" si="2"/>
        <v>QELLY95</v>
      </c>
      <c r="C145" t="s">
        <v>3744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35">
      <c r="A146" t="s">
        <v>3745</v>
      </c>
      <c r="B146" t="str">
        <f t="shared" si="2"/>
        <v>QELLY11</v>
      </c>
      <c r="C146" t="s">
        <v>3746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35">
      <c r="A147" t="s">
        <v>3747</v>
      </c>
      <c r="B147" t="str">
        <f t="shared" si="2"/>
        <v>QELLY21</v>
      </c>
      <c r="C147" t="s">
        <v>3748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35">
      <c r="A148" t="s">
        <v>3749</v>
      </c>
      <c r="B148" t="str">
        <f t="shared" si="2"/>
        <v>QELLY31</v>
      </c>
      <c r="C148" t="s">
        <v>3750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35">
      <c r="A149" t="s">
        <v>3751</v>
      </c>
      <c r="B149" t="str">
        <f t="shared" si="2"/>
        <v>QELLY41</v>
      </c>
      <c r="C149" t="s">
        <v>3752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35">
      <c r="A150" t="s">
        <v>3753</v>
      </c>
      <c r="B150" t="str">
        <f t="shared" si="2"/>
        <v>QELLY51</v>
      </c>
      <c r="C150" t="s">
        <v>3754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35">
      <c r="A151" t="s">
        <v>3755</v>
      </c>
      <c r="B151" t="str">
        <f t="shared" si="2"/>
        <v>QELLY61</v>
      </c>
      <c r="C151" t="s">
        <v>3756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35">
      <c r="A152" t="s">
        <v>3757</v>
      </c>
      <c r="B152" t="str">
        <f t="shared" si="2"/>
        <v>QELLY71</v>
      </c>
      <c r="C152" t="s">
        <v>3758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35">
      <c r="A153" t="s">
        <v>3759</v>
      </c>
      <c r="B153" t="str">
        <f t="shared" si="2"/>
        <v>QELLY81</v>
      </c>
      <c r="C153" t="s">
        <v>3760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35">
      <c r="A154" t="s">
        <v>3761</v>
      </c>
      <c r="B154" t="str">
        <f t="shared" si="2"/>
        <v>QELLY86</v>
      </c>
      <c r="C154" t="s">
        <v>3762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35">
      <c r="A155" t="s">
        <v>3763</v>
      </c>
      <c r="B155" t="str">
        <f t="shared" si="2"/>
        <v>QELLY91</v>
      </c>
      <c r="C155" t="s">
        <v>3764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35">
      <c r="A156" t="s">
        <v>3765</v>
      </c>
      <c r="B156" t="str">
        <f t="shared" si="2"/>
        <v>QELLY12</v>
      </c>
      <c r="C156" t="s">
        <v>3766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35">
      <c r="A157" t="s">
        <v>3767</v>
      </c>
      <c r="B157" t="str">
        <f t="shared" si="2"/>
        <v>RIE1040</v>
      </c>
      <c r="C157" t="s">
        <v>3768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35">
      <c r="A158" t="s">
        <v>3769</v>
      </c>
      <c r="B158" t="str">
        <f t="shared" si="2"/>
        <v>RIE1060</v>
      </c>
      <c r="C158" t="s">
        <v>3770</v>
      </c>
      <c r="D158" s="2">
        <v>0</v>
      </c>
      <c r="F158" s="300">
        <v>45925</v>
      </c>
      <c r="I158" s="2">
        <v>29</v>
      </c>
    </row>
    <row r="159" spans="1:9" x14ac:dyDescent="0.35">
      <c r="A159" t="s">
        <v>3771</v>
      </c>
      <c r="B159" t="str">
        <f t="shared" si="2"/>
        <v>RIE1041</v>
      </c>
      <c r="C159" t="s">
        <v>3772</v>
      </c>
      <c r="D159" s="2">
        <v>0</v>
      </c>
      <c r="F159" s="300">
        <v>45925</v>
      </c>
      <c r="I159" s="2">
        <v>20</v>
      </c>
    </row>
    <row r="160" spans="1:9" x14ac:dyDescent="0.35">
      <c r="A160" t="s">
        <v>3773</v>
      </c>
      <c r="B160" t="str">
        <f t="shared" si="2"/>
        <v>RIE1050</v>
      </c>
      <c r="C160" t="s">
        <v>3774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35">
      <c r="A161" t="s">
        <v>3775</v>
      </c>
      <c r="B161" t="str">
        <f t="shared" si="2"/>
        <v>QELLY00</v>
      </c>
      <c r="C161" t="s">
        <v>3776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35">
      <c r="A162" t="s">
        <v>3777</v>
      </c>
      <c r="B162" t="str">
        <f t="shared" si="2"/>
        <v>RIE1000</v>
      </c>
      <c r="C162" t="s">
        <v>3778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35">
      <c r="A163" t="s">
        <v>3779</v>
      </c>
      <c r="B163" t="str">
        <f t="shared" si="2"/>
        <v>RIE1090</v>
      </c>
      <c r="C163" t="s">
        <v>3780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35">
      <c r="A164" t="s">
        <v>3781</v>
      </c>
      <c r="B164" t="str">
        <f t="shared" si="2"/>
        <v>RIE1080</v>
      </c>
      <c r="C164" t="s">
        <v>3782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35">
      <c r="A165" t="s">
        <v>3783</v>
      </c>
      <c r="B165" t="str">
        <f t="shared" si="2"/>
        <v>RIE1020</v>
      </c>
      <c r="C165" t="s">
        <v>3784</v>
      </c>
      <c r="D165" s="2">
        <v>0</v>
      </c>
      <c r="F165" s="300">
        <v>46104</v>
      </c>
      <c r="H165" s="2" t="s">
        <v>3583</v>
      </c>
      <c r="I165" s="2">
        <v>23</v>
      </c>
    </row>
    <row r="166" spans="1:9" x14ac:dyDescent="0.35">
      <c r="A166" t="s">
        <v>3785</v>
      </c>
      <c r="B166" t="str">
        <f t="shared" si="2"/>
        <v>QELLY02</v>
      </c>
      <c r="C166" t="s">
        <v>3786</v>
      </c>
      <c r="D166" s="2">
        <v>184</v>
      </c>
      <c r="E166" s="309">
        <v>46107</v>
      </c>
      <c r="F166" s="2" t="s">
        <v>3732</v>
      </c>
      <c r="I166" s="2">
        <v>93</v>
      </c>
    </row>
    <row r="167" spans="1:9" x14ac:dyDescent="0.35">
      <c r="A167" t="s">
        <v>3787</v>
      </c>
      <c r="B167" t="str">
        <f t="shared" si="2"/>
        <v>QELLY10</v>
      </c>
      <c r="C167" t="s">
        <v>3788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35">
      <c r="A168" t="s">
        <v>3789</v>
      </c>
      <c r="B168" t="str">
        <f t="shared" si="2"/>
        <v>QELLY20</v>
      </c>
      <c r="C168" t="s">
        <v>3790</v>
      </c>
      <c r="D168" s="2">
        <v>20</v>
      </c>
      <c r="E168" s="309">
        <v>46213</v>
      </c>
      <c r="F168" s="2" t="s">
        <v>3791</v>
      </c>
      <c r="I168" s="2">
        <v>113</v>
      </c>
    </row>
    <row r="169" spans="1:9" x14ac:dyDescent="0.35">
      <c r="A169" t="s">
        <v>3792</v>
      </c>
      <c r="B169" t="str">
        <f t="shared" si="2"/>
        <v>QELLY30</v>
      </c>
      <c r="C169" t="s">
        <v>3793</v>
      </c>
      <c r="D169" s="2">
        <v>17</v>
      </c>
      <c r="E169" s="309">
        <v>46213</v>
      </c>
      <c r="F169" s="2" t="s">
        <v>3730</v>
      </c>
      <c r="I169" s="2">
        <v>115</v>
      </c>
    </row>
    <row r="170" spans="1:9" x14ac:dyDescent="0.35">
      <c r="A170" t="s">
        <v>3794</v>
      </c>
      <c r="B170" t="str">
        <f t="shared" si="2"/>
        <v>QELLY40</v>
      </c>
      <c r="C170" t="s">
        <v>3795</v>
      </c>
      <c r="D170" s="2">
        <v>17</v>
      </c>
      <c r="E170" s="309">
        <v>46213</v>
      </c>
      <c r="F170" s="2" t="s">
        <v>3730</v>
      </c>
      <c r="I170" s="2">
        <v>119</v>
      </c>
    </row>
    <row r="171" spans="1:9" x14ac:dyDescent="0.35">
      <c r="A171" t="s">
        <v>3796</v>
      </c>
      <c r="B171" t="str">
        <f t="shared" si="2"/>
        <v>QELLY50</v>
      </c>
      <c r="C171" t="s">
        <v>3797</v>
      </c>
      <c r="D171" s="2">
        <v>17</v>
      </c>
      <c r="E171" s="309">
        <v>46213</v>
      </c>
      <c r="F171" s="2" t="s">
        <v>3730</v>
      </c>
      <c r="I171" s="2">
        <v>82</v>
      </c>
    </row>
    <row r="172" spans="1:9" x14ac:dyDescent="0.35">
      <c r="A172" t="s">
        <v>3798</v>
      </c>
      <c r="B172" t="str">
        <f t="shared" si="2"/>
        <v>QELLY60</v>
      </c>
      <c r="C172" t="s">
        <v>3799</v>
      </c>
      <c r="D172" s="2">
        <v>17</v>
      </c>
      <c r="E172" s="309">
        <v>46213</v>
      </c>
      <c r="F172" s="2" t="s">
        <v>3730</v>
      </c>
      <c r="I172" s="2">
        <v>72</v>
      </c>
    </row>
    <row r="173" spans="1:9" x14ac:dyDescent="0.35">
      <c r="A173" t="s">
        <v>3800</v>
      </c>
      <c r="B173" t="str">
        <f t="shared" si="2"/>
        <v>QELLY70</v>
      </c>
      <c r="C173" t="s">
        <v>3801</v>
      </c>
      <c r="D173" s="2">
        <v>17</v>
      </c>
      <c r="E173" s="309">
        <v>46213</v>
      </c>
      <c r="F173" s="2" t="s">
        <v>3730</v>
      </c>
      <c r="I173" s="2">
        <v>121</v>
      </c>
    </row>
    <row r="174" spans="1:9" x14ac:dyDescent="0.35">
      <c r="A174" t="s">
        <v>3802</v>
      </c>
      <c r="B174" t="str">
        <f t="shared" si="2"/>
        <v>QELLY80</v>
      </c>
      <c r="C174" t="s">
        <v>3803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35">
      <c r="A175" t="s">
        <v>3804</v>
      </c>
      <c r="B175" t="str">
        <f t="shared" si="2"/>
        <v>QELLY85</v>
      </c>
      <c r="C175" t="s">
        <v>3805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35">
      <c r="A176" t="s">
        <v>3806</v>
      </c>
      <c r="B176" t="str">
        <f t="shared" si="2"/>
        <v>QELLY90</v>
      </c>
      <c r="C176" t="s">
        <v>3807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35">
      <c r="A177" t="s">
        <v>3808</v>
      </c>
      <c r="B177" t="str">
        <f t="shared" si="2"/>
        <v>control</v>
      </c>
      <c r="D177" s="2">
        <v>308</v>
      </c>
      <c r="E177" s="309" t="s">
        <v>3426</v>
      </c>
      <c r="F177" s="300">
        <v>46328</v>
      </c>
      <c r="G177" s="2" t="s">
        <v>3568</v>
      </c>
      <c r="H177" s="2" t="s">
        <v>3809</v>
      </c>
      <c r="I177" s="2">
        <v>93</v>
      </c>
    </row>
    <row r="178" spans="1:9" x14ac:dyDescent="0.35">
      <c r="A178" t="s">
        <v>3810</v>
      </c>
      <c r="B178" t="str">
        <f t="shared" si="2"/>
        <v>ONINS01</v>
      </c>
      <c r="C178" t="s">
        <v>3530</v>
      </c>
      <c r="D178" s="2">
        <v>20</v>
      </c>
      <c r="E178" s="309" t="s">
        <v>3426</v>
      </c>
      <c r="F178" s="300">
        <v>45903</v>
      </c>
      <c r="I178" s="2">
        <v>8</v>
      </c>
    </row>
    <row r="179" spans="1:9" x14ac:dyDescent="0.35">
      <c r="A179" t="s">
        <v>3811</v>
      </c>
      <c r="B179" t="str">
        <f t="shared" si="2"/>
        <v>INLY110</v>
      </c>
      <c r="C179" t="s">
        <v>3812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35">
      <c r="A180" t="s">
        <v>3813</v>
      </c>
      <c r="B180" t="str">
        <f t="shared" si="2"/>
        <v>INLY100</v>
      </c>
      <c r="C180" t="s">
        <v>3814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35">
      <c r="A181" t="s">
        <v>3815</v>
      </c>
      <c r="B181" t="str">
        <f t="shared" si="2"/>
        <v>RII1050</v>
      </c>
      <c r="C181" t="s">
        <v>3816</v>
      </c>
      <c r="D181" s="2">
        <v>0</v>
      </c>
      <c r="F181" s="300">
        <v>45930</v>
      </c>
      <c r="I181" s="2">
        <v>54</v>
      </c>
    </row>
    <row r="182" spans="1:9" x14ac:dyDescent="0.35">
      <c r="A182" t="s">
        <v>3817</v>
      </c>
      <c r="B182" t="str">
        <f t="shared" si="2"/>
        <v>RII1060</v>
      </c>
      <c r="C182" t="s">
        <v>3818</v>
      </c>
      <c r="D182" s="2">
        <v>0</v>
      </c>
      <c r="F182" s="300">
        <v>45930</v>
      </c>
      <c r="I182" s="2">
        <v>8</v>
      </c>
    </row>
    <row r="183" spans="1:9" x14ac:dyDescent="0.35">
      <c r="A183" t="s">
        <v>3819</v>
      </c>
      <c r="B183" t="str">
        <f t="shared" si="2"/>
        <v>RII1030</v>
      </c>
      <c r="C183" t="s">
        <v>3820</v>
      </c>
      <c r="D183" s="2">
        <v>0</v>
      </c>
      <c r="F183" s="2" t="s">
        <v>3561</v>
      </c>
      <c r="H183" s="2" t="s">
        <v>3568</v>
      </c>
      <c r="I183" s="2">
        <v>14</v>
      </c>
    </row>
    <row r="184" spans="1:9" x14ac:dyDescent="0.35">
      <c r="A184" t="s">
        <v>3821</v>
      </c>
      <c r="B184" t="str">
        <f t="shared" si="2"/>
        <v>RII1040</v>
      </c>
      <c r="C184" t="s">
        <v>3822</v>
      </c>
      <c r="D184" s="2">
        <v>0</v>
      </c>
      <c r="F184" s="300">
        <v>46071</v>
      </c>
      <c r="H184" s="2" t="s">
        <v>3809</v>
      </c>
      <c r="I184" s="2">
        <v>28</v>
      </c>
    </row>
    <row r="185" spans="1:9" x14ac:dyDescent="0.35">
      <c r="A185" t="s">
        <v>3823</v>
      </c>
      <c r="B185" t="str">
        <f t="shared" si="2"/>
        <v>RII1010</v>
      </c>
      <c r="C185" t="s">
        <v>3824</v>
      </c>
      <c r="D185" s="2">
        <v>0</v>
      </c>
      <c r="F185" s="300">
        <v>46073</v>
      </c>
      <c r="H185" s="2" t="s">
        <v>3809</v>
      </c>
      <c r="I185" s="2">
        <v>18</v>
      </c>
    </row>
    <row r="186" spans="1:9" x14ac:dyDescent="0.35">
      <c r="A186" t="s">
        <v>3825</v>
      </c>
      <c r="B186" t="str">
        <f t="shared" si="2"/>
        <v>QINLY00</v>
      </c>
      <c r="C186" t="s">
        <v>3786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35">
      <c r="A187" t="s">
        <v>3826</v>
      </c>
      <c r="B187" t="str">
        <f t="shared" si="2"/>
        <v>QINLY01</v>
      </c>
      <c r="C187" t="s">
        <v>3827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35">
      <c r="A188" t="s">
        <v>3828</v>
      </c>
      <c r="B188" t="str">
        <f t="shared" si="2"/>
        <v>QINLY40</v>
      </c>
      <c r="C188" t="s">
        <v>3795</v>
      </c>
      <c r="D188" s="2">
        <v>57</v>
      </c>
      <c r="E188" s="309" t="s">
        <v>3829</v>
      </c>
      <c r="F188" s="300">
        <v>46325</v>
      </c>
      <c r="I188" s="2">
        <v>86</v>
      </c>
    </row>
    <row r="189" spans="1:9" x14ac:dyDescent="0.35">
      <c r="A189" t="s">
        <v>3830</v>
      </c>
      <c r="B189" t="str">
        <f t="shared" si="2"/>
        <v>QINLY50</v>
      </c>
      <c r="C189" t="s">
        <v>3797</v>
      </c>
      <c r="D189" s="2">
        <v>53</v>
      </c>
      <c r="E189" s="309" t="s">
        <v>3831</v>
      </c>
      <c r="F189" s="300">
        <v>46325</v>
      </c>
      <c r="I189" s="2">
        <v>53</v>
      </c>
    </row>
    <row r="190" spans="1:9" x14ac:dyDescent="0.35">
      <c r="A190" t="s">
        <v>3832</v>
      </c>
      <c r="B190" t="str">
        <f t="shared" si="2"/>
        <v>QINLY90</v>
      </c>
      <c r="C190" t="s">
        <v>3807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35">
      <c r="A191" t="s">
        <v>3833</v>
      </c>
      <c r="B191" t="str">
        <f t="shared" si="2"/>
        <v>QINLY20</v>
      </c>
      <c r="C191" t="s">
        <v>3790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35">
      <c r="A192" t="s">
        <v>3834</v>
      </c>
      <c r="B192" t="str">
        <f t="shared" si="2"/>
        <v>QINLY85</v>
      </c>
      <c r="C192" t="s">
        <v>3805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35">
      <c r="A193" t="s">
        <v>3835</v>
      </c>
      <c r="B193" t="str">
        <f t="shared" si="2"/>
        <v>QINLY30</v>
      </c>
      <c r="C193" t="s">
        <v>3793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35">
      <c r="A194" t="s">
        <v>3836</v>
      </c>
      <c r="B194" t="str">
        <f t="shared" si="2"/>
        <v>QINLY60</v>
      </c>
      <c r="C194" t="s">
        <v>3799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35">
      <c r="A195" t="s">
        <v>3837</v>
      </c>
      <c r="B195" t="str">
        <f t="shared" si="2"/>
        <v>QINLY70</v>
      </c>
      <c r="C195" t="s">
        <v>3803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35">
      <c r="A196" t="s">
        <v>3838</v>
      </c>
      <c r="B196" t="str">
        <f t="shared" si="2"/>
        <v>QINLY10</v>
      </c>
      <c r="C196" t="s">
        <v>3788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35">
      <c r="A197" t="s">
        <v>3839</v>
      </c>
      <c r="B197" t="str">
        <f t="shared" si="2"/>
        <v>QINLY80</v>
      </c>
      <c r="C197" t="s">
        <v>3801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35">
      <c r="A198" t="s">
        <v>3840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35">
      <c r="A199" t="s">
        <v>3841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35">
      <c r="A200" t="s">
        <v>3842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3843</v>
      </c>
      <c r="H200" s="2" t="s">
        <v>3843</v>
      </c>
      <c r="I200" s="2">
        <v>0</v>
      </c>
    </row>
    <row r="201" spans="1:9" x14ac:dyDescent="0.35">
      <c r="A201" t="s">
        <v>3844</v>
      </c>
      <c r="B201" t="str">
        <f t="shared" si="3"/>
        <v>C012001</v>
      </c>
      <c r="C201" t="s">
        <v>3845</v>
      </c>
      <c r="D201" s="2">
        <v>0</v>
      </c>
      <c r="F201" s="2" t="s">
        <v>3846</v>
      </c>
      <c r="H201" s="2" t="s">
        <v>3843</v>
      </c>
      <c r="I201" s="2">
        <v>0</v>
      </c>
    </row>
    <row r="202" spans="1:9" x14ac:dyDescent="0.35">
      <c r="A202" t="s">
        <v>3847</v>
      </c>
      <c r="B202" t="str">
        <f t="shared" si="3"/>
        <v>C013001</v>
      </c>
      <c r="C202" t="s">
        <v>3848</v>
      </c>
      <c r="D202" s="2">
        <v>0</v>
      </c>
      <c r="F202" s="2" t="s">
        <v>3846</v>
      </c>
      <c r="H202" s="2" t="s">
        <v>3843</v>
      </c>
      <c r="I202" s="2">
        <v>0</v>
      </c>
    </row>
    <row r="203" spans="1:9" x14ac:dyDescent="0.35">
      <c r="A203" t="s">
        <v>3849</v>
      </c>
      <c r="B203" t="str">
        <f t="shared" si="3"/>
        <v>C013002</v>
      </c>
      <c r="C203" t="s">
        <v>3850</v>
      </c>
      <c r="D203" s="2">
        <v>0</v>
      </c>
      <c r="F203" s="2" t="s">
        <v>3846</v>
      </c>
      <c r="H203" s="2" t="s">
        <v>3843</v>
      </c>
      <c r="I203" s="2">
        <v>0</v>
      </c>
    </row>
    <row r="204" spans="1:9" x14ac:dyDescent="0.35">
      <c r="A204" t="s">
        <v>3851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35">
      <c r="A205" t="s">
        <v>3852</v>
      </c>
      <c r="B205" t="str">
        <f t="shared" si="3"/>
        <v xml:space="preserve"> SP1020</v>
      </c>
      <c r="C205" t="s">
        <v>3853</v>
      </c>
      <c r="D205" s="2">
        <v>0</v>
      </c>
      <c r="F205" s="2" t="s">
        <v>3846</v>
      </c>
      <c r="H205" s="300">
        <v>45869</v>
      </c>
      <c r="I205" s="2">
        <v>0</v>
      </c>
    </row>
    <row r="206" spans="1:9" x14ac:dyDescent="0.35">
      <c r="A206" t="s">
        <v>3854</v>
      </c>
      <c r="B206" t="str">
        <f t="shared" si="3"/>
        <v xml:space="preserve"> SP1030</v>
      </c>
      <c r="C206" t="s">
        <v>3855</v>
      </c>
      <c r="D206" s="2">
        <v>0</v>
      </c>
      <c r="F206" s="2" t="s">
        <v>3846</v>
      </c>
      <c r="H206" s="300">
        <v>45869</v>
      </c>
      <c r="I206" s="2">
        <v>0</v>
      </c>
    </row>
    <row r="207" spans="1:9" x14ac:dyDescent="0.35">
      <c r="A207" t="s">
        <v>3856</v>
      </c>
      <c r="B207" t="str">
        <f t="shared" si="3"/>
        <v xml:space="preserve"> SP1040</v>
      </c>
      <c r="C207" t="s">
        <v>3857</v>
      </c>
      <c r="D207" s="2">
        <v>0</v>
      </c>
      <c r="F207" s="2" t="s">
        <v>3846</v>
      </c>
      <c r="H207" s="300">
        <v>45869</v>
      </c>
      <c r="I207" s="2">
        <v>0</v>
      </c>
    </row>
    <row r="208" spans="1:9" x14ac:dyDescent="0.35">
      <c r="A208" t="s">
        <v>3858</v>
      </c>
      <c r="B208" t="str">
        <f t="shared" si="3"/>
        <v xml:space="preserve"> SP1050</v>
      </c>
      <c r="C208" t="s">
        <v>3859</v>
      </c>
      <c r="D208" s="2">
        <v>0</v>
      </c>
      <c r="F208" s="2" t="s">
        <v>3846</v>
      </c>
      <c r="H208" s="300">
        <v>45869</v>
      </c>
      <c r="I208" s="2">
        <v>0</v>
      </c>
    </row>
    <row r="209" spans="1:9" x14ac:dyDescent="0.35">
      <c r="A209" t="s">
        <v>3860</v>
      </c>
      <c r="B209" t="str">
        <f t="shared" si="3"/>
        <v xml:space="preserve"> SP1060</v>
      </c>
      <c r="C209" t="s">
        <v>3861</v>
      </c>
      <c r="D209" s="2">
        <v>0</v>
      </c>
      <c r="F209" s="2" t="s">
        <v>3846</v>
      </c>
      <c r="H209" s="300">
        <v>45869</v>
      </c>
      <c r="I209" s="2">
        <v>0</v>
      </c>
    </row>
    <row r="210" spans="1:9" x14ac:dyDescent="0.35">
      <c r="A210" t="s">
        <v>3862</v>
      </c>
      <c r="B210" t="str">
        <f t="shared" si="3"/>
        <v xml:space="preserve"> SP1090</v>
      </c>
      <c r="C210" t="s">
        <v>3863</v>
      </c>
      <c r="D210" s="2">
        <v>0</v>
      </c>
      <c r="F210" s="2" t="s">
        <v>3846</v>
      </c>
      <c r="H210" s="300">
        <v>45869</v>
      </c>
      <c r="I210" s="2">
        <v>0</v>
      </c>
    </row>
    <row r="211" spans="1:9" x14ac:dyDescent="0.35">
      <c r="A211" t="s">
        <v>3864</v>
      </c>
      <c r="B211" t="str">
        <f t="shared" si="3"/>
        <v xml:space="preserve"> SP1070</v>
      </c>
      <c r="C211" t="s">
        <v>3865</v>
      </c>
      <c r="D211" s="2">
        <v>0</v>
      </c>
      <c r="F211" s="2" t="s">
        <v>3846</v>
      </c>
      <c r="H211" s="300">
        <v>45869</v>
      </c>
      <c r="I211" s="2">
        <v>0</v>
      </c>
    </row>
    <row r="212" spans="1:9" x14ac:dyDescent="0.35">
      <c r="A212" t="s">
        <v>3866</v>
      </c>
      <c r="B212" t="str">
        <f t="shared" si="3"/>
        <v xml:space="preserve"> SP1100</v>
      </c>
      <c r="C212" t="s">
        <v>3867</v>
      </c>
      <c r="D212" s="2">
        <v>0</v>
      </c>
      <c r="F212" s="2" t="s">
        <v>3868</v>
      </c>
      <c r="H212" s="2" t="s">
        <v>3869</v>
      </c>
      <c r="I212" s="2">
        <v>0</v>
      </c>
    </row>
    <row r="213" spans="1:9" x14ac:dyDescent="0.35">
      <c r="A213" t="s">
        <v>3870</v>
      </c>
      <c r="B213" t="str">
        <f t="shared" si="3"/>
        <v xml:space="preserve"> SP1110</v>
      </c>
      <c r="C213" t="s">
        <v>3871</v>
      </c>
      <c r="D213" s="2">
        <v>0</v>
      </c>
      <c r="F213" s="2" t="s">
        <v>3487</v>
      </c>
      <c r="H213" s="2" t="s">
        <v>3869</v>
      </c>
      <c r="I213" s="2">
        <v>0</v>
      </c>
    </row>
    <row r="214" spans="1:9" x14ac:dyDescent="0.35">
      <c r="A214" t="s">
        <v>3872</v>
      </c>
      <c r="B214" t="str">
        <f t="shared" si="3"/>
        <v xml:space="preserve"> SP1000</v>
      </c>
      <c r="C214" t="s">
        <v>3873</v>
      </c>
      <c r="D214" s="2">
        <v>0</v>
      </c>
      <c r="F214" s="2" t="s">
        <v>3874</v>
      </c>
      <c r="H214" s="2" t="s">
        <v>3875</v>
      </c>
      <c r="I214" s="2">
        <v>0</v>
      </c>
    </row>
    <row r="215" spans="1:9" x14ac:dyDescent="0.35">
      <c r="A215" t="s">
        <v>3876</v>
      </c>
      <c r="B215" t="str">
        <f t="shared" si="3"/>
        <v xml:space="preserve"> SP1130</v>
      </c>
      <c r="C215" t="s">
        <v>3877</v>
      </c>
      <c r="D215" s="2">
        <v>0</v>
      </c>
      <c r="F215" s="2" t="s">
        <v>3878</v>
      </c>
      <c r="H215" s="300">
        <v>46112</v>
      </c>
      <c r="I215" s="2">
        <v>0</v>
      </c>
    </row>
    <row r="216" spans="1:9" x14ac:dyDescent="0.35">
      <c r="A216" t="s">
        <v>3879</v>
      </c>
      <c r="B216" t="str">
        <f t="shared" si="3"/>
        <v xml:space="preserve"> SP1140</v>
      </c>
      <c r="C216" t="s">
        <v>3880</v>
      </c>
      <c r="D216" s="2">
        <v>0</v>
      </c>
      <c r="F216" s="2" t="s">
        <v>3878</v>
      </c>
      <c r="H216" s="300">
        <v>46112</v>
      </c>
      <c r="I216" s="2">
        <v>0</v>
      </c>
    </row>
    <row r="217" spans="1:9" x14ac:dyDescent="0.35">
      <c r="A217" t="s">
        <v>3881</v>
      </c>
      <c r="B217" t="str">
        <f t="shared" si="3"/>
        <v xml:space="preserve"> SP1120</v>
      </c>
      <c r="C217" t="s">
        <v>3882</v>
      </c>
      <c r="D217" s="2">
        <v>0</v>
      </c>
      <c r="F217" s="2" t="s">
        <v>3883</v>
      </c>
      <c r="H217" s="300">
        <v>46173</v>
      </c>
      <c r="I217" s="2">
        <v>0</v>
      </c>
    </row>
    <row r="218" spans="1:9" x14ac:dyDescent="0.35">
      <c r="A218" t="s">
        <v>3884</v>
      </c>
      <c r="B218" t="str">
        <f t="shared" si="3"/>
        <v xml:space="preserve"> SP1150</v>
      </c>
      <c r="C218" t="s">
        <v>3885</v>
      </c>
      <c r="D218" s="2">
        <v>0</v>
      </c>
      <c r="F218" s="2" t="s">
        <v>3886</v>
      </c>
      <c r="H218" s="300">
        <v>46173</v>
      </c>
      <c r="I218" s="2">
        <v>0</v>
      </c>
    </row>
    <row r="219" spans="1:9" x14ac:dyDescent="0.35">
      <c r="A219" t="s">
        <v>3887</v>
      </c>
      <c r="B219" t="str">
        <f t="shared" si="3"/>
        <v xml:space="preserve"> SP1160</v>
      </c>
      <c r="C219" t="s">
        <v>3888</v>
      </c>
      <c r="D219" s="2">
        <v>0</v>
      </c>
      <c r="F219" s="2" t="s">
        <v>3889</v>
      </c>
      <c r="H219" s="300">
        <v>46295</v>
      </c>
      <c r="I219" s="2">
        <v>0</v>
      </c>
    </row>
    <row r="220" spans="1:9" x14ac:dyDescent="0.35">
      <c r="A220" t="s">
        <v>3890</v>
      </c>
      <c r="B220" t="str">
        <f t="shared" si="3"/>
        <v xml:space="preserve"> SP1170</v>
      </c>
      <c r="C220" t="s">
        <v>3891</v>
      </c>
      <c r="D220" s="2">
        <v>0</v>
      </c>
      <c r="F220" s="2" t="s">
        <v>3889</v>
      </c>
      <c r="H220" s="300">
        <v>46295</v>
      </c>
      <c r="I220" s="2">
        <v>0</v>
      </c>
    </row>
    <row r="221" spans="1:9" x14ac:dyDescent="0.35">
      <c r="A221" t="s">
        <v>3892</v>
      </c>
      <c r="B221" t="str">
        <f t="shared" si="3"/>
        <v>or AESA</v>
      </c>
      <c r="D221" s="2">
        <v>500</v>
      </c>
      <c r="E221" s="309" t="s">
        <v>3893</v>
      </c>
      <c r="F221" s="300">
        <v>46469</v>
      </c>
      <c r="G221" s="2" t="s">
        <v>3894</v>
      </c>
      <c r="H221" s="300">
        <v>46474</v>
      </c>
      <c r="I221" s="2">
        <v>265</v>
      </c>
    </row>
    <row r="222" spans="1:9" x14ac:dyDescent="0.35">
      <c r="A222" t="s">
        <v>3895</v>
      </c>
      <c r="B222" t="str">
        <f t="shared" si="3"/>
        <v xml:space="preserve"> compra</v>
      </c>
      <c r="D222" s="2">
        <v>375</v>
      </c>
      <c r="E222" s="309" t="s">
        <v>3893</v>
      </c>
      <c r="F222" s="300">
        <v>46323</v>
      </c>
      <c r="G222" s="2" t="s">
        <v>3894</v>
      </c>
      <c r="H222" s="2" t="s">
        <v>3896</v>
      </c>
      <c r="I222" s="2">
        <v>14</v>
      </c>
    </row>
    <row r="223" spans="1:9" x14ac:dyDescent="0.35">
      <c r="A223" t="s">
        <v>3897</v>
      </c>
      <c r="B223" t="str">
        <f t="shared" si="3"/>
        <v xml:space="preserve">  Civil</v>
      </c>
      <c r="D223" s="2">
        <v>141</v>
      </c>
      <c r="E223" s="309" t="s">
        <v>3893</v>
      </c>
      <c r="F223" s="300">
        <v>46092</v>
      </c>
      <c r="G223" s="2" t="s">
        <v>3894</v>
      </c>
      <c r="H223" s="300">
        <v>46168</v>
      </c>
      <c r="I223" s="2">
        <v>115</v>
      </c>
    </row>
    <row r="224" spans="1:9" x14ac:dyDescent="0.35">
      <c r="A224" t="s">
        <v>3898</v>
      </c>
      <c r="B224" t="str">
        <f t="shared" si="3"/>
        <v>GCC1000</v>
      </c>
      <c r="C224" t="s">
        <v>3899</v>
      </c>
      <c r="D224" s="2">
        <v>74</v>
      </c>
      <c r="E224" s="309" t="s">
        <v>3900</v>
      </c>
      <c r="F224" s="300">
        <v>45989</v>
      </c>
      <c r="G224" s="2" t="s">
        <v>3894</v>
      </c>
      <c r="H224" s="300">
        <v>45985</v>
      </c>
      <c r="I224" s="2">
        <v>0</v>
      </c>
    </row>
    <row r="225" spans="1:9" x14ac:dyDescent="0.35">
      <c r="A225" t="s">
        <v>3901</v>
      </c>
      <c r="B225" t="str">
        <f t="shared" si="3"/>
        <v>GCC1020</v>
      </c>
      <c r="C225" t="s">
        <v>3902</v>
      </c>
      <c r="D225" s="2">
        <v>49</v>
      </c>
      <c r="E225" s="309">
        <v>45936</v>
      </c>
      <c r="F225" s="2" t="s">
        <v>3561</v>
      </c>
      <c r="G225" s="300">
        <v>45978</v>
      </c>
      <c r="H225" s="300">
        <v>46059</v>
      </c>
      <c r="I225" s="2">
        <v>15</v>
      </c>
    </row>
    <row r="226" spans="1:9" x14ac:dyDescent="0.35">
      <c r="A226" t="s">
        <v>3903</v>
      </c>
      <c r="B226" t="str">
        <f t="shared" si="3"/>
        <v>GCC1050</v>
      </c>
      <c r="C226" t="s">
        <v>3904</v>
      </c>
      <c r="D226" s="2">
        <v>66</v>
      </c>
      <c r="E226" s="309" t="s">
        <v>3536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35">
      <c r="A227" t="s">
        <v>3905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35">
      <c r="A228" t="s">
        <v>3906</v>
      </c>
      <c r="B228" t="str">
        <f t="shared" si="3"/>
        <v>GCS1000</v>
      </c>
      <c r="C228" t="s">
        <v>3907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35">
      <c r="A229" t="s">
        <v>3908</v>
      </c>
      <c r="B229" t="str">
        <f t="shared" si="3"/>
        <v>ecánica</v>
      </c>
      <c r="D229" s="2">
        <v>225</v>
      </c>
      <c r="E229" s="309">
        <v>45905</v>
      </c>
      <c r="F229" s="2" t="s">
        <v>3909</v>
      </c>
      <c r="G229" s="300">
        <v>45904</v>
      </c>
      <c r="H229" s="2" t="s">
        <v>3896</v>
      </c>
      <c r="I229" s="2">
        <v>42</v>
      </c>
    </row>
    <row r="230" spans="1:9" x14ac:dyDescent="0.35">
      <c r="A230" t="s">
        <v>3910</v>
      </c>
      <c r="B230" t="str">
        <f t="shared" si="3"/>
        <v>GCM1100</v>
      </c>
      <c r="C230" t="s">
        <v>3911</v>
      </c>
      <c r="D230" s="2">
        <v>75</v>
      </c>
      <c r="E230" s="309">
        <v>45905</v>
      </c>
      <c r="F230" s="2" t="s">
        <v>3912</v>
      </c>
      <c r="G230" s="300">
        <v>45904</v>
      </c>
      <c r="H230" s="2" t="s">
        <v>3912</v>
      </c>
      <c r="I230" s="2">
        <v>16</v>
      </c>
    </row>
    <row r="231" spans="1:9" x14ac:dyDescent="0.35">
      <c r="A231" t="s">
        <v>3913</v>
      </c>
      <c r="B231" t="str">
        <f t="shared" si="3"/>
        <v>GCM1110</v>
      </c>
      <c r="C231" t="s">
        <v>3914</v>
      </c>
      <c r="D231" s="2">
        <v>68</v>
      </c>
      <c r="E231" s="309">
        <v>45917</v>
      </c>
      <c r="F231" s="2" t="s">
        <v>3499</v>
      </c>
      <c r="I231" s="2">
        <v>15</v>
      </c>
    </row>
    <row r="232" spans="1:9" x14ac:dyDescent="0.35">
      <c r="A232" t="s">
        <v>3915</v>
      </c>
      <c r="B232" t="str">
        <f t="shared" si="3"/>
        <v>GCM1270</v>
      </c>
      <c r="C232" t="s">
        <v>3916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35">
      <c r="A233" t="s">
        <v>3917</v>
      </c>
      <c r="B233" t="str">
        <f t="shared" si="3"/>
        <v>GCM1280</v>
      </c>
      <c r="C233" t="s">
        <v>3918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35">
      <c r="A234" t="s">
        <v>3919</v>
      </c>
      <c r="B234" t="str">
        <f t="shared" si="3"/>
        <v>GCM1190</v>
      </c>
      <c r="C234" t="s">
        <v>3920</v>
      </c>
      <c r="D234" s="2">
        <v>65</v>
      </c>
      <c r="E234" s="309" t="s">
        <v>3568</v>
      </c>
      <c r="F234" s="300">
        <v>46104</v>
      </c>
      <c r="G234" s="2" t="s">
        <v>3921</v>
      </c>
      <c r="H234" s="300">
        <v>46225</v>
      </c>
      <c r="I234" s="2">
        <v>81</v>
      </c>
    </row>
    <row r="235" spans="1:9" x14ac:dyDescent="0.35">
      <c r="A235" t="s">
        <v>3922</v>
      </c>
      <c r="B235" t="str">
        <f t="shared" si="3"/>
        <v>GCM1490</v>
      </c>
      <c r="C235" t="s">
        <v>3923</v>
      </c>
      <c r="D235" s="2">
        <v>65</v>
      </c>
      <c r="E235" s="309" t="s">
        <v>3568</v>
      </c>
      <c r="F235" s="300">
        <v>46104</v>
      </c>
      <c r="G235" s="2" t="s">
        <v>3575</v>
      </c>
      <c r="H235" s="300">
        <v>46106</v>
      </c>
      <c r="I235" s="2">
        <v>67</v>
      </c>
    </row>
    <row r="236" spans="1:9" x14ac:dyDescent="0.35">
      <c r="A236" t="s">
        <v>3924</v>
      </c>
      <c r="B236" t="str">
        <f t="shared" si="3"/>
        <v>GCM1040</v>
      </c>
      <c r="C236" t="s">
        <v>3925</v>
      </c>
      <c r="D236" s="2">
        <v>75</v>
      </c>
      <c r="E236" s="309" t="s">
        <v>3575</v>
      </c>
      <c r="F236" s="2" t="s">
        <v>3926</v>
      </c>
      <c r="G236" s="2" t="s">
        <v>3575</v>
      </c>
      <c r="H236" s="2" t="s">
        <v>3926</v>
      </c>
      <c r="I236" s="2">
        <v>12</v>
      </c>
    </row>
    <row r="237" spans="1:9" x14ac:dyDescent="0.35">
      <c r="A237" t="s">
        <v>3927</v>
      </c>
      <c r="B237" t="str">
        <f t="shared" si="3"/>
        <v>GCM1230</v>
      </c>
      <c r="C237" t="s">
        <v>3928</v>
      </c>
      <c r="D237" s="2">
        <v>65</v>
      </c>
      <c r="E237" s="309" t="s">
        <v>3499</v>
      </c>
      <c r="F237" s="300">
        <v>46112</v>
      </c>
      <c r="G237" s="2" t="s">
        <v>3575</v>
      </c>
      <c r="H237" s="300">
        <v>46106</v>
      </c>
      <c r="I237" s="2">
        <v>32</v>
      </c>
    </row>
    <row r="238" spans="1:9" x14ac:dyDescent="0.35">
      <c r="A238" t="s">
        <v>3929</v>
      </c>
      <c r="B238" t="str">
        <f t="shared" si="3"/>
        <v>GCM1400</v>
      </c>
      <c r="C238" t="s">
        <v>3930</v>
      </c>
      <c r="D238" s="2">
        <v>65</v>
      </c>
      <c r="E238" s="309" t="s">
        <v>3703</v>
      </c>
      <c r="F238" s="2" t="s">
        <v>3931</v>
      </c>
      <c r="G238" s="2" t="s">
        <v>3589</v>
      </c>
      <c r="H238" s="300">
        <v>46218</v>
      </c>
      <c r="I238" s="2">
        <v>21</v>
      </c>
    </row>
    <row r="239" spans="1:9" x14ac:dyDescent="0.35">
      <c r="A239" t="s">
        <v>3932</v>
      </c>
      <c r="B239" t="str">
        <f t="shared" si="3"/>
        <v>GCM1450</v>
      </c>
      <c r="C239" t="s">
        <v>3933</v>
      </c>
      <c r="D239" s="2">
        <v>65</v>
      </c>
      <c r="E239" s="309" t="s">
        <v>3703</v>
      </c>
      <c r="F239" s="2" t="s">
        <v>3931</v>
      </c>
      <c r="G239" s="2" t="s">
        <v>3575</v>
      </c>
      <c r="H239" s="300">
        <v>46106</v>
      </c>
      <c r="I239" s="2">
        <v>73</v>
      </c>
    </row>
    <row r="240" spans="1:9" x14ac:dyDescent="0.35">
      <c r="A240" t="s">
        <v>3934</v>
      </c>
      <c r="B240" t="str">
        <f t="shared" si="3"/>
        <v>GCM1460</v>
      </c>
      <c r="C240" t="s">
        <v>3935</v>
      </c>
      <c r="D240" s="2">
        <v>65</v>
      </c>
      <c r="E240" s="309" t="s">
        <v>3703</v>
      </c>
      <c r="F240" s="2" t="s">
        <v>3931</v>
      </c>
      <c r="G240" s="2" t="s">
        <v>3575</v>
      </c>
      <c r="H240" s="300">
        <v>46106</v>
      </c>
      <c r="I240" s="2">
        <v>104</v>
      </c>
    </row>
    <row r="241" spans="1:9" x14ac:dyDescent="0.35">
      <c r="A241" t="s">
        <v>3936</v>
      </c>
      <c r="B241" t="str">
        <f t="shared" si="3"/>
        <v>GCM1470</v>
      </c>
      <c r="C241" t="s">
        <v>3937</v>
      </c>
      <c r="D241" s="2">
        <v>65</v>
      </c>
      <c r="E241" s="309" t="s">
        <v>3703</v>
      </c>
      <c r="F241" s="2" t="s">
        <v>3931</v>
      </c>
      <c r="G241" s="2" t="s">
        <v>3575</v>
      </c>
      <c r="H241" s="300">
        <v>46106</v>
      </c>
      <c r="I241" s="2">
        <v>69</v>
      </c>
    </row>
    <row r="242" spans="1:9" x14ac:dyDescent="0.35">
      <c r="A242" t="s">
        <v>3938</v>
      </c>
      <c r="B242" t="str">
        <f t="shared" si="3"/>
        <v>GCM1250</v>
      </c>
      <c r="C242" t="s">
        <v>3939</v>
      </c>
      <c r="D242" s="2">
        <v>65</v>
      </c>
      <c r="E242" s="309" t="s">
        <v>3940</v>
      </c>
      <c r="F242" s="2" t="s">
        <v>3612</v>
      </c>
      <c r="G242" s="300">
        <v>46055</v>
      </c>
      <c r="H242" s="300">
        <v>46153</v>
      </c>
      <c r="I242" s="2">
        <v>10</v>
      </c>
    </row>
    <row r="243" spans="1:9" x14ac:dyDescent="0.35">
      <c r="A243" t="s">
        <v>3941</v>
      </c>
      <c r="B243" t="str">
        <f t="shared" si="3"/>
        <v>GCM1480</v>
      </c>
      <c r="C243" t="s">
        <v>3942</v>
      </c>
      <c r="D243" s="2">
        <v>65</v>
      </c>
      <c r="E243" s="309" t="s">
        <v>3940</v>
      </c>
      <c r="F243" s="2" t="s">
        <v>3612</v>
      </c>
      <c r="G243" s="300">
        <v>46092</v>
      </c>
      <c r="H243" s="300">
        <v>46189</v>
      </c>
      <c r="I243" s="2">
        <v>84</v>
      </c>
    </row>
    <row r="244" spans="1:9" x14ac:dyDescent="0.35">
      <c r="A244" t="s">
        <v>3943</v>
      </c>
      <c r="B244" t="str">
        <f t="shared" si="3"/>
        <v>GCM1320</v>
      </c>
      <c r="C244" t="s">
        <v>3944</v>
      </c>
      <c r="D244" s="2">
        <v>65</v>
      </c>
      <c r="E244" s="309" t="s">
        <v>3940</v>
      </c>
      <c r="F244" s="2" t="s">
        <v>3612</v>
      </c>
      <c r="G244" s="2" t="s">
        <v>3945</v>
      </c>
      <c r="H244" s="300">
        <v>46210</v>
      </c>
      <c r="I244" s="2">
        <v>97</v>
      </c>
    </row>
    <row r="245" spans="1:9" x14ac:dyDescent="0.35">
      <c r="A245" t="s">
        <v>3946</v>
      </c>
      <c r="B245" t="str">
        <f t="shared" si="3"/>
        <v>GCM1330</v>
      </c>
      <c r="C245" t="s">
        <v>3947</v>
      </c>
      <c r="D245" s="2">
        <v>65</v>
      </c>
      <c r="E245" s="309" t="s">
        <v>3940</v>
      </c>
      <c r="F245" s="2" t="s">
        <v>3612</v>
      </c>
      <c r="G245" s="300">
        <v>46055</v>
      </c>
      <c r="H245" s="300">
        <v>46153</v>
      </c>
      <c r="I245" s="2">
        <v>10</v>
      </c>
    </row>
    <row r="246" spans="1:9" x14ac:dyDescent="0.35">
      <c r="A246" t="s">
        <v>3948</v>
      </c>
      <c r="B246" t="str">
        <f t="shared" si="3"/>
        <v>GCM1370</v>
      </c>
      <c r="C246" t="s">
        <v>3949</v>
      </c>
      <c r="D246" s="2">
        <v>65</v>
      </c>
      <c r="E246" s="309" t="s">
        <v>3940</v>
      </c>
      <c r="F246" s="2" t="s">
        <v>3612</v>
      </c>
      <c r="G246" s="300">
        <v>46071</v>
      </c>
      <c r="H246" s="300">
        <v>46168</v>
      </c>
      <c r="I246" s="2">
        <v>7</v>
      </c>
    </row>
    <row r="247" spans="1:9" x14ac:dyDescent="0.35">
      <c r="A247" t="s">
        <v>3950</v>
      </c>
      <c r="B247" t="str">
        <f t="shared" si="3"/>
        <v>GCM1380</v>
      </c>
      <c r="C247" t="s">
        <v>3951</v>
      </c>
      <c r="D247" s="2">
        <v>65</v>
      </c>
      <c r="E247" s="309" t="s">
        <v>3940</v>
      </c>
      <c r="F247" s="2" t="s">
        <v>3612</v>
      </c>
      <c r="G247" s="300">
        <v>46161</v>
      </c>
      <c r="H247" s="2" t="s">
        <v>3896</v>
      </c>
      <c r="I247" s="2">
        <v>84</v>
      </c>
    </row>
    <row r="248" spans="1:9" x14ac:dyDescent="0.35">
      <c r="A248" t="s">
        <v>3952</v>
      </c>
      <c r="B248" t="str">
        <f t="shared" si="3"/>
        <v>GCM1510</v>
      </c>
      <c r="C248" t="s">
        <v>3953</v>
      </c>
      <c r="D248" s="2">
        <v>65</v>
      </c>
      <c r="E248" s="309" t="s">
        <v>3940</v>
      </c>
      <c r="F248" s="2" t="s">
        <v>3612</v>
      </c>
      <c r="G248" s="300">
        <v>46071</v>
      </c>
      <c r="H248" s="300">
        <v>46168</v>
      </c>
      <c r="I248" s="2">
        <v>30</v>
      </c>
    </row>
    <row r="249" spans="1:9" x14ac:dyDescent="0.35">
      <c r="A249" t="s">
        <v>3954</v>
      </c>
      <c r="B249" t="str">
        <f t="shared" si="3"/>
        <v>GCM1390</v>
      </c>
      <c r="C249" t="s">
        <v>3955</v>
      </c>
      <c r="D249" s="2">
        <v>65</v>
      </c>
      <c r="E249" s="309" t="s">
        <v>3533</v>
      </c>
      <c r="F249" s="2" t="s">
        <v>3956</v>
      </c>
      <c r="G249" s="300">
        <v>46055</v>
      </c>
      <c r="H249" s="300">
        <v>46153</v>
      </c>
      <c r="I249" s="2">
        <v>15</v>
      </c>
    </row>
    <row r="250" spans="1:9" x14ac:dyDescent="0.35">
      <c r="A250" t="s">
        <v>3957</v>
      </c>
      <c r="B250" t="str">
        <f t="shared" si="3"/>
        <v>GCM1090</v>
      </c>
      <c r="C250" t="s">
        <v>3958</v>
      </c>
      <c r="D250" s="2">
        <v>60</v>
      </c>
      <c r="E250" s="309" t="s">
        <v>3959</v>
      </c>
      <c r="F250" s="2" t="s">
        <v>3956</v>
      </c>
      <c r="G250" s="300">
        <v>46055</v>
      </c>
      <c r="H250" s="300">
        <v>46146</v>
      </c>
      <c r="I250" s="2">
        <v>66</v>
      </c>
    </row>
    <row r="251" spans="1:9" x14ac:dyDescent="0.35">
      <c r="A251" t="s">
        <v>3960</v>
      </c>
      <c r="B251" t="str">
        <f t="shared" si="3"/>
        <v>GCM1440</v>
      </c>
      <c r="C251" t="s">
        <v>3961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35">
      <c r="A252" t="s">
        <v>3962</v>
      </c>
      <c r="B252" t="str">
        <f t="shared" si="3"/>
        <v>GCM1210</v>
      </c>
      <c r="C252" t="s">
        <v>3963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35">
      <c r="A253" t="s">
        <v>3964</v>
      </c>
      <c r="B253" t="str">
        <f t="shared" si="3"/>
        <v>GCM1220</v>
      </c>
      <c r="C253" t="s">
        <v>3965</v>
      </c>
      <c r="D253" s="2">
        <v>65</v>
      </c>
      <c r="E253" s="309">
        <v>46106</v>
      </c>
      <c r="F253" s="300">
        <v>46202</v>
      </c>
      <c r="G253" s="2" t="s">
        <v>3575</v>
      </c>
      <c r="H253" s="300">
        <v>46106</v>
      </c>
      <c r="I253" s="2">
        <v>23</v>
      </c>
    </row>
    <row r="254" spans="1:9" x14ac:dyDescent="0.35">
      <c r="A254" t="s">
        <v>3966</v>
      </c>
      <c r="B254" t="str">
        <f t="shared" si="3"/>
        <v>GCM1130</v>
      </c>
      <c r="C254" t="s">
        <v>3967</v>
      </c>
      <c r="D254" s="2">
        <v>60</v>
      </c>
      <c r="E254" s="309" t="s">
        <v>3583</v>
      </c>
      <c r="F254" s="300">
        <v>46217</v>
      </c>
      <c r="G254" s="2" t="s">
        <v>3921</v>
      </c>
      <c r="H254" s="300">
        <v>46218</v>
      </c>
      <c r="I254" s="2">
        <v>48</v>
      </c>
    </row>
    <row r="255" spans="1:9" x14ac:dyDescent="0.35">
      <c r="A255" t="s">
        <v>3968</v>
      </c>
      <c r="B255" t="str">
        <f t="shared" si="3"/>
        <v>GCM1140</v>
      </c>
      <c r="C255" t="s">
        <v>3969</v>
      </c>
      <c r="D255" s="2">
        <v>60</v>
      </c>
      <c r="E255" s="309" t="s">
        <v>3583</v>
      </c>
      <c r="F255" s="300">
        <v>46217</v>
      </c>
      <c r="G255" s="2" t="s">
        <v>3921</v>
      </c>
      <c r="H255" s="300">
        <v>46218</v>
      </c>
      <c r="I255" s="2">
        <v>25</v>
      </c>
    </row>
    <row r="256" spans="1:9" x14ac:dyDescent="0.35">
      <c r="A256" t="s">
        <v>3970</v>
      </c>
      <c r="B256" t="str">
        <f t="shared" si="3"/>
        <v>GCM1050</v>
      </c>
      <c r="C256" t="s">
        <v>3971</v>
      </c>
      <c r="D256" s="2">
        <v>60</v>
      </c>
      <c r="E256" s="309">
        <v>46153</v>
      </c>
      <c r="F256" s="2" t="s">
        <v>3909</v>
      </c>
      <c r="G256" s="300">
        <v>46147</v>
      </c>
      <c r="H256" s="300">
        <v>46232</v>
      </c>
      <c r="I256" s="2">
        <v>42</v>
      </c>
    </row>
    <row r="257" spans="1:9" x14ac:dyDescent="0.35">
      <c r="A257" t="s">
        <v>3972</v>
      </c>
      <c r="B257" t="str">
        <f t="shared" si="3"/>
        <v xml:space="preserve"> Piping</v>
      </c>
      <c r="D257" s="2">
        <v>369</v>
      </c>
      <c r="E257" s="309" t="s">
        <v>3894</v>
      </c>
      <c r="F257" s="300">
        <v>46323</v>
      </c>
      <c r="G257" s="300">
        <v>45964</v>
      </c>
      <c r="H257" s="2" t="s">
        <v>3926</v>
      </c>
      <c r="I257" s="2">
        <v>14</v>
      </c>
    </row>
    <row r="258" spans="1:9" x14ac:dyDescent="0.35">
      <c r="A258" t="s">
        <v>3973</v>
      </c>
      <c r="B258" t="str">
        <f t="shared" si="3"/>
        <v>GCP1000</v>
      </c>
      <c r="C258" t="s">
        <v>3974</v>
      </c>
      <c r="D258" s="2">
        <v>26</v>
      </c>
      <c r="E258" s="309" t="s">
        <v>3894</v>
      </c>
      <c r="F258" s="300">
        <v>45929</v>
      </c>
      <c r="G258" s="300">
        <v>45964</v>
      </c>
      <c r="H258" s="2" t="s">
        <v>3499</v>
      </c>
      <c r="I258" s="2">
        <v>0</v>
      </c>
    </row>
    <row r="259" spans="1:9" x14ac:dyDescent="0.35">
      <c r="A259" t="s">
        <v>3975</v>
      </c>
      <c r="B259" t="str">
        <f t="shared" si="3"/>
        <v>GCP1030</v>
      </c>
      <c r="C259" t="s">
        <v>3976</v>
      </c>
      <c r="D259" s="2">
        <v>68</v>
      </c>
      <c r="E259" s="309">
        <v>45950</v>
      </c>
      <c r="F259" s="2" t="s">
        <v>3977</v>
      </c>
      <c r="G259" s="2" t="s">
        <v>3575</v>
      </c>
      <c r="H259" s="300">
        <v>46077</v>
      </c>
      <c r="I259" s="2">
        <v>30</v>
      </c>
    </row>
    <row r="260" spans="1:9" x14ac:dyDescent="0.35">
      <c r="A260" t="s">
        <v>3978</v>
      </c>
      <c r="B260" t="str">
        <f t="shared" si="3"/>
        <v>GCP1001</v>
      </c>
      <c r="C260" t="s">
        <v>3979</v>
      </c>
      <c r="D260" s="2">
        <v>30</v>
      </c>
      <c r="E260" s="309" t="s">
        <v>3575</v>
      </c>
      <c r="F260" s="2" t="s">
        <v>3959</v>
      </c>
      <c r="G260" s="300">
        <v>46071</v>
      </c>
      <c r="H260" s="2" t="s">
        <v>3926</v>
      </c>
      <c r="I260" s="2">
        <v>33</v>
      </c>
    </row>
    <row r="261" spans="1:9" x14ac:dyDescent="0.35">
      <c r="A261" t="s">
        <v>3980</v>
      </c>
      <c r="B261" t="str">
        <f t="shared" si="3"/>
        <v>GCP1021</v>
      </c>
      <c r="C261" t="s">
        <v>3981</v>
      </c>
      <c r="D261" s="2">
        <v>40</v>
      </c>
      <c r="E261" s="309" t="s">
        <v>3575</v>
      </c>
      <c r="F261" s="2" t="s">
        <v>3959</v>
      </c>
      <c r="I261" s="2">
        <v>57</v>
      </c>
    </row>
    <row r="262" spans="1:9" x14ac:dyDescent="0.35">
      <c r="A262" t="s">
        <v>3982</v>
      </c>
      <c r="B262" t="str">
        <f t="shared" ref="B262:B325" si="4">+RIGHT(A262,7)</f>
        <v>GCP1010</v>
      </c>
      <c r="C262" t="s">
        <v>3983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35">
      <c r="A263" t="s">
        <v>3984</v>
      </c>
      <c r="B263" t="str">
        <f t="shared" si="4"/>
        <v>GCP1011</v>
      </c>
      <c r="C263" t="s">
        <v>3985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35">
      <c r="A264" t="s">
        <v>3986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3894</v>
      </c>
      <c r="H264" s="2" t="s">
        <v>3987</v>
      </c>
      <c r="I264" s="2">
        <v>23</v>
      </c>
    </row>
    <row r="265" spans="1:9" x14ac:dyDescent="0.35">
      <c r="A265" t="s">
        <v>3988</v>
      </c>
      <c r="B265" t="str">
        <f t="shared" si="4"/>
        <v>GCE1070</v>
      </c>
      <c r="C265" t="s">
        <v>3989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35">
      <c r="A266" t="s">
        <v>3990</v>
      </c>
      <c r="B266" t="str">
        <f t="shared" si="4"/>
        <v>GCE1060</v>
      </c>
      <c r="C266" t="s">
        <v>3991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3499</v>
      </c>
      <c r="I266" s="2">
        <v>43</v>
      </c>
    </row>
    <row r="267" spans="1:9" x14ac:dyDescent="0.35">
      <c r="A267" t="s">
        <v>3992</v>
      </c>
      <c r="B267" t="str">
        <f t="shared" si="4"/>
        <v>GCE1000</v>
      </c>
      <c r="C267" t="s">
        <v>3993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35">
      <c r="A268" t="s">
        <v>3994</v>
      </c>
      <c r="B268" t="str">
        <f t="shared" si="4"/>
        <v>GCE1140</v>
      </c>
      <c r="C268" t="s">
        <v>3995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35">
      <c r="A269" t="s">
        <v>3996</v>
      </c>
      <c r="B269" t="str">
        <f t="shared" si="4"/>
        <v>GCE1110</v>
      </c>
      <c r="C269" t="s">
        <v>3997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3987</v>
      </c>
      <c r="I269" s="2">
        <v>22</v>
      </c>
    </row>
    <row r="270" spans="1:9" x14ac:dyDescent="0.35">
      <c r="A270" t="s">
        <v>3998</v>
      </c>
      <c r="B270" t="str">
        <f t="shared" si="4"/>
        <v>GCE1040</v>
      </c>
      <c r="C270" t="s">
        <v>3999</v>
      </c>
      <c r="D270" s="2">
        <v>69</v>
      </c>
      <c r="E270" s="309">
        <v>46106</v>
      </c>
      <c r="F270" s="300">
        <v>46206</v>
      </c>
      <c r="G270" s="2" t="s">
        <v>3921</v>
      </c>
      <c r="H270" s="300">
        <v>46203</v>
      </c>
      <c r="I270" s="2">
        <v>23</v>
      </c>
    </row>
    <row r="271" spans="1:9" x14ac:dyDescent="0.35">
      <c r="A271" t="s">
        <v>4000</v>
      </c>
      <c r="B271" t="str">
        <f t="shared" si="4"/>
        <v>TER # 3</v>
      </c>
      <c r="D271" s="2">
        <v>76</v>
      </c>
      <c r="E271" s="309">
        <v>45926</v>
      </c>
      <c r="F271" s="2" t="s">
        <v>3940</v>
      </c>
      <c r="G271" s="300">
        <v>45922</v>
      </c>
      <c r="H271" s="2" t="s">
        <v>3499</v>
      </c>
      <c r="I271" s="2">
        <v>28</v>
      </c>
    </row>
    <row r="272" spans="1:9" x14ac:dyDescent="0.35">
      <c r="A272" t="s">
        <v>4001</v>
      </c>
      <c r="B272" t="str">
        <f t="shared" si="4"/>
        <v>GCE1100</v>
      </c>
      <c r="C272" t="s">
        <v>4002</v>
      </c>
      <c r="D272" s="2">
        <v>76</v>
      </c>
      <c r="E272" s="309">
        <v>45926</v>
      </c>
      <c r="F272" s="2" t="s">
        <v>3940</v>
      </c>
      <c r="G272" s="300">
        <v>45922</v>
      </c>
      <c r="H272" s="2" t="s">
        <v>3499</v>
      </c>
      <c r="I272" s="2">
        <v>28</v>
      </c>
    </row>
    <row r="273" spans="1:9" x14ac:dyDescent="0.35">
      <c r="A273" t="s">
        <v>4003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3894</v>
      </c>
      <c r="H273" s="300">
        <v>45954</v>
      </c>
      <c r="I273" s="2">
        <v>29</v>
      </c>
    </row>
    <row r="274" spans="1:9" x14ac:dyDescent="0.35">
      <c r="A274" t="s">
        <v>4004</v>
      </c>
      <c r="B274" t="str">
        <f t="shared" si="4"/>
        <v>GCE1102</v>
      </c>
      <c r="C274" t="s">
        <v>4005</v>
      </c>
      <c r="D274" s="2">
        <v>95</v>
      </c>
      <c r="E274" s="309">
        <v>45901</v>
      </c>
      <c r="F274" s="2" t="s">
        <v>3940</v>
      </c>
      <c r="G274" s="2" t="s">
        <v>3894</v>
      </c>
      <c r="H274" s="300">
        <v>45954</v>
      </c>
      <c r="I274" s="2">
        <v>0</v>
      </c>
    </row>
    <row r="275" spans="1:9" x14ac:dyDescent="0.35">
      <c r="A275" t="s">
        <v>4006</v>
      </c>
      <c r="B275" t="str">
        <f t="shared" si="4"/>
        <v>GCE1112</v>
      </c>
      <c r="C275" t="s">
        <v>4007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35">
      <c r="A276" t="s">
        <v>4008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3575</v>
      </c>
      <c r="H276" s="300">
        <v>46203</v>
      </c>
      <c r="I276" s="2">
        <v>19</v>
      </c>
    </row>
    <row r="277" spans="1:9" x14ac:dyDescent="0.35">
      <c r="A277" t="s">
        <v>4009</v>
      </c>
      <c r="B277" t="str">
        <f t="shared" si="4"/>
        <v>GCI1060</v>
      </c>
      <c r="C277" t="s">
        <v>4010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35">
      <c r="A278" t="s">
        <v>4011</v>
      </c>
      <c r="B278" t="str">
        <f t="shared" si="4"/>
        <v>GCI1070</v>
      </c>
      <c r="C278" t="s">
        <v>4012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35">
      <c r="A279" t="s">
        <v>4013</v>
      </c>
      <c r="B279" t="str">
        <f t="shared" si="4"/>
        <v>GCI1040</v>
      </c>
      <c r="C279" t="s">
        <v>4014</v>
      </c>
      <c r="D279" s="2">
        <v>66</v>
      </c>
      <c r="E279" s="309" t="s">
        <v>3568</v>
      </c>
      <c r="F279" s="300">
        <v>46106</v>
      </c>
      <c r="G279" s="2" t="s">
        <v>3575</v>
      </c>
      <c r="H279" s="2" t="s">
        <v>3809</v>
      </c>
      <c r="I279" s="2">
        <v>14</v>
      </c>
    </row>
    <row r="280" spans="1:9" x14ac:dyDescent="0.35">
      <c r="A280" t="s">
        <v>4015</v>
      </c>
      <c r="B280" t="str">
        <f t="shared" si="4"/>
        <v>GCI1050</v>
      </c>
      <c r="C280" t="s">
        <v>4016</v>
      </c>
      <c r="D280" s="2">
        <v>60</v>
      </c>
      <c r="E280" s="309">
        <v>46072</v>
      </c>
      <c r="F280" s="300">
        <v>46161</v>
      </c>
      <c r="G280" s="2" t="s">
        <v>3945</v>
      </c>
      <c r="H280" s="300">
        <v>46203</v>
      </c>
      <c r="I280" s="2">
        <v>28</v>
      </c>
    </row>
    <row r="281" spans="1:9" x14ac:dyDescent="0.35">
      <c r="A281" t="s">
        <v>4017</v>
      </c>
      <c r="B281" t="str">
        <f t="shared" si="4"/>
        <v>GCI1020</v>
      </c>
      <c r="C281" t="s">
        <v>4018</v>
      </c>
      <c r="D281" s="2">
        <v>68</v>
      </c>
      <c r="E281" s="309">
        <v>46073</v>
      </c>
      <c r="F281" s="300">
        <v>46175</v>
      </c>
      <c r="G281" s="2" t="s">
        <v>3809</v>
      </c>
      <c r="H281" s="300">
        <v>46203</v>
      </c>
      <c r="I281" s="2">
        <v>18</v>
      </c>
    </row>
    <row r="282" spans="1:9" x14ac:dyDescent="0.35">
      <c r="A282" t="s">
        <v>4019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35">
      <c r="A283" t="s">
        <v>3897</v>
      </c>
      <c r="B283" t="str">
        <f t="shared" si="4"/>
        <v xml:space="preserve">  Civil</v>
      </c>
      <c r="D283" s="2">
        <v>244</v>
      </c>
      <c r="E283" s="309" t="s">
        <v>4020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35">
      <c r="A284" t="s">
        <v>4021</v>
      </c>
      <c r="B284" t="str">
        <f t="shared" si="4"/>
        <v>FDC1020</v>
      </c>
      <c r="C284" t="s">
        <v>4022</v>
      </c>
      <c r="D284" s="2">
        <v>244</v>
      </c>
      <c r="E284" s="309" t="s">
        <v>4020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35">
      <c r="A285" t="s">
        <v>4023</v>
      </c>
      <c r="B285" t="str">
        <f t="shared" si="4"/>
        <v>FDC1050</v>
      </c>
      <c r="C285" t="s">
        <v>4024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35">
      <c r="A286" t="s">
        <v>4025</v>
      </c>
      <c r="B286" t="str">
        <f t="shared" si="4"/>
        <v>ALER500</v>
      </c>
      <c r="C286" t="s">
        <v>4026</v>
      </c>
      <c r="D286" s="2">
        <v>0</v>
      </c>
      <c r="E286" s="309">
        <v>46104</v>
      </c>
      <c r="I286" s="2">
        <v>675</v>
      </c>
    </row>
    <row r="287" spans="1:9" x14ac:dyDescent="0.35">
      <c r="A287" t="s">
        <v>4027</v>
      </c>
      <c r="B287" t="str">
        <f t="shared" si="4"/>
        <v>ALER540</v>
      </c>
      <c r="C287" t="s">
        <v>4028</v>
      </c>
      <c r="D287" s="2">
        <v>0</v>
      </c>
      <c r="E287" s="309">
        <v>46154</v>
      </c>
      <c r="I287" s="2">
        <v>625</v>
      </c>
    </row>
    <row r="288" spans="1:9" x14ac:dyDescent="0.35">
      <c r="A288" t="s">
        <v>4029</v>
      </c>
      <c r="B288" t="str">
        <f t="shared" si="4"/>
        <v>ALER510</v>
      </c>
      <c r="C288" t="s">
        <v>4030</v>
      </c>
      <c r="D288" s="2">
        <v>0</v>
      </c>
      <c r="E288" s="309">
        <v>46184</v>
      </c>
      <c r="I288" s="2">
        <v>595</v>
      </c>
    </row>
    <row r="289" spans="1:9" x14ac:dyDescent="0.35">
      <c r="A289" t="s">
        <v>4031</v>
      </c>
      <c r="B289" t="str">
        <f t="shared" si="4"/>
        <v>ALER570</v>
      </c>
      <c r="C289" t="s">
        <v>4032</v>
      </c>
      <c r="D289" s="2">
        <v>0</v>
      </c>
      <c r="E289" s="309">
        <v>46196</v>
      </c>
      <c r="I289" s="2">
        <v>583</v>
      </c>
    </row>
    <row r="290" spans="1:9" x14ac:dyDescent="0.35">
      <c r="A290" t="s">
        <v>4033</v>
      </c>
      <c r="B290" t="str">
        <f t="shared" si="4"/>
        <v>ALER530</v>
      </c>
      <c r="C290" t="s">
        <v>4034</v>
      </c>
      <c r="D290" s="2">
        <v>0</v>
      </c>
      <c r="E290" s="309">
        <v>46207</v>
      </c>
      <c r="I290" s="2">
        <v>572</v>
      </c>
    </row>
    <row r="291" spans="1:9" x14ac:dyDescent="0.35">
      <c r="A291" t="s">
        <v>4035</v>
      </c>
      <c r="B291" t="str">
        <f t="shared" si="4"/>
        <v>ALER560</v>
      </c>
      <c r="C291" t="s">
        <v>4036</v>
      </c>
      <c r="D291" s="2">
        <v>0</v>
      </c>
      <c r="E291" s="309">
        <v>46213</v>
      </c>
      <c r="I291" s="2">
        <v>566</v>
      </c>
    </row>
    <row r="292" spans="1:9" x14ac:dyDescent="0.35">
      <c r="A292" t="s">
        <v>4037</v>
      </c>
      <c r="B292" t="str">
        <f t="shared" si="4"/>
        <v>ALER520</v>
      </c>
      <c r="C292" t="s">
        <v>4038</v>
      </c>
      <c r="D292" s="2">
        <v>0</v>
      </c>
      <c r="E292" s="309">
        <v>46277</v>
      </c>
      <c r="I292" s="2">
        <v>502</v>
      </c>
    </row>
    <row r="293" spans="1:9" x14ac:dyDescent="0.35">
      <c r="A293" t="s">
        <v>4039</v>
      </c>
      <c r="B293" t="str">
        <f t="shared" si="4"/>
        <v>ALER550</v>
      </c>
      <c r="C293" t="s">
        <v>4040</v>
      </c>
      <c r="D293" s="2">
        <v>0</v>
      </c>
      <c r="E293" s="309">
        <v>46277</v>
      </c>
      <c r="I293" s="2">
        <v>502</v>
      </c>
    </row>
    <row r="294" spans="1:9" x14ac:dyDescent="0.35">
      <c r="A294" t="s">
        <v>4041</v>
      </c>
      <c r="B294" t="str">
        <f t="shared" si="4"/>
        <v>ALER580</v>
      </c>
      <c r="C294" t="s">
        <v>4042</v>
      </c>
      <c r="D294" s="2">
        <v>0</v>
      </c>
      <c r="E294" s="309">
        <v>46277</v>
      </c>
      <c r="I294" s="2">
        <v>502</v>
      </c>
    </row>
    <row r="295" spans="1:9" x14ac:dyDescent="0.35">
      <c r="A295" t="s">
        <v>3905</v>
      </c>
      <c r="B295" t="str">
        <f t="shared" si="4"/>
        <v>etálica</v>
      </c>
      <c r="D295" s="2">
        <v>374</v>
      </c>
      <c r="E295" s="309" t="s">
        <v>4020</v>
      </c>
      <c r="F295" s="2" t="s">
        <v>4043</v>
      </c>
      <c r="G295" s="300">
        <v>46060</v>
      </c>
      <c r="H295" s="2" t="s">
        <v>4044</v>
      </c>
      <c r="I295" s="2">
        <v>366</v>
      </c>
    </row>
    <row r="296" spans="1:9" x14ac:dyDescent="0.35">
      <c r="A296" t="s">
        <v>4045</v>
      </c>
      <c r="B296" t="str">
        <f t="shared" si="4"/>
        <v>FDS1000</v>
      </c>
      <c r="C296" t="s">
        <v>4046</v>
      </c>
      <c r="D296" s="2">
        <v>340</v>
      </c>
      <c r="E296" s="309" t="s">
        <v>4020</v>
      </c>
      <c r="F296" s="2" t="s">
        <v>4047</v>
      </c>
      <c r="G296" s="300">
        <v>46060</v>
      </c>
      <c r="H296" s="2" t="s">
        <v>4044</v>
      </c>
      <c r="I296" s="2">
        <v>7</v>
      </c>
    </row>
    <row r="297" spans="1:9" x14ac:dyDescent="0.35">
      <c r="A297" t="s">
        <v>4048</v>
      </c>
      <c r="B297" t="str">
        <f t="shared" si="4"/>
        <v>ALER105</v>
      </c>
      <c r="C297" t="s">
        <v>4049</v>
      </c>
      <c r="D297" s="2">
        <v>0</v>
      </c>
      <c r="E297" s="309" t="s">
        <v>4050</v>
      </c>
      <c r="I297" s="2">
        <v>639</v>
      </c>
    </row>
    <row r="298" spans="1:9" x14ac:dyDescent="0.35">
      <c r="A298" t="s">
        <v>4051</v>
      </c>
      <c r="B298" t="str">
        <f t="shared" si="4"/>
        <v>ALER110</v>
      </c>
      <c r="C298" t="s">
        <v>4052</v>
      </c>
      <c r="D298" s="2">
        <v>0</v>
      </c>
      <c r="E298" s="309">
        <v>46164</v>
      </c>
      <c r="I298" s="2">
        <v>615</v>
      </c>
    </row>
    <row r="299" spans="1:9" x14ac:dyDescent="0.35">
      <c r="A299" t="s">
        <v>4053</v>
      </c>
      <c r="B299" t="str">
        <f t="shared" si="4"/>
        <v>ALER100</v>
      </c>
      <c r="C299" t="s">
        <v>4054</v>
      </c>
      <c r="D299" s="2">
        <v>0</v>
      </c>
      <c r="E299" s="309">
        <v>46213</v>
      </c>
      <c r="I299" s="2">
        <v>566</v>
      </c>
    </row>
    <row r="300" spans="1:9" x14ac:dyDescent="0.35">
      <c r="A300" t="s">
        <v>4055</v>
      </c>
      <c r="B300" t="str">
        <f t="shared" si="4"/>
        <v>ALER135</v>
      </c>
      <c r="C300" t="s">
        <v>4056</v>
      </c>
      <c r="D300" s="2">
        <v>0</v>
      </c>
      <c r="E300" s="309" t="s">
        <v>4057</v>
      </c>
      <c r="I300" s="2">
        <v>526</v>
      </c>
    </row>
    <row r="301" spans="1:9" x14ac:dyDescent="0.35">
      <c r="A301" t="s">
        <v>4058</v>
      </c>
      <c r="B301" t="str">
        <f t="shared" si="4"/>
        <v>ALER155</v>
      </c>
      <c r="C301" t="s">
        <v>4059</v>
      </c>
      <c r="D301" s="2">
        <v>0</v>
      </c>
      <c r="E301" s="309">
        <v>46297</v>
      </c>
      <c r="I301" s="2">
        <v>482</v>
      </c>
    </row>
    <row r="302" spans="1:9" x14ac:dyDescent="0.35">
      <c r="A302" t="s">
        <v>4060</v>
      </c>
      <c r="B302" t="str">
        <f t="shared" si="4"/>
        <v>ALER145</v>
      </c>
      <c r="C302" t="s">
        <v>4061</v>
      </c>
      <c r="D302" s="2">
        <v>0</v>
      </c>
      <c r="E302" s="309">
        <v>46314</v>
      </c>
      <c r="I302" s="2">
        <v>465</v>
      </c>
    </row>
    <row r="303" spans="1:9" x14ac:dyDescent="0.35">
      <c r="A303" t="s">
        <v>4062</v>
      </c>
      <c r="B303" t="str">
        <f t="shared" si="4"/>
        <v>ALER125</v>
      </c>
      <c r="C303" t="s">
        <v>4063</v>
      </c>
      <c r="D303" s="2">
        <v>0</v>
      </c>
      <c r="E303" s="309">
        <v>46324</v>
      </c>
      <c r="I303" s="2">
        <v>455</v>
      </c>
    </row>
    <row r="304" spans="1:9" x14ac:dyDescent="0.35">
      <c r="A304" t="s">
        <v>4064</v>
      </c>
      <c r="B304" t="str">
        <f t="shared" si="4"/>
        <v>ALER150</v>
      </c>
      <c r="C304" t="s">
        <v>4065</v>
      </c>
      <c r="D304" s="2">
        <v>0</v>
      </c>
      <c r="E304" s="309">
        <v>46338</v>
      </c>
      <c r="I304" s="2">
        <v>441</v>
      </c>
    </row>
    <row r="305" spans="1:9" x14ac:dyDescent="0.35">
      <c r="A305" t="s">
        <v>4066</v>
      </c>
      <c r="B305" t="str">
        <f t="shared" si="4"/>
        <v>ALER115</v>
      </c>
      <c r="C305" t="s">
        <v>4067</v>
      </c>
      <c r="D305" s="2">
        <v>0</v>
      </c>
      <c r="E305" s="309" t="s">
        <v>3433</v>
      </c>
      <c r="I305" s="2">
        <v>408</v>
      </c>
    </row>
    <row r="306" spans="1:9" x14ac:dyDescent="0.35">
      <c r="A306" t="s">
        <v>4068</v>
      </c>
      <c r="B306" t="str">
        <f t="shared" si="4"/>
        <v>ALER130</v>
      </c>
      <c r="C306" t="s">
        <v>4069</v>
      </c>
      <c r="D306" s="2">
        <v>0</v>
      </c>
      <c r="E306" s="309" t="s">
        <v>4070</v>
      </c>
      <c r="I306" s="2">
        <v>384</v>
      </c>
    </row>
    <row r="307" spans="1:9" x14ac:dyDescent="0.35">
      <c r="A307" t="s">
        <v>4071</v>
      </c>
      <c r="B307" t="str">
        <f t="shared" si="4"/>
        <v>ALER120</v>
      </c>
      <c r="C307" t="s">
        <v>4072</v>
      </c>
      <c r="D307" s="2">
        <v>0</v>
      </c>
      <c r="E307" s="309" t="s">
        <v>4073</v>
      </c>
      <c r="I307" s="2">
        <v>383</v>
      </c>
    </row>
    <row r="308" spans="1:9" x14ac:dyDescent="0.35">
      <c r="A308" t="s">
        <v>4074</v>
      </c>
      <c r="B308" t="str">
        <f t="shared" si="4"/>
        <v>ALER140</v>
      </c>
      <c r="C308" t="s">
        <v>4075</v>
      </c>
      <c r="D308" s="2">
        <v>0</v>
      </c>
      <c r="E308" s="309" t="s">
        <v>4043</v>
      </c>
      <c r="I308" s="2">
        <v>366</v>
      </c>
    </row>
    <row r="309" spans="1:9" x14ac:dyDescent="0.35">
      <c r="A309" t="s">
        <v>4076</v>
      </c>
      <c r="B309" t="str">
        <f t="shared" si="4"/>
        <v>ecanica</v>
      </c>
      <c r="D309" s="2">
        <v>435</v>
      </c>
      <c r="E309" s="309" t="s">
        <v>4077</v>
      </c>
      <c r="F309" s="300">
        <v>46445</v>
      </c>
      <c r="G309" s="2" t="s">
        <v>3912</v>
      </c>
      <c r="H309" s="300">
        <v>46474</v>
      </c>
      <c r="I309" s="2">
        <v>65</v>
      </c>
    </row>
    <row r="310" spans="1:9" x14ac:dyDescent="0.35">
      <c r="A310" t="s">
        <v>4078</v>
      </c>
      <c r="B310" t="str">
        <f t="shared" si="4"/>
        <v>FDM1000</v>
      </c>
      <c r="C310" t="s">
        <v>4079</v>
      </c>
      <c r="D310" s="2">
        <v>120</v>
      </c>
      <c r="E310" s="309" t="s">
        <v>4077</v>
      </c>
      <c r="F310" s="2" t="s">
        <v>4080</v>
      </c>
      <c r="G310" s="2" t="s">
        <v>3912</v>
      </c>
      <c r="H310" s="2" t="s">
        <v>4080</v>
      </c>
      <c r="I310" s="2">
        <v>51</v>
      </c>
    </row>
    <row r="311" spans="1:9" x14ac:dyDescent="0.35">
      <c r="A311" t="s">
        <v>4081</v>
      </c>
      <c r="B311" t="str">
        <f t="shared" si="4"/>
        <v>FDM1020</v>
      </c>
      <c r="C311" t="s">
        <v>4082</v>
      </c>
      <c r="D311" s="2">
        <v>120</v>
      </c>
      <c r="E311" s="309" t="s">
        <v>4077</v>
      </c>
      <c r="F311" s="2" t="s">
        <v>4080</v>
      </c>
      <c r="G311" s="2" t="s">
        <v>3912</v>
      </c>
      <c r="H311" s="2" t="s">
        <v>4080</v>
      </c>
      <c r="I311" s="2">
        <v>31</v>
      </c>
    </row>
    <row r="312" spans="1:9" x14ac:dyDescent="0.35">
      <c r="A312" t="s">
        <v>4083</v>
      </c>
      <c r="B312" t="str">
        <f t="shared" si="4"/>
        <v>FDM1030</v>
      </c>
      <c r="C312" t="s">
        <v>4084</v>
      </c>
      <c r="D312" s="2">
        <v>120</v>
      </c>
      <c r="E312" s="309" t="s">
        <v>4077</v>
      </c>
      <c r="F312" s="2" t="s">
        <v>4080</v>
      </c>
      <c r="G312" s="2" t="s">
        <v>3912</v>
      </c>
      <c r="H312" s="2" t="s">
        <v>4080</v>
      </c>
      <c r="I312" s="2">
        <v>37</v>
      </c>
    </row>
    <row r="313" spans="1:9" x14ac:dyDescent="0.35">
      <c r="A313" t="s">
        <v>4085</v>
      </c>
      <c r="B313" t="str">
        <f t="shared" si="4"/>
        <v>FDM1040</v>
      </c>
      <c r="C313" t="s">
        <v>4086</v>
      </c>
      <c r="D313" s="2">
        <v>300</v>
      </c>
      <c r="E313" s="309" t="s">
        <v>3495</v>
      </c>
      <c r="F313" s="300">
        <v>46313</v>
      </c>
      <c r="G313" s="2" t="s">
        <v>4087</v>
      </c>
      <c r="H313" s="300">
        <v>46422</v>
      </c>
      <c r="I313" s="2">
        <v>148</v>
      </c>
    </row>
    <row r="314" spans="1:9" x14ac:dyDescent="0.35">
      <c r="A314" t="s">
        <v>4088</v>
      </c>
      <c r="B314" t="str">
        <f t="shared" si="4"/>
        <v>FDM1042</v>
      </c>
      <c r="C314" t="s">
        <v>4089</v>
      </c>
      <c r="D314" s="2">
        <v>300</v>
      </c>
      <c r="E314" s="309" t="s">
        <v>3495</v>
      </c>
      <c r="F314" s="300">
        <v>46313</v>
      </c>
      <c r="G314" s="2" t="s">
        <v>4087</v>
      </c>
      <c r="H314" s="300">
        <v>46422</v>
      </c>
      <c r="I314" s="2">
        <v>159</v>
      </c>
    </row>
    <row r="315" spans="1:9" x14ac:dyDescent="0.35">
      <c r="A315" t="s">
        <v>4090</v>
      </c>
      <c r="B315" t="str">
        <f t="shared" si="4"/>
        <v>FDM1150</v>
      </c>
      <c r="C315" t="s">
        <v>4091</v>
      </c>
      <c r="D315" s="2">
        <v>305</v>
      </c>
      <c r="E315" s="309">
        <v>46077</v>
      </c>
      <c r="F315" s="2" t="s">
        <v>4092</v>
      </c>
      <c r="G315" s="300">
        <v>46078</v>
      </c>
      <c r="H315" s="2" t="s">
        <v>4093</v>
      </c>
      <c r="I315" s="2">
        <v>35</v>
      </c>
    </row>
    <row r="316" spans="1:9" x14ac:dyDescent="0.35">
      <c r="A316" t="s">
        <v>4094</v>
      </c>
      <c r="B316" t="str">
        <f t="shared" si="4"/>
        <v>FDM1160</v>
      </c>
      <c r="C316" t="s">
        <v>4095</v>
      </c>
      <c r="D316" s="2">
        <v>305</v>
      </c>
      <c r="E316" s="309">
        <v>46077</v>
      </c>
      <c r="F316" s="2" t="s">
        <v>4092</v>
      </c>
      <c r="G316" s="300">
        <v>46078</v>
      </c>
      <c r="H316" s="2" t="s">
        <v>4093</v>
      </c>
      <c r="I316" s="2">
        <v>30</v>
      </c>
    </row>
    <row r="317" spans="1:9" x14ac:dyDescent="0.35">
      <c r="A317" t="s">
        <v>4096</v>
      </c>
      <c r="B317" t="str">
        <f t="shared" si="4"/>
        <v>FDM1380</v>
      </c>
      <c r="C317" t="s">
        <v>4097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4098</v>
      </c>
      <c r="I317" s="2">
        <v>121</v>
      </c>
    </row>
    <row r="318" spans="1:9" x14ac:dyDescent="0.35">
      <c r="A318" t="s">
        <v>4099</v>
      </c>
      <c r="B318" t="str">
        <f t="shared" si="4"/>
        <v>FDM1400</v>
      </c>
      <c r="C318" t="s">
        <v>4100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35">
      <c r="A319" t="s">
        <v>4101</v>
      </c>
      <c r="B319" t="str">
        <f t="shared" si="4"/>
        <v>FDM1460</v>
      </c>
      <c r="C319" t="s">
        <v>4102</v>
      </c>
      <c r="D319" s="2">
        <v>240</v>
      </c>
      <c r="E319" s="309" t="s">
        <v>3809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35">
      <c r="A320" t="s">
        <v>4103</v>
      </c>
      <c r="B320" t="str">
        <f t="shared" si="4"/>
        <v>FDM1070</v>
      </c>
      <c r="C320" t="s">
        <v>4104</v>
      </c>
      <c r="D320" s="2">
        <v>240</v>
      </c>
      <c r="E320" s="309" t="s">
        <v>3926</v>
      </c>
      <c r="F320" s="2" t="s">
        <v>4105</v>
      </c>
      <c r="G320" s="300">
        <v>46219</v>
      </c>
      <c r="H320" s="300">
        <v>46458</v>
      </c>
      <c r="I320" s="2">
        <v>32</v>
      </c>
    </row>
    <row r="321" spans="1:9" x14ac:dyDescent="0.35">
      <c r="A321" t="s">
        <v>4106</v>
      </c>
      <c r="B321" t="str">
        <f t="shared" si="4"/>
        <v>FDM1440</v>
      </c>
      <c r="C321" t="s">
        <v>4107</v>
      </c>
      <c r="D321" s="2">
        <v>270</v>
      </c>
      <c r="E321" s="309" t="s">
        <v>3926</v>
      </c>
      <c r="F321" s="2" t="s">
        <v>4108</v>
      </c>
      <c r="G321" s="300">
        <v>46107</v>
      </c>
      <c r="H321" s="2" t="s">
        <v>4109</v>
      </c>
      <c r="I321" s="2">
        <v>107</v>
      </c>
    </row>
    <row r="322" spans="1:9" x14ac:dyDescent="0.35">
      <c r="A322" t="s">
        <v>4110</v>
      </c>
      <c r="B322" t="str">
        <f t="shared" si="4"/>
        <v>FDM1450</v>
      </c>
      <c r="C322" t="s">
        <v>4111</v>
      </c>
      <c r="D322" s="2">
        <v>225</v>
      </c>
      <c r="E322" s="309" t="s">
        <v>3926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35">
      <c r="A323" t="s">
        <v>4112</v>
      </c>
      <c r="B323" t="str">
        <f t="shared" si="4"/>
        <v>FDM1490</v>
      </c>
      <c r="C323" t="s">
        <v>4113</v>
      </c>
      <c r="D323" s="2">
        <v>240</v>
      </c>
      <c r="E323" s="309" t="s">
        <v>3926</v>
      </c>
      <c r="F323" s="2" t="s">
        <v>4105</v>
      </c>
      <c r="G323" s="300">
        <v>46107</v>
      </c>
      <c r="H323" s="300">
        <v>46346</v>
      </c>
      <c r="I323" s="2">
        <v>102</v>
      </c>
    </row>
    <row r="324" spans="1:9" x14ac:dyDescent="0.35">
      <c r="A324" t="s">
        <v>4114</v>
      </c>
      <c r="B324" t="str">
        <f t="shared" si="4"/>
        <v>FDM1050</v>
      </c>
      <c r="C324" t="s">
        <v>4115</v>
      </c>
      <c r="D324" s="2">
        <v>300</v>
      </c>
      <c r="E324" s="309" t="s">
        <v>4087</v>
      </c>
      <c r="F324" s="300">
        <v>46422</v>
      </c>
      <c r="G324" s="2" t="s">
        <v>4087</v>
      </c>
      <c r="H324" s="300">
        <v>46422</v>
      </c>
      <c r="I324" s="2">
        <v>18</v>
      </c>
    </row>
    <row r="325" spans="1:9" x14ac:dyDescent="0.35">
      <c r="A325" t="s">
        <v>4116</v>
      </c>
      <c r="B325" t="str">
        <f t="shared" si="4"/>
        <v>FDM1090</v>
      </c>
      <c r="C325" t="s">
        <v>4117</v>
      </c>
      <c r="D325" s="2">
        <v>300</v>
      </c>
      <c r="E325" s="309" t="s">
        <v>4087</v>
      </c>
      <c r="F325" s="300">
        <v>46422</v>
      </c>
      <c r="G325" s="2" t="s">
        <v>4087</v>
      </c>
      <c r="H325" s="300">
        <v>46422</v>
      </c>
      <c r="I325" s="2">
        <v>62</v>
      </c>
    </row>
    <row r="326" spans="1:9" x14ac:dyDescent="0.35">
      <c r="A326" t="s">
        <v>4118</v>
      </c>
      <c r="B326" t="str">
        <f t="shared" ref="B326:B389" si="5">+RIGHT(A326,7)</f>
        <v>FDM1022</v>
      </c>
      <c r="C326" t="s">
        <v>4119</v>
      </c>
      <c r="D326" s="2">
        <v>85</v>
      </c>
      <c r="E326" s="309" t="s">
        <v>4120</v>
      </c>
      <c r="F326" s="300">
        <v>46215</v>
      </c>
      <c r="G326" s="2" t="s">
        <v>4080</v>
      </c>
      <c r="H326" s="300">
        <v>46215</v>
      </c>
      <c r="I326" s="2">
        <v>57</v>
      </c>
    </row>
    <row r="327" spans="1:9" x14ac:dyDescent="0.35">
      <c r="A327" t="s">
        <v>4121</v>
      </c>
      <c r="B327" t="str">
        <f t="shared" si="5"/>
        <v>FDM1080</v>
      </c>
      <c r="C327" t="s">
        <v>4122</v>
      </c>
      <c r="D327" s="2">
        <v>85</v>
      </c>
      <c r="E327" s="309" t="s">
        <v>4120</v>
      </c>
      <c r="F327" s="300">
        <v>46215</v>
      </c>
      <c r="G327" s="2" t="s">
        <v>4080</v>
      </c>
      <c r="H327" s="300">
        <v>46215</v>
      </c>
      <c r="I327" s="2">
        <v>59</v>
      </c>
    </row>
    <row r="328" spans="1:9" x14ac:dyDescent="0.35">
      <c r="A328" t="s">
        <v>4123</v>
      </c>
      <c r="B328" t="str">
        <f t="shared" si="5"/>
        <v>FDM1130</v>
      </c>
      <c r="C328" t="s">
        <v>4124</v>
      </c>
      <c r="D328" s="2">
        <v>300</v>
      </c>
      <c r="E328" s="309" t="s">
        <v>3663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35">
      <c r="A329" t="s">
        <v>4125</v>
      </c>
      <c r="B329" t="str">
        <f t="shared" si="5"/>
        <v>FDM1140</v>
      </c>
      <c r="C329" t="s">
        <v>4126</v>
      </c>
      <c r="D329" s="2">
        <v>250</v>
      </c>
      <c r="E329" s="309" t="s">
        <v>3663</v>
      </c>
      <c r="F329" s="2" t="s">
        <v>4127</v>
      </c>
      <c r="G329" s="300">
        <v>46154</v>
      </c>
      <c r="H329" s="2" t="s">
        <v>4128</v>
      </c>
      <c r="I329" s="2">
        <v>17</v>
      </c>
    </row>
    <row r="330" spans="1:9" x14ac:dyDescent="0.35">
      <c r="A330" t="s">
        <v>4129</v>
      </c>
      <c r="B330" t="str">
        <f t="shared" si="5"/>
        <v>FDM1170</v>
      </c>
      <c r="C330" t="s">
        <v>4130</v>
      </c>
      <c r="D330" s="2">
        <v>250</v>
      </c>
      <c r="E330" s="309" t="s">
        <v>3663</v>
      </c>
      <c r="F330" s="2" t="s">
        <v>4127</v>
      </c>
      <c r="G330" s="300">
        <v>46154</v>
      </c>
      <c r="H330" s="2" t="s">
        <v>4128</v>
      </c>
      <c r="I330" s="2">
        <v>70</v>
      </c>
    </row>
    <row r="331" spans="1:9" x14ac:dyDescent="0.35">
      <c r="A331" t="s">
        <v>4131</v>
      </c>
      <c r="B331" t="str">
        <f t="shared" si="5"/>
        <v>FDM1180</v>
      </c>
      <c r="C331" t="s">
        <v>4132</v>
      </c>
      <c r="D331" s="2">
        <v>250</v>
      </c>
      <c r="E331" s="309" t="s">
        <v>3663</v>
      </c>
      <c r="F331" s="2" t="s">
        <v>4127</v>
      </c>
      <c r="G331" s="300">
        <v>46154</v>
      </c>
      <c r="H331" s="2" t="s">
        <v>4128</v>
      </c>
      <c r="I331" s="2">
        <v>31</v>
      </c>
    </row>
    <row r="332" spans="1:9" x14ac:dyDescent="0.35">
      <c r="A332" t="s">
        <v>4133</v>
      </c>
      <c r="B332" t="str">
        <f t="shared" si="5"/>
        <v>FDM1190</v>
      </c>
      <c r="C332" t="s">
        <v>4134</v>
      </c>
      <c r="D332" s="2">
        <v>250</v>
      </c>
      <c r="E332" s="309" t="s">
        <v>3663</v>
      </c>
      <c r="F332" s="2" t="s">
        <v>4127</v>
      </c>
      <c r="G332" s="300">
        <v>46154</v>
      </c>
      <c r="H332" s="2" t="s">
        <v>4128</v>
      </c>
      <c r="I332" s="2">
        <v>17</v>
      </c>
    </row>
    <row r="333" spans="1:9" x14ac:dyDescent="0.35">
      <c r="A333" t="s">
        <v>4135</v>
      </c>
      <c r="B333" t="str">
        <f t="shared" si="5"/>
        <v>FDM1200</v>
      </c>
      <c r="C333" t="s">
        <v>4136</v>
      </c>
      <c r="D333" s="2">
        <v>220</v>
      </c>
      <c r="E333" s="309" t="s">
        <v>3663</v>
      </c>
      <c r="F333" s="300">
        <v>46355</v>
      </c>
      <c r="G333" s="300">
        <v>46190</v>
      </c>
      <c r="H333" s="2" t="s">
        <v>4137</v>
      </c>
      <c r="I333" s="2">
        <v>124</v>
      </c>
    </row>
    <row r="334" spans="1:9" x14ac:dyDescent="0.35">
      <c r="A334" t="s">
        <v>4138</v>
      </c>
      <c r="B334" t="str">
        <f t="shared" si="5"/>
        <v>FDM1210</v>
      </c>
      <c r="C334" t="s">
        <v>4139</v>
      </c>
      <c r="D334" s="2">
        <v>210</v>
      </c>
      <c r="E334" s="309" t="s">
        <v>3663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35">
      <c r="A335" t="s">
        <v>4140</v>
      </c>
      <c r="B335" t="str">
        <f t="shared" si="5"/>
        <v>FDM1220</v>
      </c>
      <c r="C335" t="s">
        <v>4141</v>
      </c>
      <c r="D335" s="2">
        <v>250</v>
      </c>
      <c r="E335" s="309" t="s">
        <v>3663</v>
      </c>
      <c r="F335" s="2" t="s">
        <v>4127</v>
      </c>
      <c r="G335" s="300">
        <v>46154</v>
      </c>
      <c r="H335" s="2" t="s">
        <v>4128</v>
      </c>
      <c r="I335" s="2">
        <v>103</v>
      </c>
    </row>
    <row r="336" spans="1:9" x14ac:dyDescent="0.35">
      <c r="A336" t="s">
        <v>4142</v>
      </c>
      <c r="B336" t="str">
        <f t="shared" si="5"/>
        <v>FDM1230</v>
      </c>
      <c r="C336" t="s">
        <v>4143</v>
      </c>
      <c r="D336" s="2">
        <v>250</v>
      </c>
      <c r="E336" s="309" t="s">
        <v>3663</v>
      </c>
      <c r="F336" s="2" t="s">
        <v>4127</v>
      </c>
      <c r="G336" s="300">
        <v>46154</v>
      </c>
      <c r="H336" s="2" t="s">
        <v>4128</v>
      </c>
      <c r="I336" s="2">
        <v>125</v>
      </c>
    </row>
    <row r="337" spans="1:9" x14ac:dyDescent="0.35">
      <c r="A337" t="s">
        <v>4144</v>
      </c>
      <c r="B337" t="str">
        <f t="shared" si="5"/>
        <v>FDM1240</v>
      </c>
      <c r="C337" t="s">
        <v>4145</v>
      </c>
      <c r="D337" s="2">
        <v>250</v>
      </c>
      <c r="E337" s="309" t="s">
        <v>3663</v>
      </c>
      <c r="F337" s="2" t="s">
        <v>4127</v>
      </c>
      <c r="G337" s="300">
        <v>46154</v>
      </c>
      <c r="H337" s="2" t="s">
        <v>4128</v>
      </c>
      <c r="I337" s="2">
        <v>17</v>
      </c>
    </row>
    <row r="338" spans="1:9" x14ac:dyDescent="0.35">
      <c r="A338" t="s">
        <v>4146</v>
      </c>
      <c r="B338" t="str">
        <f t="shared" si="5"/>
        <v>FDM1250</v>
      </c>
      <c r="C338" t="s">
        <v>4147</v>
      </c>
      <c r="D338" s="2">
        <v>250</v>
      </c>
      <c r="E338" s="309" t="s">
        <v>3663</v>
      </c>
      <c r="F338" s="2" t="s">
        <v>4127</v>
      </c>
      <c r="G338" s="300">
        <v>46154</v>
      </c>
      <c r="H338" s="2" t="s">
        <v>4128</v>
      </c>
      <c r="I338" s="2">
        <v>31</v>
      </c>
    </row>
    <row r="339" spans="1:9" x14ac:dyDescent="0.35">
      <c r="A339" t="s">
        <v>4148</v>
      </c>
      <c r="B339" t="str">
        <f t="shared" si="5"/>
        <v>FDM1260</v>
      </c>
      <c r="C339" t="s">
        <v>4149</v>
      </c>
      <c r="D339" s="2">
        <v>305</v>
      </c>
      <c r="E339" s="309" t="s">
        <v>3663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35">
      <c r="A340" t="s">
        <v>4150</v>
      </c>
      <c r="B340" t="str">
        <f t="shared" si="5"/>
        <v>FDM1270</v>
      </c>
      <c r="C340" t="s">
        <v>4151</v>
      </c>
      <c r="D340" s="2">
        <v>220</v>
      </c>
      <c r="E340" s="309" t="s">
        <v>3663</v>
      </c>
      <c r="F340" s="300">
        <v>46355</v>
      </c>
      <c r="G340" s="2" t="s">
        <v>4152</v>
      </c>
      <c r="H340" s="300">
        <v>46474</v>
      </c>
      <c r="I340" s="2">
        <v>124</v>
      </c>
    </row>
    <row r="341" spans="1:9" x14ac:dyDescent="0.35">
      <c r="A341" t="s">
        <v>4153</v>
      </c>
      <c r="B341" t="str">
        <f t="shared" si="5"/>
        <v>FDM1500</v>
      </c>
      <c r="C341" t="s">
        <v>4154</v>
      </c>
      <c r="D341" s="2">
        <v>250</v>
      </c>
      <c r="E341" s="309" t="s">
        <v>3663</v>
      </c>
      <c r="F341" s="2" t="s">
        <v>4127</v>
      </c>
      <c r="G341" s="300">
        <v>46154</v>
      </c>
      <c r="H341" s="2" t="s">
        <v>4128</v>
      </c>
      <c r="I341" s="2">
        <v>42</v>
      </c>
    </row>
    <row r="342" spans="1:9" x14ac:dyDescent="0.35">
      <c r="A342" t="s">
        <v>4155</v>
      </c>
      <c r="B342" t="str">
        <f t="shared" si="5"/>
        <v>FDM1510</v>
      </c>
      <c r="C342" t="s">
        <v>4156</v>
      </c>
      <c r="D342" s="2">
        <v>305</v>
      </c>
      <c r="E342" s="309" t="s">
        <v>3663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35">
      <c r="A343" t="s">
        <v>4157</v>
      </c>
      <c r="B343" t="str">
        <f t="shared" si="5"/>
        <v>FDM1280</v>
      </c>
      <c r="C343" t="s">
        <v>4158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35">
      <c r="A344" t="s">
        <v>4159</v>
      </c>
      <c r="B344" t="str">
        <f t="shared" si="5"/>
        <v>FDM1410</v>
      </c>
      <c r="C344" t="s">
        <v>4160</v>
      </c>
      <c r="D344" s="2">
        <v>240</v>
      </c>
      <c r="E344" s="309">
        <v>46143</v>
      </c>
      <c r="F344" s="2" t="s">
        <v>4093</v>
      </c>
      <c r="G344" s="300">
        <v>46147</v>
      </c>
      <c r="H344" s="2" t="s">
        <v>4161</v>
      </c>
      <c r="I344" s="2">
        <v>97</v>
      </c>
    </row>
    <row r="345" spans="1:9" x14ac:dyDescent="0.35">
      <c r="A345" t="s">
        <v>4162</v>
      </c>
      <c r="B345" t="str">
        <f t="shared" si="5"/>
        <v>FDM1430</v>
      </c>
      <c r="C345" t="s">
        <v>4163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35">
      <c r="A346" t="s">
        <v>4164</v>
      </c>
      <c r="B346" t="str">
        <f t="shared" si="5"/>
        <v>FDM1420</v>
      </c>
      <c r="C346" t="s">
        <v>4165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35">
      <c r="A347" t="s">
        <v>4166</v>
      </c>
      <c r="B347" t="str">
        <f t="shared" si="5"/>
        <v>FDM1470</v>
      </c>
      <c r="C347" t="s">
        <v>4167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35">
      <c r="A348" t="s">
        <v>4168</v>
      </c>
      <c r="B348" t="str">
        <f t="shared" si="5"/>
        <v>FDM1002</v>
      </c>
      <c r="C348" t="s">
        <v>4169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35">
      <c r="A349" t="s">
        <v>4170</v>
      </c>
      <c r="B349" t="str">
        <f t="shared" si="5"/>
        <v>FDM1310</v>
      </c>
      <c r="C349" t="s">
        <v>4171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35">
      <c r="A350" t="s">
        <v>4172</v>
      </c>
      <c r="B350" t="str">
        <f t="shared" si="5"/>
        <v>FDM1320</v>
      </c>
      <c r="C350" t="s">
        <v>4173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35">
      <c r="A351" t="s">
        <v>4174</v>
      </c>
      <c r="B351" t="str">
        <f t="shared" si="5"/>
        <v>FDM1060</v>
      </c>
      <c r="C351" t="s">
        <v>4175</v>
      </c>
      <c r="D351" s="2">
        <v>180</v>
      </c>
      <c r="E351" s="309" t="s">
        <v>4176</v>
      </c>
      <c r="F351" s="2" t="s">
        <v>4177</v>
      </c>
      <c r="G351" s="300">
        <v>46233</v>
      </c>
      <c r="H351" s="2" t="s">
        <v>4178</v>
      </c>
      <c r="I351" s="2">
        <v>61</v>
      </c>
    </row>
    <row r="352" spans="1:9" x14ac:dyDescent="0.35">
      <c r="A352" t="s">
        <v>3972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4137</v>
      </c>
      <c r="G352" s="2" t="s">
        <v>3495</v>
      </c>
      <c r="H352" s="300">
        <v>46272</v>
      </c>
      <c r="I352" s="2">
        <v>16</v>
      </c>
    </row>
    <row r="353" spans="1:9" x14ac:dyDescent="0.35">
      <c r="A353" t="s">
        <v>4179</v>
      </c>
      <c r="B353" t="str">
        <f t="shared" si="5"/>
        <v>FDP1000</v>
      </c>
      <c r="C353" t="s">
        <v>4180</v>
      </c>
      <c r="D353" s="2">
        <v>154</v>
      </c>
      <c r="E353" s="309">
        <v>45930</v>
      </c>
      <c r="F353" s="300">
        <v>46083</v>
      </c>
      <c r="G353" s="2" t="s">
        <v>3495</v>
      </c>
      <c r="H353" s="300">
        <v>46163</v>
      </c>
      <c r="I353" s="2">
        <v>16</v>
      </c>
    </row>
    <row r="354" spans="1:9" x14ac:dyDescent="0.35">
      <c r="A354" t="s">
        <v>4181</v>
      </c>
      <c r="B354" t="str">
        <f t="shared" si="5"/>
        <v>FDP1030</v>
      </c>
      <c r="C354" t="s">
        <v>4182</v>
      </c>
      <c r="D354" s="2">
        <v>225</v>
      </c>
      <c r="E354" s="309" t="s">
        <v>3549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35">
      <c r="A355" t="s">
        <v>4183</v>
      </c>
      <c r="B355" t="str">
        <f t="shared" si="5"/>
        <v>FDP1001</v>
      </c>
      <c r="C355" t="s">
        <v>4184</v>
      </c>
      <c r="D355" s="2">
        <v>150</v>
      </c>
      <c r="E355" s="309" t="s">
        <v>4185</v>
      </c>
      <c r="F355" s="300">
        <v>46202</v>
      </c>
      <c r="G355" s="2" t="s">
        <v>4087</v>
      </c>
      <c r="H355" s="300">
        <v>46272</v>
      </c>
      <c r="I355" s="2">
        <v>49</v>
      </c>
    </row>
    <row r="356" spans="1:9" x14ac:dyDescent="0.35">
      <c r="A356" t="s">
        <v>4186</v>
      </c>
      <c r="B356" t="str">
        <f t="shared" si="5"/>
        <v>FDP1010</v>
      </c>
      <c r="C356" t="s">
        <v>4187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35">
      <c r="A357" t="s">
        <v>4188</v>
      </c>
      <c r="B357" t="str">
        <f t="shared" si="5"/>
        <v>FDP1011</v>
      </c>
      <c r="C357" t="s">
        <v>4189</v>
      </c>
      <c r="D357" s="2">
        <v>86</v>
      </c>
      <c r="E357" s="309">
        <v>46324</v>
      </c>
      <c r="F357" s="2" t="s">
        <v>4137</v>
      </c>
      <c r="I357" s="2">
        <v>16</v>
      </c>
    </row>
    <row r="358" spans="1:9" x14ac:dyDescent="0.35">
      <c r="A358" t="s">
        <v>3986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35">
      <c r="A359" t="s">
        <v>4190</v>
      </c>
      <c r="B359" t="str">
        <f t="shared" si="5"/>
        <v>FDE1030</v>
      </c>
      <c r="C359" t="s">
        <v>4191</v>
      </c>
      <c r="D359" s="2">
        <v>150</v>
      </c>
      <c r="E359" s="309">
        <v>45988</v>
      </c>
      <c r="F359" s="2" t="s">
        <v>4192</v>
      </c>
      <c r="G359" s="2" t="s">
        <v>3495</v>
      </c>
      <c r="H359" s="2" t="s">
        <v>4193</v>
      </c>
      <c r="I359" s="2">
        <v>65</v>
      </c>
    </row>
    <row r="360" spans="1:9" x14ac:dyDescent="0.35">
      <c r="A360" t="s">
        <v>4194</v>
      </c>
      <c r="B360" t="str">
        <f t="shared" si="5"/>
        <v>FDE1103</v>
      </c>
      <c r="C360" t="s">
        <v>4195</v>
      </c>
      <c r="D360" s="2">
        <v>360</v>
      </c>
      <c r="E360" s="309" t="s">
        <v>4020</v>
      </c>
      <c r="F360" s="2" t="s">
        <v>4196</v>
      </c>
      <c r="G360" s="2" t="s">
        <v>3495</v>
      </c>
      <c r="H360" s="300">
        <v>46438</v>
      </c>
      <c r="I360" s="2">
        <v>44</v>
      </c>
    </row>
    <row r="361" spans="1:9" x14ac:dyDescent="0.35">
      <c r="A361" t="s">
        <v>4197</v>
      </c>
      <c r="B361" t="str">
        <f t="shared" si="5"/>
        <v>FDE1104</v>
      </c>
      <c r="C361" t="s">
        <v>4198</v>
      </c>
      <c r="D361" s="2">
        <v>391</v>
      </c>
      <c r="E361" s="309" t="s">
        <v>4020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35">
      <c r="A362" t="s">
        <v>4199</v>
      </c>
      <c r="B362" t="str">
        <f t="shared" si="5"/>
        <v>FDE1113</v>
      </c>
      <c r="C362" t="s">
        <v>4200</v>
      </c>
      <c r="D362" s="2">
        <v>336</v>
      </c>
      <c r="E362" s="309">
        <v>46063</v>
      </c>
      <c r="F362" s="2" t="s">
        <v>4196</v>
      </c>
      <c r="I362" s="2">
        <v>44</v>
      </c>
    </row>
    <row r="363" spans="1:9" x14ac:dyDescent="0.35">
      <c r="A363" t="s">
        <v>4201</v>
      </c>
      <c r="B363" t="str">
        <f t="shared" si="5"/>
        <v>FDE1114</v>
      </c>
      <c r="C363" t="s">
        <v>4202</v>
      </c>
      <c r="D363" s="2">
        <v>234</v>
      </c>
      <c r="E363" s="309">
        <v>46063</v>
      </c>
      <c r="F363" s="2" t="s">
        <v>4178</v>
      </c>
      <c r="I363" s="2">
        <v>20</v>
      </c>
    </row>
    <row r="364" spans="1:9" x14ac:dyDescent="0.35">
      <c r="A364" t="s">
        <v>4203</v>
      </c>
      <c r="B364" t="str">
        <f t="shared" si="5"/>
        <v>FDE1010</v>
      </c>
      <c r="C364" t="s">
        <v>4204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35">
      <c r="A365" t="s">
        <v>4205</v>
      </c>
      <c r="B365" t="str">
        <f t="shared" si="5"/>
        <v>FDE1140</v>
      </c>
      <c r="C365" t="s">
        <v>4206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35">
      <c r="A366" t="s">
        <v>4207</v>
      </c>
      <c r="B366" t="str">
        <f t="shared" si="5"/>
        <v>FDE1090</v>
      </c>
      <c r="C366" t="s">
        <v>4208</v>
      </c>
      <c r="D366" s="2">
        <v>222</v>
      </c>
      <c r="E366" s="309">
        <v>46204</v>
      </c>
      <c r="F366" s="300">
        <v>46425</v>
      </c>
      <c r="G366" s="2" t="s">
        <v>3670</v>
      </c>
      <c r="H366" s="300">
        <v>46426</v>
      </c>
      <c r="I366" s="2">
        <v>32</v>
      </c>
    </row>
    <row r="367" spans="1:9" x14ac:dyDescent="0.35">
      <c r="A367" t="s">
        <v>4209</v>
      </c>
      <c r="B367" t="str">
        <f t="shared" si="5"/>
        <v>FDE1050</v>
      </c>
      <c r="C367" t="s">
        <v>4210</v>
      </c>
      <c r="D367" s="2">
        <v>176</v>
      </c>
      <c r="E367" s="309">
        <v>46207</v>
      </c>
      <c r="F367" s="2" t="s">
        <v>4093</v>
      </c>
      <c r="G367" s="300">
        <v>46204</v>
      </c>
      <c r="H367" s="2" t="s">
        <v>4211</v>
      </c>
      <c r="I367" s="2">
        <v>34</v>
      </c>
    </row>
    <row r="368" spans="1:9" x14ac:dyDescent="0.35">
      <c r="A368" t="s">
        <v>4008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4212</v>
      </c>
      <c r="H368" s="2" t="s">
        <v>4043</v>
      </c>
      <c r="I368" s="2">
        <v>15</v>
      </c>
    </row>
    <row r="369" spans="1:9" x14ac:dyDescent="0.35">
      <c r="A369" t="s">
        <v>4213</v>
      </c>
      <c r="B369" t="str">
        <f t="shared" si="5"/>
        <v>FDI1070</v>
      </c>
      <c r="C369" t="s">
        <v>4214</v>
      </c>
      <c r="D369" s="2">
        <v>298</v>
      </c>
      <c r="E369" s="309">
        <v>46067</v>
      </c>
      <c r="F369" s="2" t="s">
        <v>4044</v>
      </c>
      <c r="I369" s="2">
        <v>85</v>
      </c>
    </row>
    <row r="370" spans="1:9" x14ac:dyDescent="0.35">
      <c r="A370" t="s">
        <v>4215</v>
      </c>
      <c r="B370" t="str">
        <f t="shared" si="5"/>
        <v>FDI1080</v>
      </c>
      <c r="C370" t="s">
        <v>4216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35">
      <c r="A371" t="s">
        <v>4217</v>
      </c>
      <c r="B371" t="str">
        <f t="shared" si="5"/>
        <v>FDI1060</v>
      </c>
      <c r="C371" t="s">
        <v>4218</v>
      </c>
      <c r="D371" s="2">
        <v>306</v>
      </c>
      <c r="E371" s="309">
        <v>46107</v>
      </c>
      <c r="F371" s="2" t="s">
        <v>4178</v>
      </c>
      <c r="G371" s="2" t="s">
        <v>4212</v>
      </c>
      <c r="H371" s="2" t="s">
        <v>4043</v>
      </c>
      <c r="I371" s="2">
        <v>22</v>
      </c>
    </row>
    <row r="372" spans="1:9" x14ac:dyDescent="0.35">
      <c r="A372" t="s">
        <v>4219</v>
      </c>
      <c r="B372" t="str">
        <f t="shared" si="5"/>
        <v>FDI1040</v>
      </c>
      <c r="C372" t="s">
        <v>4220</v>
      </c>
      <c r="D372" s="2">
        <v>220</v>
      </c>
      <c r="E372" s="309">
        <v>46162</v>
      </c>
      <c r="F372" s="2" t="s">
        <v>4092</v>
      </c>
      <c r="G372" s="300">
        <v>46204</v>
      </c>
      <c r="H372" s="2" t="s">
        <v>4211</v>
      </c>
      <c r="I372" s="2">
        <v>41</v>
      </c>
    </row>
    <row r="373" spans="1:9" x14ac:dyDescent="0.35">
      <c r="A373" t="s">
        <v>4221</v>
      </c>
      <c r="B373" t="str">
        <f t="shared" si="5"/>
        <v>FDI1020</v>
      </c>
      <c r="C373" t="s">
        <v>4222</v>
      </c>
      <c r="D373" s="2">
        <v>229</v>
      </c>
      <c r="E373" s="309">
        <v>46176</v>
      </c>
      <c r="F373" s="2" t="s">
        <v>4223</v>
      </c>
      <c r="G373" s="300">
        <v>46203</v>
      </c>
      <c r="H373" s="2" t="s">
        <v>4211</v>
      </c>
      <c r="I373" s="2">
        <v>25</v>
      </c>
    </row>
    <row r="374" spans="1:9" x14ac:dyDescent="0.35">
      <c r="A374" t="s">
        <v>4224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35">
      <c r="A375" t="s">
        <v>4225</v>
      </c>
      <c r="B375" t="str">
        <f t="shared" si="5"/>
        <v>FDP1040</v>
      </c>
      <c r="C375" t="s">
        <v>4226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35">
      <c r="A376" t="s">
        <v>4227</v>
      </c>
      <c r="B376" t="str">
        <f t="shared" si="5"/>
        <v>ALER175</v>
      </c>
      <c r="C376" t="s">
        <v>4228</v>
      </c>
      <c r="D376" s="2">
        <v>0</v>
      </c>
      <c r="E376" s="309">
        <v>46163</v>
      </c>
      <c r="I376" s="2">
        <v>516</v>
      </c>
    </row>
    <row r="377" spans="1:9" x14ac:dyDescent="0.35">
      <c r="A377" t="s">
        <v>4229</v>
      </c>
      <c r="B377" t="str">
        <f t="shared" si="5"/>
        <v>ALER185</v>
      </c>
      <c r="C377" t="s">
        <v>4230</v>
      </c>
      <c r="D377" s="2">
        <v>0</v>
      </c>
      <c r="E377" s="309">
        <v>46192</v>
      </c>
      <c r="I377" s="2">
        <v>491</v>
      </c>
    </row>
    <row r="378" spans="1:9" x14ac:dyDescent="0.35">
      <c r="A378" t="s">
        <v>4231</v>
      </c>
      <c r="B378" t="str">
        <f t="shared" si="5"/>
        <v>ALER205</v>
      </c>
      <c r="C378" t="s">
        <v>4232</v>
      </c>
      <c r="D378" s="2">
        <v>0</v>
      </c>
      <c r="E378" s="309">
        <v>46205</v>
      </c>
      <c r="I378" s="2">
        <v>480</v>
      </c>
    </row>
    <row r="379" spans="1:9" x14ac:dyDescent="0.35">
      <c r="A379" t="s">
        <v>4233</v>
      </c>
      <c r="B379" t="str">
        <f t="shared" si="5"/>
        <v>ALER195</v>
      </c>
      <c r="C379" t="s">
        <v>4234</v>
      </c>
      <c r="D379" s="2">
        <v>0</v>
      </c>
      <c r="E379" s="309" t="s">
        <v>3730</v>
      </c>
      <c r="I379" s="2">
        <v>453</v>
      </c>
    </row>
    <row r="380" spans="1:9" x14ac:dyDescent="0.35">
      <c r="A380" t="s">
        <v>4235</v>
      </c>
      <c r="B380" t="str">
        <f t="shared" si="5"/>
        <v>ALER235</v>
      </c>
      <c r="C380" t="s">
        <v>4236</v>
      </c>
      <c r="D380" s="2">
        <v>0</v>
      </c>
      <c r="E380" s="309" t="s">
        <v>3595</v>
      </c>
      <c r="I380" s="2">
        <v>432</v>
      </c>
    </row>
    <row r="381" spans="1:9" x14ac:dyDescent="0.35">
      <c r="A381" t="s">
        <v>4237</v>
      </c>
      <c r="B381" t="str">
        <f t="shared" si="5"/>
        <v>ALER160</v>
      </c>
      <c r="C381" t="s">
        <v>4238</v>
      </c>
      <c r="D381" s="2">
        <v>0</v>
      </c>
      <c r="E381" s="309">
        <v>46267</v>
      </c>
      <c r="I381" s="2">
        <v>427</v>
      </c>
    </row>
    <row r="382" spans="1:9" x14ac:dyDescent="0.35">
      <c r="A382" t="s">
        <v>4239</v>
      </c>
      <c r="B382" t="str">
        <f t="shared" si="5"/>
        <v>ALER225</v>
      </c>
      <c r="C382" t="s">
        <v>4240</v>
      </c>
      <c r="D382" s="2">
        <v>0</v>
      </c>
      <c r="E382" s="309">
        <v>46270</v>
      </c>
      <c r="I382" s="2">
        <v>424</v>
      </c>
    </row>
    <row r="383" spans="1:9" x14ac:dyDescent="0.35">
      <c r="A383" t="s">
        <v>4241</v>
      </c>
      <c r="B383" t="str">
        <f t="shared" si="5"/>
        <v>ALER230</v>
      </c>
      <c r="C383" t="s">
        <v>4242</v>
      </c>
      <c r="D383" s="2">
        <v>0</v>
      </c>
      <c r="E383" s="309">
        <v>46294</v>
      </c>
      <c r="I383" s="2">
        <v>404</v>
      </c>
    </row>
    <row r="384" spans="1:9" x14ac:dyDescent="0.35">
      <c r="A384" t="s">
        <v>4243</v>
      </c>
      <c r="B384" t="str">
        <f t="shared" si="5"/>
        <v>ALER245</v>
      </c>
      <c r="C384" t="s">
        <v>4244</v>
      </c>
      <c r="D384" s="2">
        <v>0</v>
      </c>
      <c r="E384" s="309">
        <v>46309</v>
      </c>
      <c r="I384" s="2">
        <v>391</v>
      </c>
    </row>
    <row r="385" spans="1:9" x14ac:dyDescent="0.35">
      <c r="A385" t="s">
        <v>4245</v>
      </c>
      <c r="B385" t="str">
        <f t="shared" si="5"/>
        <v>ALER170</v>
      </c>
      <c r="C385" t="s">
        <v>4246</v>
      </c>
      <c r="D385" s="2">
        <v>0</v>
      </c>
      <c r="E385" s="309">
        <v>46312</v>
      </c>
      <c r="I385" s="2">
        <v>388</v>
      </c>
    </row>
    <row r="386" spans="1:9" x14ac:dyDescent="0.35">
      <c r="A386" t="s">
        <v>4247</v>
      </c>
      <c r="B386" t="str">
        <f t="shared" si="5"/>
        <v>ALER215</v>
      </c>
      <c r="C386" t="s">
        <v>4248</v>
      </c>
      <c r="D386" s="2">
        <v>0</v>
      </c>
      <c r="E386" s="309">
        <v>46318</v>
      </c>
      <c r="I386" s="2">
        <v>383</v>
      </c>
    </row>
    <row r="387" spans="1:9" x14ac:dyDescent="0.35">
      <c r="A387" t="s">
        <v>4249</v>
      </c>
      <c r="B387" t="str">
        <f t="shared" si="5"/>
        <v>ALER220</v>
      </c>
      <c r="C387" t="s">
        <v>4250</v>
      </c>
      <c r="D387" s="2">
        <v>0</v>
      </c>
      <c r="E387" s="309">
        <v>46318</v>
      </c>
      <c r="I387" s="2">
        <v>383</v>
      </c>
    </row>
    <row r="388" spans="1:9" x14ac:dyDescent="0.35">
      <c r="A388" t="s">
        <v>4251</v>
      </c>
      <c r="B388" t="str">
        <f t="shared" si="5"/>
        <v>ALER190</v>
      </c>
      <c r="C388" t="s">
        <v>4252</v>
      </c>
      <c r="D388" s="2">
        <v>0</v>
      </c>
      <c r="E388" s="309">
        <v>46319</v>
      </c>
      <c r="I388" s="2">
        <v>382</v>
      </c>
    </row>
    <row r="389" spans="1:9" x14ac:dyDescent="0.35">
      <c r="A389" t="s">
        <v>4253</v>
      </c>
      <c r="B389" t="str">
        <f t="shared" si="5"/>
        <v>ALER210</v>
      </c>
      <c r="C389" t="s">
        <v>4254</v>
      </c>
      <c r="D389" s="2">
        <v>0</v>
      </c>
      <c r="E389" s="309">
        <v>46336</v>
      </c>
      <c r="I389" s="2">
        <v>368</v>
      </c>
    </row>
    <row r="390" spans="1:9" x14ac:dyDescent="0.35">
      <c r="A390" t="s">
        <v>4255</v>
      </c>
      <c r="B390" t="str">
        <f t="shared" ref="B390:B453" si="6">+RIGHT(A390,7)</f>
        <v>ALER180</v>
      </c>
      <c r="C390" t="s">
        <v>4256</v>
      </c>
      <c r="D390" s="2">
        <v>0</v>
      </c>
      <c r="E390" s="309">
        <v>46345</v>
      </c>
      <c r="I390" s="2">
        <v>360</v>
      </c>
    </row>
    <row r="391" spans="1:9" x14ac:dyDescent="0.35">
      <c r="A391" t="s">
        <v>4257</v>
      </c>
      <c r="B391" t="str">
        <f t="shared" si="6"/>
        <v>ALER200</v>
      </c>
      <c r="C391" t="s">
        <v>4258</v>
      </c>
      <c r="D391" s="2">
        <v>0</v>
      </c>
      <c r="E391" s="309">
        <v>46347</v>
      </c>
      <c r="I391" s="2">
        <v>358</v>
      </c>
    </row>
    <row r="392" spans="1:9" x14ac:dyDescent="0.35">
      <c r="A392" t="s">
        <v>4259</v>
      </c>
      <c r="B392" t="str">
        <f t="shared" si="6"/>
        <v>ALER165</v>
      </c>
      <c r="C392" t="s">
        <v>4260</v>
      </c>
      <c r="D392" s="2">
        <v>0</v>
      </c>
      <c r="E392" s="309">
        <v>46352</v>
      </c>
      <c r="I392" s="2">
        <v>354</v>
      </c>
    </row>
    <row r="393" spans="1:9" x14ac:dyDescent="0.35">
      <c r="A393" t="s">
        <v>4261</v>
      </c>
      <c r="B393" t="str">
        <f t="shared" si="6"/>
        <v>ALER240</v>
      </c>
      <c r="C393" t="s">
        <v>4262</v>
      </c>
      <c r="D393" s="2">
        <v>0</v>
      </c>
      <c r="E393" s="309" t="s">
        <v>4263</v>
      </c>
      <c r="I393" s="2">
        <v>340</v>
      </c>
    </row>
    <row r="394" spans="1:9" x14ac:dyDescent="0.35">
      <c r="A394" t="s">
        <v>4264</v>
      </c>
      <c r="B394" t="str">
        <f t="shared" si="6"/>
        <v>ALER250</v>
      </c>
      <c r="C394" t="s">
        <v>4265</v>
      </c>
      <c r="D394" s="2">
        <v>0</v>
      </c>
      <c r="E394" s="309" t="s">
        <v>4266</v>
      </c>
      <c r="I394" s="2">
        <v>323</v>
      </c>
    </row>
    <row r="395" spans="1:9" x14ac:dyDescent="0.35">
      <c r="A395" t="s">
        <v>4267</v>
      </c>
      <c r="B395" t="str">
        <f t="shared" si="6"/>
        <v>rucción</v>
      </c>
      <c r="D395" s="2">
        <v>724</v>
      </c>
      <c r="E395" s="309">
        <v>45934</v>
      </c>
      <c r="F395" s="2" t="s">
        <v>3415</v>
      </c>
      <c r="G395" s="300">
        <v>45934</v>
      </c>
      <c r="H395" s="2" t="s">
        <v>3415</v>
      </c>
      <c r="I395" s="2">
        <v>0</v>
      </c>
    </row>
    <row r="396" spans="1:9" x14ac:dyDescent="0.35">
      <c r="A396" t="s">
        <v>4268</v>
      </c>
      <c r="B396" t="str">
        <f t="shared" si="6"/>
        <v>CG00010</v>
      </c>
      <c r="C396" t="s">
        <v>4269</v>
      </c>
      <c r="D396" s="2">
        <v>47</v>
      </c>
      <c r="E396" s="309" t="s">
        <v>4270</v>
      </c>
      <c r="F396" s="300">
        <v>45988</v>
      </c>
      <c r="G396" s="300">
        <v>45934</v>
      </c>
      <c r="H396" s="2" t="s">
        <v>3959</v>
      </c>
      <c r="I396" s="2">
        <v>0</v>
      </c>
    </row>
    <row r="397" spans="1:9" x14ac:dyDescent="0.35">
      <c r="A397" t="s">
        <v>4271</v>
      </c>
      <c r="B397" t="str">
        <f t="shared" si="6"/>
        <v>CG00020</v>
      </c>
      <c r="C397" t="s">
        <v>4272</v>
      </c>
      <c r="D397" s="2">
        <v>19</v>
      </c>
      <c r="E397" s="309">
        <v>45990</v>
      </c>
      <c r="F397" s="2" t="s">
        <v>4077</v>
      </c>
      <c r="G397" s="300">
        <v>45986</v>
      </c>
      <c r="H397" s="2" t="s">
        <v>3959</v>
      </c>
      <c r="I397" s="2">
        <v>0</v>
      </c>
    </row>
    <row r="398" spans="1:9" x14ac:dyDescent="0.35">
      <c r="A398" t="s">
        <v>4273</v>
      </c>
      <c r="B398" t="str">
        <f t="shared" si="6"/>
        <v>CG00030</v>
      </c>
      <c r="C398" t="s">
        <v>4274</v>
      </c>
      <c r="D398" s="2">
        <v>118</v>
      </c>
      <c r="E398" s="309" t="s">
        <v>4275</v>
      </c>
      <c r="F398" s="300">
        <v>46163</v>
      </c>
      <c r="G398" s="2" t="s">
        <v>4185</v>
      </c>
      <c r="H398" s="300">
        <v>46186</v>
      </c>
      <c r="I398" s="2">
        <v>98</v>
      </c>
    </row>
    <row r="399" spans="1:9" x14ac:dyDescent="0.35">
      <c r="A399" t="s">
        <v>4276</v>
      </c>
      <c r="B399" t="str">
        <f t="shared" si="6"/>
        <v>CG00050</v>
      </c>
      <c r="C399" t="s">
        <v>4277</v>
      </c>
      <c r="D399" s="2">
        <v>77</v>
      </c>
      <c r="E399" s="309">
        <v>46689</v>
      </c>
      <c r="F399" s="2" t="s">
        <v>3415</v>
      </c>
      <c r="G399" s="300">
        <v>46633</v>
      </c>
      <c r="H399" s="2" t="s">
        <v>3415</v>
      </c>
      <c r="I399" s="2">
        <v>0</v>
      </c>
    </row>
    <row r="400" spans="1:9" x14ac:dyDescent="0.35">
      <c r="A400" t="s">
        <v>4278</v>
      </c>
      <c r="B400" t="str">
        <f t="shared" si="6"/>
        <v>rground</v>
      </c>
      <c r="D400" s="2">
        <v>387</v>
      </c>
      <c r="E400" s="309" t="s">
        <v>4275</v>
      </c>
      <c r="F400" s="2" t="s">
        <v>4279</v>
      </c>
      <c r="G400" s="300">
        <v>46094</v>
      </c>
      <c r="H400" s="2" t="s">
        <v>4280</v>
      </c>
      <c r="I400" s="2">
        <v>31</v>
      </c>
    </row>
    <row r="401" spans="1:9" x14ac:dyDescent="0.35">
      <c r="A401" t="s">
        <v>4281</v>
      </c>
      <c r="B401" t="str">
        <f t="shared" si="6"/>
        <v>d Civil</v>
      </c>
      <c r="D401" s="2">
        <v>387</v>
      </c>
      <c r="E401" s="309" t="s">
        <v>4275</v>
      </c>
      <c r="F401" s="2" t="s">
        <v>4279</v>
      </c>
      <c r="G401" s="300">
        <v>46226</v>
      </c>
      <c r="H401" s="2" t="s">
        <v>4280</v>
      </c>
      <c r="I401" s="2">
        <v>21</v>
      </c>
    </row>
    <row r="402" spans="1:9" x14ac:dyDescent="0.35">
      <c r="A402" t="s">
        <v>4282</v>
      </c>
      <c r="B402" t="str">
        <f t="shared" si="6"/>
        <v xml:space="preserve"> CDU511</v>
      </c>
      <c r="C402" t="s">
        <v>4283</v>
      </c>
      <c r="D402" s="2">
        <v>165</v>
      </c>
      <c r="E402" s="309" t="s">
        <v>4275</v>
      </c>
      <c r="F402" s="300">
        <v>46218</v>
      </c>
      <c r="I402" s="2">
        <v>13</v>
      </c>
    </row>
    <row r="403" spans="1:9" x14ac:dyDescent="0.35">
      <c r="A403" t="s">
        <v>4284</v>
      </c>
      <c r="B403" t="str">
        <f t="shared" si="6"/>
        <v xml:space="preserve"> CDU512</v>
      </c>
      <c r="C403" t="s">
        <v>4285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35">
      <c r="A404" t="s">
        <v>4286</v>
      </c>
      <c r="B404" t="str">
        <f t="shared" si="6"/>
        <v>C014030</v>
      </c>
      <c r="C404" t="s">
        <v>4287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4288</v>
      </c>
      <c r="I404" s="2">
        <v>136</v>
      </c>
    </row>
    <row r="405" spans="1:9" x14ac:dyDescent="0.35">
      <c r="A405" t="s">
        <v>4289</v>
      </c>
      <c r="B405" t="str">
        <f t="shared" si="6"/>
        <v>C016050</v>
      </c>
      <c r="C405" t="s">
        <v>4290</v>
      </c>
      <c r="D405" s="2">
        <v>65</v>
      </c>
      <c r="E405" s="309">
        <v>46298</v>
      </c>
      <c r="F405" s="2" t="s">
        <v>3519</v>
      </c>
      <c r="G405" s="300">
        <v>46333</v>
      </c>
      <c r="H405" s="300">
        <v>46422</v>
      </c>
      <c r="I405" s="2">
        <v>85</v>
      </c>
    </row>
    <row r="406" spans="1:9" x14ac:dyDescent="0.35">
      <c r="A406" t="s">
        <v>4291</v>
      </c>
      <c r="B406" t="str">
        <f t="shared" si="6"/>
        <v>C018390</v>
      </c>
      <c r="C406" t="s">
        <v>4292</v>
      </c>
      <c r="D406" s="2">
        <v>65</v>
      </c>
      <c r="E406" s="309">
        <v>46298</v>
      </c>
      <c r="F406" s="2" t="s">
        <v>3519</v>
      </c>
      <c r="G406" s="300">
        <v>46226</v>
      </c>
      <c r="H406" s="300">
        <v>46301</v>
      </c>
      <c r="I406" s="2">
        <v>35</v>
      </c>
    </row>
    <row r="407" spans="1:9" x14ac:dyDescent="0.35">
      <c r="A407" t="s">
        <v>4293</v>
      </c>
      <c r="B407" t="str">
        <f t="shared" si="6"/>
        <v>M018390</v>
      </c>
      <c r="C407" t="s">
        <v>4294</v>
      </c>
      <c r="D407" s="2">
        <v>10</v>
      </c>
      <c r="E407" s="309" t="s">
        <v>4295</v>
      </c>
      <c r="F407" s="2" t="s">
        <v>3519</v>
      </c>
      <c r="G407" s="300">
        <v>46347</v>
      </c>
      <c r="H407" s="2" t="s">
        <v>4296</v>
      </c>
      <c r="I407" s="2">
        <v>15</v>
      </c>
    </row>
    <row r="408" spans="1:9" x14ac:dyDescent="0.35">
      <c r="A408" t="s">
        <v>4297</v>
      </c>
      <c r="B408" t="str">
        <f t="shared" si="6"/>
        <v>M014030</v>
      </c>
      <c r="C408" t="s">
        <v>4298</v>
      </c>
      <c r="D408" s="2">
        <v>10</v>
      </c>
      <c r="E408" s="309" t="s">
        <v>4295</v>
      </c>
      <c r="F408" s="2" t="s">
        <v>3519</v>
      </c>
      <c r="G408" s="300">
        <v>46459</v>
      </c>
      <c r="H408" s="300">
        <v>46476</v>
      </c>
      <c r="I408" s="2">
        <v>75</v>
      </c>
    </row>
    <row r="409" spans="1:9" x14ac:dyDescent="0.35">
      <c r="A409" t="s">
        <v>4299</v>
      </c>
      <c r="B409" t="str">
        <f t="shared" si="6"/>
        <v>M016050</v>
      </c>
      <c r="C409" t="s">
        <v>4300</v>
      </c>
      <c r="D409" s="2">
        <v>10</v>
      </c>
      <c r="E409" s="309" t="s">
        <v>4295</v>
      </c>
      <c r="F409" s="2" t="s">
        <v>3519</v>
      </c>
      <c r="G409" s="300">
        <v>46459</v>
      </c>
      <c r="H409" s="2" t="s">
        <v>4280</v>
      </c>
      <c r="I409" s="2">
        <v>75</v>
      </c>
    </row>
    <row r="410" spans="1:9" x14ac:dyDescent="0.35">
      <c r="A410" t="s">
        <v>4301</v>
      </c>
      <c r="B410" t="str">
        <f t="shared" si="6"/>
        <v>M012040</v>
      </c>
      <c r="C410" t="s">
        <v>4302</v>
      </c>
      <c r="D410" s="2">
        <v>10</v>
      </c>
      <c r="E410" s="309" t="s">
        <v>4303</v>
      </c>
      <c r="F410" s="2" t="s">
        <v>4178</v>
      </c>
      <c r="G410" s="2" t="s">
        <v>4098</v>
      </c>
      <c r="H410" s="300">
        <v>46421</v>
      </c>
      <c r="I410" s="2">
        <v>84</v>
      </c>
    </row>
    <row r="411" spans="1:9" x14ac:dyDescent="0.35">
      <c r="A411" t="s">
        <v>4304</v>
      </c>
      <c r="B411" t="str">
        <f t="shared" si="6"/>
        <v>C013070</v>
      </c>
      <c r="C411" t="s">
        <v>4305</v>
      </c>
      <c r="D411" s="2">
        <v>36</v>
      </c>
      <c r="E411" s="309" t="s">
        <v>4137</v>
      </c>
      <c r="F411" s="300">
        <v>46450</v>
      </c>
      <c r="G411" s="2" t="s">
        <v>4306</v>
      </c>
      <c r="H411" s="300">
        <v>46301</v>
      </c>
      <c r="I411" s="2">
        <v>21</v>
      </c>
    </row>
    <row r="412" spans="1:9" x14ac:dyDescent="0.35">
      <c r="A412" t="s">
        <v>4307</v>
      </c>
      <c r="B412" t="str">
        <f t="shared" si="6"/>
        <v>M013070</v>
      </c>
      <c r="C412" t="s">
        <v>4308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35">
      <c r="A413" t="s">
        <v>4309</v>
      </c>
      <c r="B413" t="str">
        <f t="shared" si="6"/>
        <v>C012060</v>
      </c>
      <c r="C413" t="s">
        <v>4310</v>
      </c>
      <c r="D413" s="2">
        <v>30</v>
      </c>
      <c r="E413" s="309">
        <v>46451</v>
      </c>
      <c r="F413" s="2" t="s">
        <v>4311</v>
      </c>
      <c r="G413" s="2" t="s">
        <v>4196</v>
      </c>
      <c r="H413" s="300">
        <v>46431</v>
      </c>
      <c r="I413" s="2">
        <v>21</v>
      </c>
    </row>
    <row r="414" spans="1:9" x14ac:dyDescent="0.35">
      <c r="A414" t="s">
        <v>4312</v>
      </c>
      <c r="B414" t="str">
        <f t="shared" si="6"/>
        <v>M012060</v>
      </c>
      <c r="C414" t="s">
        <v>4313</v>
      </c>
      <c r="D414" s="2">
        <v>5</v>
      </c>
      <c r="E414" s="309" t="s">
        <v>4314</v>
      </c>
      <c r="F414" s="2" t="s">
        <v>4279</v>
      </c>
      <c r="G414" s="300">
        <v>46433</v>
      </c>
      <c r="H414" s="300">
        <v>46437</v>
      </c>
      <c r="I414" s="2">
        <v>21</v>
      </c>
    </row>
    <row r="415" spans="1:9" x14ac:dyDescent="0.35">
      <c r="A415" t="s">
        <v>4315</v>
      </c>
      <c r="B415" t="str">
        <f t="shared" si="6"/>
        <v>ricidad</v>
      </c>
      <c r="D415" s="2">
        <v>314</v>
      </c>
      <c r="E415" s="309" t="s">
        <v>4275</v>
      </c>
      <c r="F415" s="2" t="s">
        <v>4316</v>
      </c>
      <c r="G415" s="300">
        <v>46094</v>
      </c>
      <c r="H415" s="2" t="s">
        <v>4098</v>
      </c>
      <c r="I415" s="2">
        <v>104</v>
      </c>
    </row>
    <row r="416" spans="1:9" x14ac:dyDescent="0.35">
      <c r="A416" t="s">
        <v>4317</v>
      </c>
      <c r="B416" t="str">
        <f t="shared" si="6"/>
        <v xml:space="preserve"> CDU514</v>
      </c>
      <c r="C416" t="s">
        <v>4318</v>
      </c>
      <c r="D416" s="2">
        <v>159</v>
      </c>
      <c r="E416" s="309" t="s">
        <v>4275</v>
      </c>
      <c r="F416" s="300">
        <v>46211</v>
      </c>
      <c r="I416" s="2">
        <v>114</v>
      </c>
    </row>
    <row r="417" spans="1:9" x14ac:dyDescent="0.35">
      <c r="A417" t="s">
        <v>4319</v>
      </c>
      <c r="B417" t="str">
        <f t="shared" si="6"/>
        <v>E018010</v>
      </c>
      <c r="C417" t="s">
        <v>4320</v>
      </c>
      <c r="D417" s="2">
        <v>180</v>
      </c>
      <c r="E417" s="309" t="s">
        <v>4321</v>
      </c>
      <c r="F417" s="300">
        <v>46328</v>
      </c>
      <c r="G417" s="300">
        <v>46100</v>
      </c>
      <c r="H417" s="2" t="s">
        <v>4098</v>
      </c>
      <c r="I417" s="2">
        <v>104</v>
      </c>
    </row>
    <row r="418" spans="1:9" x14ac:dyDescent="0.35">
      <c r="A418" t="s">
        <v>4322</v>
      </c>
      <c r="B418" t="str">
        <f t="shared" si="6"/>
        <v>E011010</v>
      </c>
      <c r="C418" t="s">
        <v>4323</v>
      </c>
      <c r="D418" s="2">
        <v>105</v>
      </c>
      <c r="E418" s="309" t="s">
        <v>3843</v>
      </c>
      <c r="F418" s="2" t="s">
        <v>4306</v>
      </c>
      <c r="G418" s="300">
        <v>46214</v>
      </c>
      <c r="H418" s="300">
        <v>46336</v>
      </c>
      <c r="I418" s="2">
        <v>162</v>
      </c>
    </row>
    <row r="419" spans="1:9" x14ac:dyDescent="0.35">
      <c r="A419" t="s">
        <v>4324</v>
      </c>
      <c r="B419" t="str">
        <f t="shared" si="6"/>
        <v>E015010</v>
      </c>
      <c r="C419" t="s">
        <v>4325</v>
      </c>
      <c r="D419" s="2">
        <v>90</v>
      </c>
      <c r="E419" s="309" t="s">
        <v>3956</v>
      </c>
      <c r="F419" s="2" t="s">
        <v>3987</v>
      </c>
      <c r="G419" s="300">
        <v>46179</v>
      </c>
      <c r="H419" s="300">
        <v>46283</v>
      </c>
      <c r="I419" s="2">
        <v>145</v>
      </c>
    </row>
    <row r="420" spans="1:9" x14ac:dyDescent="0.35">
      <c r="A420" t="s">
        <v>4326</v>
      </c>
      <c r="B420" t="str">
        <f t="shared" si="6"/>
        <v>E016010</v>
      </c>
      <c r="C420" t="s">
        <v>4327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35">
      <c r="A421" t="s">
        <v>4328</v>
      </c>
      <c r="B421" t="str">
        <f t="shared" si="6"/>
        <v>E011110</v>
      </c>
      <c r="C421" t="s">
        <v>4329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35">
      <c r="A422" t="s">
        <v>4330</v>
      </c>
      <c r="B422" t="str">
        <f t="shared" si="6"/>
        <v>E012010</v>
      </c>
      <c r="C422" t="s">
        <v>4331</v>
      </c>
      <c r="D422" s="2">
        <v>180</v>
      </c>
      <c r="E422" s="309">
        <v>46165</v>
      </c>
      <c r="F422" s="2" t="s">
        <v>4332</v>
      </c>
      <c r="G422" s="300">
        <v>46168</v>
      </c>
      <c r="H422" s="2" t="s">
        <v>4108</v>
      </c>
      <c r="I422" s="2">
        <v>32</v>
      </c>
    </row>
    <row r="423" spans="1:9" x14ac:dyDescent="0.35">
      <c r="A423" t="s">
        <v>4333</v>
      </c>
      <c r="B423" t="str">
        <f t="shared" si="6"/>
        <v>E013010</v>
      </c>
      <c r="C423" t="s">
        <v>4334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35">
      <c r="A424" t="s">
        <v>4335</v>
      </c>
      <c r="B424" t="str">
        <f t="shared" si="6"/>
        <v>E015022</v>
      </c>
      <c r="C424" t="s">
        <v>4336</v>
      </c>
      <c r="D424" s="2">
        <v>90</v>
      </c>
      <c r="E424" s="309">
        <v>46197</v>
      </c>
      <c r="F424" s="300">
        <v>46302</v>
      </c>
      <c r="G424" s="2" t="s">
        <v>4337</v>
      </c>
      <c r="H424" s="300">
        <v>46347</v>
      </c>
      <c r="I424" s="2">
        <v>98</v>
      </c>
    </row>
    <row r="425" spans="1:9" x14ac:dyDescent="0.35">
      <c r="A425" t="s">
        <v>4338</v>
      </c>
      <c r="B425" t="str">
        <f t="shared" si="6"/>
        <v>E014010</v>
      </c>
      <c r="C425" t="s">
        <v>4339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4073</v>
      </c>
      <c r="I425" s="2">
        <v>73</v>
      </c>
    </row>
    <row r="426" spans="1:9" x14ac:dyDescent="0.35">
      <c r="A426" t="s">
        <v>4340</v>
      </c>
      <c r="B426" t="str">
        <f t="shared" si="6"/>
        <v>E019010</v>
      </c>
      <c r="C426" t="s">
        <v>4341</v>
      </c>
      <c r="D426" s="2">
        <v>30</v>
      </c>
      <c r="E426" s="309">
        <v>46218</v>
      </c>
      <c r="F426" s="2" t="s">
        <v>3831</v>
      </c>
      <c r="G426" s="300">
        <v>46203</v>
      </c>
      <c r="H426" s="2" t="s">
        <v>3730</v>
      </c>
      <c r="I426" s="2">
        <v>104</v>
      </c>
    </row>
    <row r="427" spans="1:9" x14ac:dyDescent="0.35">
      <c r="A427" t="s">
        <v>4342</v>
      </c>
      <c r="B427" t="str">
        <f t="shared" si="6"/>
        <v>E017022</v>
      </c>
      <c r="C427" t="s">
        <v>4343</v>
      </c>
      <c r="D427" s="2">
        <v>60</v>
      </c>
      <c r="E427" s="309" t="s">
        <v>4344</v>
      </c>
      <c r="F427" s="300">
        <v>46310</v>
      </c>
      <c r="G427" s="300">
        <v>46296</v>
      </c>
      <c r="H427" s="2" t="s">
        <v>4345</v>
      </c>
      <c r="I427" s="2">
        <v>94</v>
      </c>
    </row>
    <row r="428" spans="1:9" x14ac:dyDescent="0.35">
      <c r="A428" t="s">
        <v>4346</v>
      </c>
      <c r="B428" t="str">
        <f t="shared" si="6"/>
        <v>E016012</v>
      </c>
      <c r="C428" t="s">
        <v>4347</v>
      </c>
      <c r="D428" s="2">
        <v>90</v>
      </c>
      <c r="E428" s="309" t="s">
        <v>3670</v>
      </c>
      <c r="F428" s="300">
        <v>46351</v>
      </c>
      <c r="G428" s="300">
        <v>46281</v>
      </c>
      <c r="H428" s="2" t="s">
        <v>4348</v>
      </c>
      <c r="I428" s="2">
        <v>84</v>
      </c>
    </row>
    <row r="429" spans="1:9" x14ac:dyDescent="0.35">
      <c r="A429" t="s">
        <v>4349</v>
      </c>
      <c r="B429" t="str">
        <f t="shared" si="6"/>
        <v>E017010</v>
      </c>
      <c r="C429" t="s">
        <v>4350</v>
      </c>
      <c r="D429" s="2">
        <v>120</v>
      </c>
      <c r="E429" s="309" t="s">
        <v>4057</v>
      </c>
      <c r="F429" s="2" t="s">
        <v>4316</v>
      </c>
      <c r="G429" s="2" t="s">
        <v>4337</v>
      </c>
      <c r="H429" s="2" t="s">
        <v>4073</v>
      </c>
      <c r="I429" s="2">
        <v>104</v>
      </c>
    </row>
    <row r="430" spans="1:9" x14ac:dyDescent="0.35">
      <c r="A430" t="s">
        <v>4351</v>
      </c>
      <c r="B430" t="str">
        <f t="shared" si="6"/>
        <v>E014022</v>
      </c>
      <c r="C430" t="s">
        <v>4352</v>
      </c>
      <c r="D430" s="2">
        <v>45</v>
      </c>
      <c r="E430" s="309" t="s">
        <v>4353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35">
      <c r="A431" t="s">
        <v>4354</v>
      </c>
      <c r="B431" t="str">
        <f t="shared" si="6"/>
        <v>E018022</v>
      </c>
      <c r="C431" t="s">
        <v>4355</v>
      </c>
      <c r="D431" s="2">
        <v>70</v>
      </c>
      <c r="E431" s="309">
        <v>46301</v>
      </c>
      <c r="F431" s="2" t="s">
        <v>4070</v>
      </c>
      <c r="G431" s="300">
        <v>46275</v>
      </c>
      <c r="H431" s="300">
        <v>46356</v>
      </c>
      <c r="I431" s="2">
        <v>18</v>
      </c>
    </row>
    <row r="432" spans="1:9" x14ac:dyDescent="0.35">
      <c r="A432" t="s">
        <v>4356</v>
      </c>
      <c r="B432" t="str">
        <f t="shared" si="6"/>
        <v>umentos</v>
      </c>
      <c r="D432" s="2">
        <v>72</v>
      </c>
      <c r="E432" s="309" t="s">
        <v>3583</v>
      </c>
      <c r="F432" s="300">
        <v>46213</v>
      </c>
      <c r="I432" s="2">
        <v>178</v>
      </c>
    </row>
    <row r="433" spans="1:9" x14ac:dyDescent="0.35">
      <c r="A433" t="s">
        <v>4357</v>
      </c>
      <c r="B433" t="str">
        <f t="shared" si="6"/>
        <v xml:space="preserve"> CDU518</v>
      </c>
      <c r="C433" t="s">
        <v>4358</v>
      </c>
      <c r="D433" s="2">
        <v>72</v>
      </c>
      <c r="E433" s="309" t="s">
        <v>3583</v>
      </c>
      <c r="F433" s="300">
        <v>46213</v>
      </c>
      <c r="I433" s="2">
        <v>178</v>
      </c>
    </row>
    <row r="434" spans="1:9" x14ac:dyDescent="0.35">
      <c r="A434" t="s">
        <v>3648</v>
      </c>
      <c r="B434" t="str">
        <f t="shared" si="6"/>
        <v xml:space="preserve">  Civil</v>
      </c>
      <c r="D434" s="2">
        <v>535</v>
      </c>
      <c r="E434" s="309" t="s">
        <v>4275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35">
      <c r="A435" t="s">
        <v>4359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35">
      <c r="A436" t="s">
        <v>4360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35">
      <c r="A437" t="s">
        <v>4361</v>
      </c>
      <c r="B437" t="str">
        <f t="shared" si="6"/>
        <v>CDC1090</v>
      </c>
      <c r="C437" t="s">
        <v>4362</v>
      </c>
      <c r="D437" s="2">
        <v>260</v>
      </c>
      <c r="E437" s="309">
        <v>46310</v>
      </c>
      <c r="F437" s="2" t="s">
        <v>4363</v>
      </c>
      <c r="G437" s="300">
        <v>46319</v>
      </c>
      <c r="H437" s="300">
        <v>46636</v>
      </c>
      <c r="I437" s="2">
        <v>32</v>
      </c>
    </row>
    <row r="438" spans="1:9" x14ac:dyDescent="0.35">
      <c r="A438" t="s">
        <v>4364</v>
      </c>
      <c r="B438" t="str">
        <f t="shared" si="6"/>
        <v>CDC1091</v>
      </c>
      <c r="C438" t="s">
        <v>4365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35">
      <c r="A439" t="s">
        <v>4366</v>
      </c>
      <c r="B439" t="str">
        <f t="shared" si="6"/>
        <v>CDC1100</v>
      </c>
      <c r="C439" t="s">
        <v>4367</v>
      </c>
      <c r="D439" s="2">
        <v>135</v>
      </c>
      <c r="E439" s="309" t="s">
        <v>4368</v>
      </c>
      <c r="F439" s="300">
        <v>46664</v>
      </c>
      <c r="I439" s="2">
        <v>98</v>
      </c>
    </row>
    <row r="440" spans="1:9" x14ac:dyDescent="0.35">
      <c r="A440" t="s">
        <v>4369</v>
      </c>
      <c r="B440" t="str">
        <f t="shared" si="6"/>
        <v>CDC1110</v>
      </c>
      <c r="C440" t="s">
        <v>4370</v>
      </c>
      <c r="D440" s="2">
        <v>50</v>
      </c>
      <c r="E440" s="309" t="s">
        <v>4371</v>
      </c>
      <c r="F440" s="300">
        <v>46664</v>
      </c>
      <c r="G440" s="300">
        <v>46179</v>
      </c>
      <c r="H440" s="2" t="s">
        <v>4372</v>
      </c>
      <c r="I440" s="2">
        <v>21</v>
      </c>
    </row>
    <row r="441" spans="1:9" x14ac:dyDescent="0.35">
      <c r="A441" t="s">
        <v>4373</v>
      </c>
      <c r="B441" t="str">
        <f t="shared" si="6"/>
        <v>CDC1180</v>
      </c>
      <c r="C441" t="s">
        <v>4374</v>
      </c>
      <c r="D441" s="2">
        <v>30</v>
      </c>
      <c r="E441" s="309" t="s">
        <v>4375</v>
      </c>
      <c r="F441" s="300">
        <v>46664</v>
      </c>
      <c r="G441" s="2" t="s">
        <v>3909</v>
      </c>
      <c r="H441" s="2" t="s">
        <v>4372</v>
      </c>
      <c r="I441" s="2">
        <v>21</v>
      </c>
    </row>
    <row r="442" spans="1:9" x14ac:dyDescent="0.35">
      <c r="A442" t="s">
        <v>4376</v>
      </c>
      <c r="B442" t="str">
        <f t="shared" si="6"/>
        <v>Cutcher</v>
      </c>
      <c r="D442" s="2">
        <v>115</v>
      </c>
      <c r="E442" s="309" t="s">
        <v>4321</v>
      </c>
      <c r="F442" s="2" t="s">
        <v>3831</v>
      </c>
      <c r="G442" s="300">
        <v>46203</v>
      </c>
      <c r="H442" s="300">
        <v>46336</v>
      </c>
      <c r="I442" s="2">
        <v>92</v>
      </c>
    </row>
    <row r="443" spans="1:9" x14ac:dyDescent="0.35">
      <c r="A443" t="s">
        <v>4377</v>
      </c>
      <c r="B443" t="str">
        <f t="shared" si="6"/>
        <v>C011050</v>
      </c>
      <c r="C443" t="s">
        <v>4378</v>
      </c>
      <c r="D443" s="2">
        <v>115</v>
      </c>
      <c r="E443" s="309" t="s">
        <v>4321</v>
      </c>
      <c r="F443" s="2" t="s">
        <v>3831</v>
      </c>
      <c r="G443" s="300">
        <v>46203</v>
      </c>
      <c r="H443" s="300">
        <v>46336</v>
      </c>
      <c r="I443" s="2">
        <v>85</v>
      </c>
    </row>
    <row r="444" spans="1:9" x14ac:dyDescent="0.35">
      <c r="A444" t="s">
        <v>4379</v>
      </c>
      <c r="B444" t="str">
        <f t="shared" si="6"/>
        <v>C011040</v>
      </c>
      <c r="C444" t="s">
        <v>4380</v>
      </c>
      <c r="D444" s="2">
        <v>55</v>
      </c>
      <c r="E444" s="309" t="s">
        <v>4192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35">
      <c r="A445" t="s">
        <v>4381</v>
      </c>
      <c r="B445" t="str">
        <f t="shared" si="6"/>
        <v>C011060</v>
      </c>
      <c r="C445" t="s">
        <v>4382</v>
      </c>
      <c r="D445" s="2">
        <v>30</v>
      </c>
      <c r="E445" s="309">
        <v>46202</v>
      </c>
      <c r="F445" s="2" t="s">
        <v>4383</v>
      </c>
      <c r="G445" s="300">
        <v>46267</v>
      </c>
      <c r="H445" s="300">
        <v>46301</v>
      </c>
      <c r="I445" s="2">
        <v>106</v>
      </c>
    </row>
    <row r="446" spans="1:9" x14ac:dyDescent="0.35">
      <c r="A446" t="s">
        <v>4384</v>
      </c>
      <c r="B446" t="str">
        <f t="shared" si="6"/>
        <v>presión</v>
      </c>
      <c r="D446" s="2">
        <v>246</v>
      </c>
      <c r="E446" s="309">
        <v>46095</v>
      </c>
      <c r="F446" s="2" t="s">
        <v>4070</v>
      </c>
      <c r="G446" s="2" t="s">
        <v>3843</v>
      </c>
      <c r="H446" s="300">
        <v>46347</v>
      </c>
      <c r="I446" s="2">
        <v>72</v>
      </c>
    </row>
    <row r="447" spans="1:9" x14ac:dyDescent="0.35">
      <c r="A447" t="s">
        <v>4385</v>
      </c>
      <c r="B447" t="str">
        <f t="shared" si="6"/>
        <v>C011210</v>
      </c>
      <c r="C447" t="s">
        <v>4386</v>
      </c>
      <c r="D447" s="2">
        <v>20</v>
      </c>
      <c r="E447" s="309">
        <v>46095</v>
      </c>
      <c r="F447" s="2" t="s">
        <v>3945</v>
      </c>
      <c r="G447" s="2" t="s">
        <v>3843</v>
      </c>
      <c r="H447" s="300">
        <v>46202</v>
      </c>
      <c r="I447" s="2">
        <v>53</v>
      </c>
    </row>
    <row r="448" spans="1:9" x14ac:dyDescent="0.35">
      <c r="A448" t="s">
        <v>4387</v>
      </c>
      <c r="B448" t="str">
        <f t="shared" si="6"/>
        <v>C011190</v>
      </c>
      <c r="C448" t="s">
        <v>4388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4176</v>
      </c>
      <c r="I448" s="2">
        <v>59</v>
      </c>
    </row>
    <row r="449" spans="1:9" x14ac:dyDescent="0.35">
      <c r="A449" t="s">
        <v>4389</v>
      </c>
      <c r="B449" t="str">
        <f t="shared" si="6"/>
        <v>C011220</v>
      </c>
      <c r="C449" t="s">
        <v>4390</v>
      </c>
      <c r="D449" s="2">
        <v>20</v>
      </c>
      <c r="E449" s="309" t="s">
        <v>4321</v>
      </c>
      <c r="F449" s="2" t="s">
        <v>4391</v>
      </c>
      <c r="G449" s="300">
        <v>46162</v>
      </c>
      <c r="H449" s="300">
        <v>46225</v>
      </c>
      <c r="I449" s="2">
        <v>53</v>
      </c>
    </row>
    <row r="450" spans="1:9" x14ac:dyDescent="0.35">
      <c r="A450" t="s">
        <v>4392</v>
      </c>
      <c r="B450" t="str">
        <f t="shared" si="6"/>
        <v>C011230</v>
      </c>
      <c r="C450" t="s">
        <v>4393</v>
      </c>
      <c r="D450" s="2">
        <v>55</v>
      </c>
      <c r="E450" s="309" t="s">
        <v>3956</v>
      </c>
      <c r="F450" s="300">
        <v>46205</v>
      </c>
      <c r="G450" s="300">
        <v>46185</v>
      </c>
      <c r="H450" s="2" t="s">
        <v>4394</v>
      </c>
      <c r="I450" s="2">
        <v>117</v>
      </c>
    </row>
    <row r="451" spans="1:9" x14ac:dyDescent="0.35">
      <c r="A451" t="s">
        <v>4395</v>
      </c>
      <c r="B451" t="str">
        <f t="shared" si="6"/>
        <v>C011110</v>
      </c>
      <c r="C451" t="s">
        <v>4396</v>
      </c>
      <c r="D451" s="2">
        <v>20</v>
      </c>
      <c r="E451" s="309">
        <v>46224</v>
      </c>
      <c r="F451" s="2" t="s">
        <v>3670</v>
      </c>
      <c r="G451" s="2" t="s">
        <v>4397</v>
      </c>
      <c r="H451" s="300">
        <v>46272</v>
      </c>
      <c r="I451" s="2">
        <v>128</v>
      </c>
    </row>
    <row r="452" spans="1:9" x14ac:dyDescent="0.35">
      <c r="A452" t="s">
        <v>4398</v>
      </c>
      <c r="B452" t="str">
        <f t="shared" si="6"/>
        <v>C011100</v>
      </c>
      <c r="C452" t="s">
        <v>4399</v>
      </c>
      <c r="D452" s="2">
        <v>20</v>
      </c>
      <c r="E452" s="309" t="s">
        <v>3670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35">
      <c r="A453" t="s">
        <v>4400</v>
      </c>
      <c r="B453" t="str">
        <f t="shared" si="6"/>
        <v>C011130</v>
      </c>
      <c r="C453" t="s">
        <v>4401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35">
      <c r="A454" t="s">
        <v>4402</v>
      </c>
      <c r="B454" t="str">
        <f t="shared" ref="B454:B517" si="7">+RIGHT(A454,7)</f>
        <v>C011140</v>
      </c>
      <c r="C454" t="s">
        <v>4403</v>
      </c>
      <c r="D454" s="2">
        <v>25</v>
      </c>
      <c r="E454" s="309">
        <v>46283</v>
      </c>
      <c r="F454" s="300">
        <v>46311</v>
      </c>
      <c r="G454" s="2" t="s">
        <v>4397</v>
      </c>
      <c r="H454" s="300">
        <v>46277</v>
      </c>
      <c r="I454" s="2">
        <v>71</v>
      </c>
    </row>
    <row r="455" spans="1:9" x14ac:dyDescent="0.35">
      <c r="A455" t="s">
        <v>4404</v>
      </c>
      <c r="B455" t="str">
        <f t="shared" si="7"/>
        <v>C011150</v>
      </c>
      <c r="C455" t="s">
        <v>4405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35">
      <c r="A456" t="s">
        <v>4406</v>
      </c>
      <c r="B456" t="str">
        <f t="shared" si="7"/>
        <v>C011160</v>
      </c>
      <c r="C456" t="s">
        <v>4407</v>
      </c>
      <c r="D456" s="2">
        <v>40</v>
      </c>
      <c r="E456" s="309">
        <v>46312</v>
      </c>
      <c r="F456" s="2" t="s">
        <v>4296</v>
      </c>
      <c r="G456" s="300">
        <v>46279</v>
      </c>
      <c r="H456" s="300">
        <v>46324</v>
      </c>
      <c r="I456" s="2">
        <v>71</v>
      </c>
    </row>
    <row r="457" spans="1:9" x14ac:dyDescent="0.35">
      <c r="A457" t="s">
        <v>4408</v>
      </c>
      <c r="B457" t="str">
        <f t="shared" si="7"/>
        <v>C011120</v>
      </c>
      <c r="C457" t="s">
        <v>4409</v>
      </c>
      <c r="D457" s="2">
        <v>20</v>
      </c>
      <c r="E457" s="309" t="s">
        <v>4288</v>
      </c>
      <c r="F457" s="2" t="s">
        <v>4070</v>
      </c>
      <c r="G457" s="300">
        <v>46325</v>
      </c>
      <c r="H457" s="300">
        <v>46347</v>
      </c>
      <c r="I457" s="2">
        <v>72</v>
      </c>
    </row>
    <row r="458" spans="1:9" x14ac:dyDescent="0.35">
      <c r="A458" t="s">
        <v>4410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4348</v>
      </c>
      <c r="G458" s="300">
        <v>46156</v>
      </c>
      <c r="H458" s="2" t="s">
        <v>4073</v>
      </c>
      <c r="I458" s="2">
        <v>324</v>
      </c>
    </row>
    <row r="459" spans="1:9" x14ac:dyDescent="0.35">
      <c r="A459" t="s">
        <v>4411</v>
      </c>
      <c r="B459" t="str">
        <f t="shared" si="7"/>
        <v>C012070</v>
      </c>
      <c r="C459" t="s">
        <v>4412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35">
      <c r="A460" t="s">
        <v>4413</v>
      </c>
      <c r="B460" t="str">
        <f t="shared" si="7"/>
        <v>C012100</v>
      </c>
      <c r="C460" t="s">
        <v>4414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35">
      <c r="A461" t="s">
        <v>4415</v>
      </c>
      <c r="B461" t="str">
        <f t="shared" si="7"/>
        <v>C012020</v>
      </c>
      <c r="C461" t="s">
        <v>4416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35">
      <c r="A462" t="s">
        <v>4417</v>
      </c>
      <c r="B462" t="str">
        <f t="shared" si="7"/>
        <v>C012080</v>
      </c>
      <c r="C462" t="s">
        <v>4418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35">
      <c r="A463" t="s">
        <v>4419</v>
      </c>
      <c r="B463" t="str">
        <f t="shared" si="7"/>
        <v>C012040</v>
      </c>
      <c r="C463" t="s">
        <v>4420</v>
      </c>
      <c r="D463" s="2">
        <v>50</v>
      </c>
      <c r="E463" s="309">
        <v>46329</v>
      </c>
      <c r="F463" s="2" t="s">
        <v>4348</v>
      </c>
      <c r="G463" s="300">
        <v>46325</v>
      </c>
      <c r="H463" s="2" t="s">
        <v>4073</v>
      </c>
      <c r="I463" s="2">
        <v>32</v>
      </c>
    </row>
    <row r="464" spans="1:9" x14ac:dyDescent="0.35">
      <c r="A464" t="s">
        <v>4421</v>
      </c>
      <c r="B464" t="str">
        <f t="shared" si="7"/>
        <v>C012050</v>
      </c>
      <c r="C464" t="s">
        <v>4422</v>
      </c>
      <c r="D464" s="2">
        <v>30</v>
      </c>
      <c r="E464" s="309">
        <v>46352</v>
      </c>
      <c r="F464" s="2" t="s">
        <v>4348</v>
      </c>
      <c r="G464" s="300">
        <v>46349</v>
      </c>
      <c r="H464" s="2" t="s">
        <v>4073</v>
      </c>
      <c r="I464" s="2">
        <v>129</v>
      </c>
    </row>
    <row r="465" spans="1:9" x14ac:dyDescent="0.35">
      <c r="A465" t="s">
        <v>4423</v>
      </c>
      <c r="B465" t="str">
        <f t="shared" si="7"/>
        <v>densado</v>
      </c>
      <c r="D465" s="2">
        <v>225</v>
      </c>
      <c r="E465" s="309" t="s">
        <v>3720</v>
      </c>
      <c r="F465" s="2" t="s">
        <v>4303</v>
      </c>
      <c r="G465" s="300">
        <v>46156</v>
      </c>
      <c r="H465" s="2" t="s">
        <v>4424</v>
      </c>
      <c r="I465" s="2">
        <v>323</v>
      </c>
    </row>
    <row r="466" spans="1:9" x14ac:dyDescent="0.35">
      <c r="A466" t="s">
        <v>4425</v>
      </c>
      <c r="B466" t="str">
        <f t="shared" si="7"/>
        <v>C013200</v>
      </c>
      <c r="C466" t="s">
        <v>4426</v>
      </c>
      <c r="D466" s="2">
        <v>125</v>
      </c>
      <c r="E466" s="309" t="s">
        <v>3720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35">
      <c r="A467" t="s">
        <v>4427</v>
      </c>
      <c r="B467" t="str">
        <f t="shared" si="7"/>
        <v>C013030</v>
      </c>
      <c r="C467" t="s">
        <v>4428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4429</v>
      </c>
      <c r="I467" s="2">
        <v>65</v>
      </c>
    </row>
    <row r="468" spans="1:9" x14ac:dyDescent="0.35">
      <c r="A468" t="s">
        <v>4430</v>
      </c>
      <c r="B468" t="str">
        <f t="shared" si="7"/>
        <v>C013040</v>
      </c>
      <c r="C468" t="s">
        <v>4431</v>
      </c>
      <c r="D468" s="2">
        <v>25</v>
      </c>
      <c r="E468" s="309">
        <v>46213</v>
      </c>
      <c r="F468" s="2" t="s">
        <v>4344</v>
      </c>
      <c r="G468" s="2" t="s">
        <v>4337</v>
      </c>
      <c r="H468" s="300">
        <v>46272</v>
      </c>
      <c r="I468" s="2">
        <v>65</v>
      </c>
    </row>
    <row r="469" spans="1:9" x14ac:dyDescent="0.35">
      <c r="A469" t="s">
        <v>4432</v>
      </c>
      <c r="B469" t="str">
        <f t="shared" si="7"/>
        <v>C013050</v>
      </c>
      <c r="C469" t="s">
        <v>4433</v>
      </c>
      <c r="D469" s="2">
        <v>93</v>
      </c>
      <c r="E469" s="309" t="s">
        <v>4429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35">
      <c r="A470" t="s">
        <v>4434</v>
      </c>
      <c r="B470" t="str">
        <f t="shared" si="7"/>
        <v>C013060</v>
      </c>
      <c r="C470" t="s">
        <v>4435</v>
      </c>
      <c r="D470" s="2">
        <v>68</v>
      </c>
      <c r="E470" s="309" t="s">
        <v>4429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35">
      <c r="A471" t="s">
        <v>4436</v>
      </c>
      <c r="B471" t="str">
        <f t="shared" si="7"/>
        <v>C013090</v>
      </c>
      <c r="C471" t="s">
        <v>4437</v>
      </c>
      <c r="D471" s="2">
        <v>78</v>
      </c>
      <c r="E471" s="309" t="s">
        <v>4394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35">
      <c r="A472" t="s">
        <v>4438</v>
      </c>
      <c r="B472" t="str">
        <f t="shared" si="7"/>
        <v>C013100</v>
      </c>
      <c r="C472" t="s">
        <v>4439</v>
      </c>
      <c r="D472" s="2">
        <v>90</v>
      </c>
      <c r="E472" s="309">
        <v>46283</v>
      </c>
      <c r="F472" s="2" t="s">
        <v>4303</v>
      </c>
      <c r="G472" s="300">
        <v>46270</v>
      </c>
      <c r="H472" s="2" t="s">
        <v>4424</v>
      </c>
      <c r="I472" s="2">
        <v>323</v>
      </c>
    </row>
    <row r="473" spans="1:9" x14ac:dyDescent="0.35">
      <c r="A473" t="s">
        <v>4440</v>
      </c>
      <c r="B473" t="str">
        <f t="shared" si="7"/>
        <v>C013080</v>
      </c>
      <c r="C473" t="s">
        <v>4441</v>
      </c>
      <c r="D473" s="2">
        <v>33</v>
      </c>
      <c r="E473" s="309">
        <v>46322</v>
      </c>
      <c r="F473" s="2" t="s">
        <v>4288</v>
      </c>
      <c r="G473" s="300">
        <v>46314</v>
      </c>
      <c r="H473" s="300">
        <v>46353</v>
      </c>
      <c r="I473" s="2">
        <v>65</v>
      </c>
    </row>
    <row r="474" spans="1:9" x14ac:dyDescent="0.35">
      <c r="A474" t="s">
        <v>4442</v>
      </c>
      <c r="B474" t="str">
        <f t="shared" si="7"/>
        <v>Hot Oil</v>
      </c>
      <c r="D474" s="2">
        <v>151</v>
      </c>
      <c r="E474" s="309">
        <v>46186</v>
      </c>
      <c r="F474" s="2" t="s">
        <v>4105</v>
      </c>
      <c r="G474" s="300">
        <v>46220</v>
      </c>
      <c r="H474" s="2" t="s">
        <v>4295</v>
      </c>
      <c r="I474" s="2">
        <v>65</v>
      </c>
    </row>
    <row r="475" spans="1:9" x14ac:dyDescent="0.35">
      <c r="A475" t="s">
        <v>4443</v>
      </c>
      <c r="B475" t="str">
        <f t="shared" si="7"/>
        <v>C014040</v>
      </c>
      <c r="C475" t="s">
        <v>4444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4288</v>
      </c>
      <c r="I475" s="2">
        <v>132</v>
      </c>
    </row>
    <row r="476" spans="1:9" x14ac:dyDescent="0.35">
      <c r="A476" t="s">
        <v>4445</v>
      </c>
      <c r="B476" t="str">
        <f t="shared" si="7"/>
        <v>C014200</v>
      </c>
      <c r="C476" t="s">
        <v>4446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35">
      <c r="A477" t="s">
        <v>4447</v>
      </c>
      <c r="B477" t="str">
        <f t="shared" si="7"/>
        <v>C014300</v>
      </c>
      <c r="C477" t="s">
        <v>4448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35">
      <c r="A478" t="s">
        <v>4449</v>
      </c>
      <c r="B478" t="str">
        <f t="shared" si="7"/>
        <v>C014070</v>
      </c>
      <c r="C478" t="s">
        <v>4450</v>
      </c>
      <c r="D478" s="2">
        <v>91</v>
      </c>
      <c r="E478" s="309">
        <v>46209</v>
      </c>
      <c r="F478" s="300">
        <v>46314</v>
      </c>
      <c r="G478" s="2" t="s">
        <v>4152</v>
      </c>
      <c r="H478" s="300">
        <v>46324</v>
      </c>
      <c r="I478" s="2">
        <v>63</v>
      </c>
    </row>
    <row r="479" spans="1:9" x14ac:dyDescent="0.35">
      <c r="A479" t="s">
        <v>4451</v>
      </c>
      <c r="B479" t="str">
        <f t="shared" si="7"/>
        <v>C014100</v>
      </c>
      <c r="C479" t="s">
        <v>4452</v>
      </c>
      <c r="D479" s="2">
        <v>128</v>
      </c>
      <c r="E479" s="309">
        <v>46213</v>
      </c>
      <c r="F479" s="2" t="s">
        <v>4105</v>
      </c>
      <c r="G479" s="300">
        <v>46270</v>
      </c>
      <c r="H479" s="2" t="s">
        <v>4295</v>
      </c>
      <c r="I479" s="2">
        <v>65</v>
      </c>
    </row>
    <row r="480" spans="1:9" x14ac:dyDescent="0.35">
      <c r="A480" t="s">
        <v>4453</v>
      </c>
      <c r="B480" t="str">
        <f t="shared" si="7"/>
        <v>C014010</v>
      </c>
      <c r="C480" t="s">
        <v>4454</v>
      </c>
      <c r="D480" s="2">
        <v>45</v>
      </c>
      <c r="E480" s="309">
        <v>46227</v>
      </c>
      <c r="F480" s="300">
        <v>46280</v>
      </c>
      <c r="G480" s="2" t="s">
        <v>4337</v>
      </c>
      <c r="H480" s="300">
        <v>46295</v>
      </c>
      <c r="I480" s="2">
        <v>31</v>
      </c>
    </row>
    <row r="481" spans="1:9" x14ac:dyDescent="0.35">
      <c r="A481" t="s">
        <v>4455</v>
      </c>
      <c r="B481" t="str">
        <f t="shared" si="7"/>
        <v>C014050</v>
      </c>
      <c r="C481" t="s">
        <v>4456</v>
      </c>
      <c r="D481" s="2">
        <v>40</v>
      </c>
      <c r="E481" s="309" t="s">
        <v>4457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35">
      <c r="A482" t="s">
        <v>4458</v>
      </c>
      <c r="B482" t="str">
        <f t="shared" si="7"/>
        <v>C014020</v>
      </c>
      <c r="C482" t="s">
        <v>4459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35">
      <c r="A483" t="s">
        <v>4460</v>
      </c>
      <c r="B483" t="str">
        <f t="shared" si="7"/>
        <v>eración</v>
      </c>
      <c r="D483" s="2">
        <v>147</v>
      </c>
      <c r="E483" s="309" t="s">
        <v>3956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35">
      <c r="A484" t="s">
        <v>4461</v>
      </c>
      <c r="B484" t="str">
        <f t="shared" si="7"/>
        <v>C015021</v>
      </c>
      <c r="C484" t="s">
        <v>4462</v>
      </c>
      <c r="D484" s="2">
        <v>84</v>
      </c>
      <c r="E484" s="309" t="s">
        <v>3956</v>
      </c>
      <c r="F484" s="2" t="s">
        <v>4176</v>
      </c>
      <c r="G484" s="300">
        <v>46179</v>
      </c>
      <c r="H484" s="300">
        <v>46266</v>
      </c>
      <c r="I484" s="2">
        <v>53</v>
      </c>
    </row>
    <row r="485" spans="1:9" x14ac:dyDescent="0.35">
      <c r="A485" t="s">
        <v>4463</v>
      </c>
      <c r="B485" t="str">
        <f t="shared" si="7"/>
        <v>C015100</v>
      </c>
      <c r="C485" t="s">
        <v>4464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35">
      <c r="A486" t="s">
        <v>4465</v>
      </c>
      <c r="B486" t="str">
        <f t="shared" si="7"/>
        <v>C017100</v>
      </c>
      <c r="C486" t="s">
        <v>4466</v>
      </c>
      <c r="D486" s="2">
        <v>34</v>
      </c>
      <c r="E486" s="309" t="s">
        <v>3791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35">
      <c r="A487" t="s">
        <v>4467</v>
      </c>
      <c r="B487" t="str">
        <f t="shared" si="7"/>
        <v>C017090</v>
      </c>
      <c r="C487" t="s">
        <v>4468</v>
      </c>
      <c r="D487" s="2">
        <v>15</v>
      </c>
      <c r="E487" s="309" t="s">
        <v>4457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35">
      <c r="A488" t="s">
        <v>4469</v>
      </c>
      <c r="B488" t="str">
        <f t="shared" si="7"/>
        <v>densado</v>
      </c>
      <c r="D488" s="2">
        <v>320</v>
      </c>
      <c r="E488" s="309" t="s">
        <v>4275</v>
      </c>
      <c r="F488" s="2" t="s">
        <v>4043</v>
      </c>
      <c r="G488" s="300">
        <v>46071</v>
      </c>
      <c r="H488" s="300">
        <v>46422</v>
      </c>
      <c r="I488" s="2">
        <v>71</v>
      </c>
    </row>
    <row r="489" spans="1:9" x14ac:dyDescent="0.35">
      <c r="A489" t="s">
        <v>4470</v>
      </c>
      <c r="B489" t="str">
        <f t="shared" si="7"/>
        <v>C016010</v>
      </c>
      <c r="C489" t="s">
        <v>4471</v>
      </c>
      <c r="D489" s="2">
        <v>59</v>
      </c>
      <c r="E489" s="309" t="s">
        <v>4275</v>
      </c>
      <c r="F489" s="300">
        <v>46094</v>
      </c>
      <c r="G489" s="300">
        <v>46071</v>
      </c>
      <c r="H489" s="2" t="s">
        <v>3926</v>
      </c>
      <c r="I489" s="2">
        <v>0</v>
      </c>
    </row>
    <row r="490" spans="1:9" x14ac:dyDescent="0.35">
      <c r="A490" t="s">
        <v>4472</v>
      </c>
      <c r="B490" t="str">
        <f t="shared" si="7"/>
        <v>C016070</v>
      </c>
      <c r="C490" t="s">
        <v>4473</v>
      </c>
      <c r="D490" s="2">
        <v>60</v>
      </c>
      <c r="E490" s="309" t="s">
        <v>3670</v>
      </c>
      <c r="F490" s="300">
        <v>46316</v>
      </c>
      <c r="G490" s="2" t="s">
        <v>4353</v>
      </c>
      <c r="H490" s="300">
        <v>46332</v>
      </c>
      <c r="I490" s="2">
        <v>34</v>
      </c>
    </row>
    <row r="491" spans="1:9" x14ac:dyDescent="0.35">
      <c r="A491" t="s">
        <v>4474</v>
      </c>
      <c r="B491" t="str">
        <f t="shared" si="7"/>
        <v>C016300</v>
      </c>
      <c r="C491" t="s">
        <v>4475</v>
      </c>
      <c r="D491" s="2">
        <v>90</v>
      </c>
      <c r="E491" s="309">
        <v>46283</v>
      </c>
      <c r="F491" s="2" t="s">
        <v>4303</v>
      </c>
      <c r="G491" s="300">
        <v>46270</v>
      </c>
      <c r="H491" s="2" t="s">
        <v>4424</v>
      </c>
      <c r="I491" s="2">
        <v>18</v>
      </c>
    </row>
    <row r="492" spans="1:9" x14ac:dyDescent="0.35">
      <c r="A492" t="s">
        <v>4476</v>
      </c>
      <c r="B492" t="str">
        <f t="shared" si="7"/>
        <v>C016080</v>
      </c>
      <c r="C492" t="s">
        <v>4477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4478</v>
      </c>
      <c r="I492" s="2">
        <v>54</v>
      </c>
    </row>
    <row r="493" spans="1:9" x14ac:dyDescent="0.35">
      <c r="A493" t="s">
        <v>4479</v>
      </c>
      <c r="B493" t="str">
        <f t="shared" si="7"/>
        <v>C016072</v>
      </c>
      <c r="C493" t="s">
        <v>4480</v>
      </c>
      <c r="D493" s="2">
        <v>35</v>
      </c>
      <c r="E493" s="309">
        <v>46317</v>
      </c>
      <c r="F493" s="2" t="s">
        <v>4481</v>
      </c>
      <c r="G493" s="300">
        <v>46333</v>
      </c>
      <c r="H493" s="2" t="s">
        <v>3519</v>
      </c>
      <c r="I493" s="2">
        <v>34</v>
      </c>
    </row>
    <row r="494" spans="1:9" x14ac:dyDescent="0.35">
      <c r="A494" t="s">
        <v>4482</v>
      </c>
      <c r="B494" t="str">
        <f t="shared" si="7"/>
        <v>C016030</v>
      </c>
      <c r="C494" t="s">
        <v>4483</v>
      </c>
      <c r="D494" s="2">
        <v>70</v>
      </c>
      <c r="E494" s="309">
        <v>46318</v>
      </c>
      <c r="F494" s="2" t="s">
        <v>4043</v>
      </c>
      <c r="G494" s="300">
        <v>46317</v>
      </c>
      <c r="H494" s="2" t="s">
        <v>4043</v>
      </c>
      <c r="I494" s="2">
        <v>71</v>
      </c>
    </row>
    <row r="495" spans="1:9" x14ac:dyDescent="0.35">
      <c r="A495" t="s">
        <v>4484</v>
      </c>
      <c r="B495" t="str">
        <f t="shared" si="7"/>
        <v>C016110</v>
      </c>
      <c r="C495" t="s">
        <v>4485</v>
      </c>
      <c r="D495" s="2">
        <v>35</v>
      </c>
      <c r="E495" s="309">
        <v>46352</v>
      </c>
      <c r="F495" s="2" t="s">
        <v>4316</v>
      </c>
      <c r="G495" s="2" t="s">
        <v>4263</v>
      </c>
      <c r="H495" s="300">
        <v>46422</v>
      </c>
      <c r="I495" s="2">
        <v>74</v>
      </c>
    </row>
    <row r="496" spans="1:9" x14ac:dyDescent="0.35">
      <c r="A496" t="s">
        <v>4486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35">
      <c r="A497" t="s">
        <v>4487</v>
      </c>
      <c r="B497" t="str">
        <f t="shared" si="7"/>
        <v>C018020</v>
      </c>
      <c r="C497" t="s">
        <v>4488</v>
      </c>
      <c r="D497" s="2">
        <v>45</v>
      </c>
      <c r="E497" s="309">
        <v>46073</v>
      </c>
      <c r="F497" s="2" t="s">
        <v>3589</v>
      </c>
      <c r="G497" s="300">
        <v>46086</v>
      </c>
      <c r="H497" s="2" t="s">
        <v>4192</v>
      </c>
      <c r="I497" s="2">
        <v>0</v>
      </c>
    </row>
    <row r="498" spans="1:9" x14ac:dyDescent="0.35">
      <c r="A498" t="s">
        <v>4489</v>
      </c>
      <c r="B498" t="str">
        <f t="shared" si="7"/>
        <v>C018010</v>
      </c>
      <c r="C498" t="s">
        <v>4490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3580</v>
      </c>
      <c r="I498" s="2">
        <v>14</v>
      </c>
    </row>
    <row r="499" spans="1:9" x14ac:dyDescent="0.35">
      <c r="A499" t="s">
        <v>4491</v>
      </c>
      <c r="B499" t="str">
        <f t="shared" si="7"/>
        <v>C018022</v>
      </c>
      <c r="C499" t="s">
        <v>4492</v>
      </c>
      <c r="D499" s="2">
        <v>45</v>
      </c>
      <c r="E499" s="309">
        <v>46108</v>
      </c>
      <c r="F499" s="300">
        <v>46160</v>
      </c>
      <c r="G499" s="2" t="s">
        <v>3931</v>
      </c>
      <c r="H499" s="300">
        <v>46172</v>
      </c>
      <c r="I499" s="2">
        <v>18</v>
      </c>
    </row>
    <row r="500" spans="1:9" x14ac:dyDescent="0.35">
      <c r="A500" t="s">
        <v>4493</v>
      </c>
      <c r="B500" t="str">
        <f t="shared" si="7"/>
        <v>C018012</v>
      </c>
      <c r="C500" t="s">
        <v>4494</v>
      </c>
      <c r="D500" s="2">
        <v>60</v>
      </c>
      <c r="E500" s="309" t="s">
        <v>3589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35">
      <c r="A501" t="s">
        <v>4495</v>
      </c>
      <c r="B501" t="str">
        <f t="shared" si="7"/>
        <v>C018040</v>
      </c>
      <c r="C501" t="s">
        <v>4496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35">
      <c r="A502" t="s">
        <v>4497</v>
      </c>
      <c r="B502" t="str">
        <f t="shared" si="7"/>
        <v>C018310</v>
      </c>
      <c r="C502" t="s">
        <v>4498</v>
      </c>
      <c r="D502" s="2">
        <v>45</v>
      </c>
      <c r="E502" s="309">
        <v>46195</v>
      </c>
      <c r="F502" s="2" t="s">
        <v>3987</v>
      </c>
      <c r="G502" s="300">
        <v>46164</v>
      </c>
      <c r="H502" s="300">
        <v>46221</v>
      </c>
      <c r="I502" s="2">
        <v>14</v>
      </c>
    </row>
    <row r="503" spans="1:9" x14ac:dyDescent="0.35">
      <c r="A503" t="s">
        <v>4499</v>
      </c>
      <c r="B503" t="str">
        <f t="shared" si="7"/>
        <v>C018050</v>
      </c>
      <c r="C503" t="s">
        <v>4500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35">
      <c r="A504" t="s">
        <v>4501</v>
      </c>
      <c r="B504" t="str">
        <f t="shared" si="7"/>
        <v>C018220</v>
      </c>
      <c r="C504" t="s">
        <v>4502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35">
      <c r="A505" t="s">
        <v>4503</v>
      </c>
      <c r="B505" t="str">
        <f t="shared" si="7"/>
        <v>C018305</v>
      </c>
      <c r="C505" t="s">
        <v>4504</v>
      </c>
      <c r="D505" s="2">
        <v>45</v>
      </c>
      <c r="E505" s="309">
        <v>46213</v>
      </c>
      <c r="F505" s="2" t="s">
        <v>3512</v>
      </c>
      <c r="G505" s="300">
        <v>46226</v>
      </c>
      <c r="H505" s="300">
        <v>46277</v>
      </c>
      <c r="I505" s="2">
        <v>106</v>
      </c>
    </row>
    <row r="506" spans="1:9" x14ac:dyDescent="0.35">
      <c r="A506" t="s">
        <v>4505</v>
      </c>
      <c r="B506" t="str">
        <f t="shared" si="7"/>
        <v>C018210</v>
      </c>
      <c r="C506" t="s">
        <v>4506</v>
      </c>
      <c r="D506" s="2">
        <v>140</v>
      </c>
      <c r="E506" s="309">
        <v>46219</v>
      </c>
      <c r="F506" s="2" t="s">
        <v>4070</v>
      </c>
      <c r="G506" s="2" t="s">
        <v>3791</v>
      </c>
      <c r="H506" s="300">
        <v>46344</v>
      </c>
      <c r="I506" s="2">
        <v>13</v>
      </c>
    </row>
    <row r="507" spans="1:9" x14ac:dyDescent="0.35">
      <c r="A507" t="s">
        <v>4507</v>
      </c>
      <c r="B507" t="str">
        <f t="shared" si="7"/>
        <v>C018250</v>
      </c>
      <c r="C507" t="s">
        <v>4508</v>
      </c>
      <c r="D507" s="2">
        <v>79</v>
      </c>
      <c r="E507" s="309">
        <v>46223</v>
      </c>
      <c r="F507" s="300">
        <v>46314</v>
      </c>
      <c r="G507" s="2" t="s">
        <v>4397</v>
      </c>
      <c r="H507" s="300">
        <v>46336</v>
      </c>
      <c r="I507" s="2">
        <v>53</v>
      </c>
    </row>
    <row r="508" spans="1:9" x14ac:dyDescent="0.35">
      <c r="A508" t="s">
        <v>4509</v>
      </c>
      <c r="B508" t="str">
        <f t="shared" si="7"/>
        <v>C018320</v>
      </c>
      <c r="C508" t="s">
        <v>4510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4457</v>
      </c>
      <c r="I508" s="2">
        <v>14</v>
      </c>
    </row>
    <row r="509" spans="1:9" x14ac:dyDescent="0.35">
      <c r="A509" t="s">
        <v>4511</v>
      </c>
      <c r="B509" t="str">
        <f t="shared" si="7"/>
        <v>C018140</v>
      </c>
      <c r="C509" t="s">
        <v>4512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35">
      <c r="A510" t="s">
        <v>4513</v>
      </c>
      <c r="B510" t="str">
        <f t="shared" si="7"/>
        <v>C018280</v>
      </c>
      <c r="C510" t="s">
        <v>4514</v>
      </c>
      <c r="D510" s="2">
        <v>60</v>
      </c>
      <c r="E510" s="309" t="s">
        <v>3987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35">
      <c r="A511" t="s">
        <v>4515</v>
      </c>
      <c r="B511" t="str">
        <f t="shared" si="7"/>
        <v>C018330</v>
      </c>
      <c r="C511" t="s">
        <v>4516</v>
      </c>
      <c r="D511" s="2">
        <v>55</v>
      </c>
      <c r="E511" s="309" t="s">
        <v>4517</v>
      </c>
      <c r="F511" s="300">
        <v>46322</v>
      </c>
      <c r="G511" s="2" t="s">
        <v>3791</v>
      </c>
      <c r="H511" s="300">
        <v>46303</v>
      </c>
      <c r="I511" s="2">
        <v>14</v>
      </c>
    </row>
    <row r="512" spans="1:9" x14ac:dyDescent="0.35">
      <c r="A512" t="s">
        <v>4518</v>
      </c>
      <c r="B512" t="str">
        <f t="shared" si="7"/>
        <v>C018350</v>
      </c>
      <c r="C512" t="s">
        <v>4519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35">
      <c r="A513" t="s">
        <v>4520</v>
      </c>
      <c r="B513" t="str">
        <f t="shared" si="7"/>
        <v>C018380</v>
      </c>
      <c r="C513" t="s">
        <v>4521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35">
      <c r="A514" t="s">
        <v>4522</v>
      </c>
      <c r="B514" t="str">
        <f t="shared" si="7"/>
        <v>C018400</v>
      </c>
      <c r="C514" t="s">
        <v>4523</v>
      </c>
      <c r="D514" s="2">
        <v>75</v>
      </c>
      <c r="E514" s="309">
        <v>46298</v>
      </c>
      <c r="F514" s="2" t="s">
        <v>4524</v>
      </c>
      <c r="G514" s="300">
        <v>46302</v>
      </c>
      <c r="H514" s="2" t="s">
        <v>4266</v>
      </c>
      <c r="I514" s="2">
        <v>46</v>
      </c>
    </row>
    <row r="515" spans="1:9" x14ac:dyDescent="0.35">
      <c r="A515" t="s">
        <v>4525</v>
      </c>
      <c r="B515" t="str">
        <f t="shared" si="7"/>
        <v>C018340</v>
      </c>
      <c r="C515" t="s">
        <v>4526</v>
      </c>
      <c r="D515" s="2">
        <v>40</v>
      </c>
      <c r="E515" s="309">
        <v>46323</v>
      </c>
      <c r="F515" s="2" t="s">
        <v>4263</v>
      </c>
      <c r="G515" s="300">
        <v>46304</v>
      </c>
      <c r="H515" s="2" t="s">
        <v>4527</v>
      </c>
      <c r="I515" s="2">
        <v>14</v>
      </c>
    </row>
    <row r="516" spans="1:9" x14ac:dyDescent="0.35">
      <c r="A516" t="s">
        <v>4528</v>
      </c>
      <c r="B516" t="str">
        <f t="shared" si="7"/>
        <v>C018130</v>
      </c>
      <c r="C516" t="s">
        <v>4529</v>
      </c>
      <c r="D516" s="2">
        <v>60</v>
      </c>
      <c r="E516" s="309" t="s">
        <v>4044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35">
      <c r="A517" t="s">
        <v>4530</v>
      </c>
      <c r="B517" t="str">
        <f t="shared" si="7"/>
        <v>C018120</v>
      </c>
      <c r="C517" t="s">
        <v>4531</v>
      </c>
      <c r="D517" s="2">
        <v>75</v>
      </c>
      <c r="E517" s="309" t="s">
        <v>4345</v>
      </c>
      <c r="F517" s="300">
        <v>46465</v>
      </c>
      <c r="G517" s="2" t="s">
        <v>4532</v>
      </c>
      <c r="H517" s="300">
        <v>46472</v>
      </c>
      <c r="I517" s="2">
        <v>26</v>
      </c>
    </row>
    <row r="518" spans="1:9" x14ac:dyDescent="0.35">
      <c r="A518" t="s">
        <v>4533</v>
      </c>
      <c r="B518" t="str">
        <f t="shared" ref="B518:B581" si="8">+RIGHT(A518,7)</f>
        <v>C018365</v>
      </c>
      <c r="C518" t="s">
        <v>4534</v>
      </c>
      <c r="D518" s="2">
        <v>45</v>
      </c>
      <c r="E518" s="309" t="s">
        <v>4345</v>
      </c>
      <c r="F518" s="300">
        <v>46430</v>
      </c>
      <c r="G518" s="2" t="s">
        <v>4532</v>
      </c>
      <c r="H518" s="300">
        <v>46437</v>
      </c>
      <c r="I518" s="2">
        <v>26</v>
      </c>
    </row>
    <row r="519" spans="1:9" x14ac:dyDescent="0.35">
      <c r="A519" t="s">
        <v>4535</v>
      </c>
      <c r="B519" t="str">
        <f t="shared" si="8"/>
        <v>C018360</v>
      </c>
      <c r="C519" t="s">
        <v>4536</v>
      </c>
      <c r="D519" s="2">
        <v>50</v>
      </c>
      <c r="E519" s="309" t="s">
        <v>4537</v>
      </c>
      <c r="F519" s="300">
        <v>46441</v>
      </c>
      <c r="G519" s="2" t="s">
        <v>4538</v>
      </c>
      <c r="H519" s="300">
        <v>46451</v>
      </c>
      <c r="I519" s="2">
        <v>31</v>
      </c>
    </row>
    <row r="520" spans="1:9" x14ac:dyDescent="0.35">
      <c r="A520" t="s">
        <v>4539</v>
      </c>
      <c r="B520" t="str">
        <f t="shared" si="8"/>
        <v>C018370</v>
      </c>
      <c r="C520" t="s">
        <v>4540</v>
      </c>
      <c r="D520" s="2">
        <v>45</v>
      </c>
      <c r="E520" s="309" t="s">
        <v>4537</v>
      </c>
      <c r="F520" s="300">
        <v>46435</v>
      </c>
      <c r="G520" s="2" t="s">
        <v>4538</v>
      </c>
      <c r="H520" s="300">
        <v>46451</v>
      </c>
      <c r="I520" s="2">
        <v>14</v>
      </c>
    </row>
    <row r="521" spans="1:9" x14ac:dyDescent="0.35">
      <c r="A521" t="s">
        <v>4541</v>
      </c>
      <c r="B521" t="str">
        <f t="shared" si="8"/>
        <v>C018110</v>
      </c>
      <c r="C521" t="s">
        <v>4542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35">
      <c r="A522" t="s">
        <v>4543</v>
      </c>
      <c r="B522" t="str">
        <f t="shared" si="8"/>
        <v>e + KOD</v>
      </c>
      <c r="D522" s="2">
        <v>140</v>
      </c>
      <c r="E522" s="309">
        <v>46195</v>
      </c>
      <c r="F522" s="2" t="s">
        <v>4481</v>
      </c>
      <c r="G522" s="300">
        <v>46179</v>
      </c>
      <c r="H522" s="300">
        <v>46342</v>
      </c>
      <c r="I522" s="2">
        <v>64</v>
      </c>
    </row>
    <row r="523" spans="1:9" x14ac:dyDescent="0.35">
      <c r="A523" t="s">
        <v>4544</v>
      </c>
      <c r="B523" t="str">
        <f t="shared" si="8"/>
        <v>C019010</v>
      </c>
      <c r="C523" t="s">
        <v>4545</v>
      </c>
      <c r="D523" s="2">
        <v>50</v>
      </c>
      <c r="E523" s="309">
        <v>46195</v>
      </c>
      <c r="F523" s="2" t="s">
        <v>3831</v>
      </c>
      <c r="G523" s="300">
        <v>46179</v>
      </c>
      <c r="H523" s="2" t="s">
        <v>3730</v>
      </c>
      <c r="I523" s="2">
        <v>64</v>
      </c>
    </row>
    <row r="524" spans="1:9" x14ac:dyDescent="0.35">
      <c r="A524" t="s">
        <v>4546</v>
      </c>
      <c r="B524" t="str">
        <f t="shared" si="8"/>
        <v>C019040</v>
      </c>
      <c r="C524" t="s">
        <v>4547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35">
      <c r="A525" t="s">
        <v>4548</v>
      </c>
      <c r="B525" t="str">
        <f t="shared" si="8"/>
        <v>C019020</v>
      </c>
      <c r="C525" t="s">
        <v>4549</v>
      </c>
      <c r="D525" s="2">
        <v>35</v>
      </c>
      <c r="E525" s="309">
        <v>46212</v>
      </c>
      <c r="F525" s="2" t="s">
        <v>3831</v>
      </c>
      <c r="G525" s="300">
        <v>46197</v>
      </c>
      <c r="H525" s="2" t="s">
        <v>3730</v>
      </c>
      <c r="I525" s="2">
        <v>104</v>
      </c>
    </row>
    <row r="526" spans="1:9" x14ac:dyDescent="0.35">
      <c r="A526" t="s">
        <v>4550</v>
      </c>
      <c r="B526" t="str">
        <f t="shared" si="8"/>
        <v>C019030</v>
      </c>
      <c r="C526" t="s">
        <v>4551</v>
      </c>
      <c r="D526" s="2">
        <v>90</v>
      </c>
      <c r="E526" s="309" t="s">
        <v>4057</v>
      </c>
      <c r="F526" s="2" t="s">
        <v>4481</v>
      </c>
      <c r="G526" s="2" t="s">
        <v>3909</v>
      </c>
      <c r="H526" s="300">
        <v>46342</v>
      </c>
      <c r="I526" s="2">
        <v>64</v>
      </c>
    </row>
    <row r="527" spans="1:9" x14ac:dyDescent="0.35">
      <c r="A527" t="s">
        <v>4552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4332</v>
      </c>
      <c r="G527" s="300">
        <v>46232</v>
      </c>
      <c r="H527" s="2" t="s">
        <v>4553</v>
      </c>
      <c r="I527" s="2">
        <v>97</v>
      </c>
    </row>
    <row r="528" spans="1:9" x14ac:dyDescent="0.35">
      <c r="A528" t="s">
        <v>4554</v>
      </c>
      <c r="B528" t="str">
        <f t="shared" si="8"/>
        <v>C017150</v>
      </c>
      <c r="C528" t="s">
        <v>4555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3433</v>
      </c>
      <c r="I528" s="2">
        <v>109</v>
      </c>
    </row>
    <row r="529" spans="1:9" x14ac:dyDescent="0.35">
      <c r="A529" t="s">
        <v>4556</v>
      </c>
      <c r="B529" t="str">
        <f t="shared" si="8"/>
        <v>C017050</v>
      </c>
      <c r="C529" t="s">
        <v>4557</v>
      </c>
      <c r="D529" s="2">
        <v>55</v>
      </c>
      <c r="E529" s="309">
        <v>46224</v>
      </c>
      <c r="F529" s="300">
        <v>46287</v>
      </c>
      <c r="G529" s="2" t="s">
        <v>4152</v>
      </c>
      <c r="H529" s="300">
        <v>46318</v>
      </c>
      <c r="I529" s="2">
        <v>89</v>
      </c>
    </row>
    <row r="530" spans="1:9" x14ac:dyDescent="0.35">
      <c r="A530" t="s">
        <v>4558</v>
      </c>
      <c r="B530" t="str">
        <f t="shared" si="8"/>
        <v>C017030</v>
      </c>
      <c r="C530" t="s">
        <v>4559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35">
      <c r="A531" t="s">
        <v>4560</v>
      </c>
      <c r="B531" t="str">
        <f t="shared" si="8"/>
        <v>C017200</v>
      </c>
      <c r="C531" t="s">
        <v>4561</v>
      </c>
      <c r="D531" s="2">
        <v>80</v>
      </c>
      <c r="E531" s="309">
        <v>46283</v>
      </c>
      <c r="F531" s="2" t="s">
        <v>4332</v>
      </c>
      <c r="G531" s="300">
        <v>46270</v>
      </c>
      <c r="H531" s="2" t="s">
        <v>4295</v>
      </c>
      <c r="I531" s="2">
        <v>68</v>
      </c>
    </row>
    <row r="532" spans="1:9" x14ac:dyDescent="0.35">
      <c r="A532" t="s">
        <v>4562</v>
      </c>
      <c r="B532" t="str">
        <f t="shared" si="8"/>
        <v>C017040</v>
      </c>
      <c r="C532" t="s">
        <v>4563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35">
      <c r="A533" t="s">
        <v>4564</v>
      </c>
      <c r="B533" t="str">
        <f t="shared" si="8"/>
        <v>C017060</v>
      </c>
      <c r="C533" t="s">
        <v>4565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4108</v>
      </c>
      <c r="I533" s="2">
        <v>89</v>
      </c>
    </row>
    <row r="534" spans="1:9" x14ac:dyDescent="0.35">
      <c r="A534" t="s">
        <v>4566</v>
      </c>
      <c r="B534" t="str">
        <f t="shared" si="8"/>
        <v>C017070</v>
      </c>
      <c r="C534" t="s">
        <v>4567</v>
      </c>
      <c r="D534" s="2">
        <v>60</v>
      </c>
      <c r="E534" s="309">
        <v>46294</v>
      </c>
      <c r="F534" s="2" t="s">
        <v>4295</v>
      </c>
      <c r="G534" s="300">
        <v>46325</v>
      </c>
      <c r="H534" s="2" t="s">
        <v>4553</v>
      </c>
      <c r="I534" s="2">
        <v>89</v>
      </c>
    </row>
    <row r="535" spans="1:9" x14ac:dyDescent="0.35">
      <c r="A535" t="s">
        <v>4568</v>
      </c>
      <c r="B535" t="str">
        <f t="shared" si="8"/>
        <v>C017020</v>
      </c>
      <c r="C535" t="s">
        <v>4569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4288</v>
      </c>
      <c r="I535" s="2">
        <v>65</v>
      </c>
    </row>
    <row r="536" spans="1:9" x14ac:dyDescent="0.35">
      <c r="A536" t="s">
        <v>4570</v>
      </c>
      <c r="B536" t="str">
        <f t="shared" si="8"/>
        <v>C017080</v>
      </c>
      <c r="C536" t="s">
        <v>4571</v>
      </c>
      <c r="D536" s="2">
        <v>15</v>
      </c>
      <c r="E536" s="309">
        <v>46346</v>
      </c>
      <c r="F536" s="2" t="s">
        <v>4295</v>
      </c>
      <c r="G536" s="2" t="s">
        <v>4572</v>
      </c>
      <c r="H536" s="2" t="s">
        <v>4553</v>
      </c>
      <c r="I536" s="2">
        <v>108</v>
      </c>
    </row>
    <row r="537" spans="1:9" x14ac:dyDescent="0.35">
      <c r="A537" t="s">
        <v>4573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4397</v>
      </c>
      <c r="H537" s="300">
        <v>46463</v>
      </c>
      <c r="I537" s="2">
        <v>44</v>
      </c>
    </row>
    <row r="538" spans="1:9" x14ac:dyDescent="0.35">
      <c r="A538" t="s">
        <v>4376</v>
      </c>
      <c r="B538" t="str">
        <f t="shared" si="8"/>
        <v>Cutcher</v>
      </c>
      <c r="D538" s="2">
        <v>120</v>
      </c>
      <c r="E538" s="309">
        <v>46219</v>
      </c>
      <c r="F538" s="2" t="s">
        <v>4296</v>
      </c>
      <c r="G538" s="2" t="s">
        <v>4152</v>
      </c>
      <c r="H538" s="2" t="s">
        <v>4553</v>
      </c>
      <c r="I538" s="2">
        <v>44</v>
      </c>
    </row>
    <row r="539" spans="1:9" x14ac:dyDescent="0.35">
      <c r="A539" t="s">
        <v>4574</v>
      </c>
      <c r="B539" t="str">
        <f t="shared" si="8"/>
        <v>S021050</v>
      </c>
      <c r="C539" t="s">
        <v>4575</v>
      </c>
      <c r="D539" s="2">
        <v>120</v>
      </c>
      <c r="E539" s="309">
        <v>46219</v>
      </c>
      <c r="F539" s="2" t="s">
        <v>4296</v>
      </c>
      <c r="G539" s="2" t="s">
        <v>4152</v>
      </c>
      <c r="H539" s="2" t="s">
        <v>4553</v>
      </c>
      <c r="I539" s="2">
        <v>44</v>
      </c>
    </row>
    <row r="540" spans="1:9" x14ac:dyDescent="0.35">
      <c r="A540" t="s">
        <v>4576</v>
      </c>
      <c r="B540" t="str">
        <f t="shared" si="8"/>
        <v>S021040</v>
      </c>
      <c r="C540" t="s">
        <v>4577</v>
      </c>
      <c r="D540" s="2">
        <v>20</v>
      </c>
      <c r="E540" s="309">
        <v>46226</v>
      </c>
      <c r="F540" s="2" t="s">
        <v>4397</v>
      </c>
      <c r="G540" s="300">
        <v>46290</v>
      </c>
      <c r="H540" s="300">
        <v>46312</v>
      </c>
      <c r="I540" s="2">
        <v>135</v>
      </c>
    </row>
    <row r="541" spans="1:9" x14ac:dyDescent="0.35">
      <c r="A541" t="s">
        <v>4410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4397</v>
      </c>
      <c r="H541" s="300">
        <v>46461</v>
      </c>
      <c r="I541" s="2">
        <v>0</v>
      </c>
    </row>
    <row r="542" spans="1:9" x14ac:dyDescent="0.35">
      <c r="A542" t="s">
        <v>4578</v>
      </c>
      <c r="B542" t="str">
        <f t="shared" si="8"/>
        <v>S022070</v>
      </c>
      <c r="C542" t="s">
        <v>4579</v>
      </c>
      <c r="D542" s="2">
        <v>223</v>
      </c>
      <c r="E542" s="309">
        <v>46146</v>
      </c>
      <c r="F542" s="300">
        <v>46419</v>
      </c>
      <c r="G542" s="2" t="s">
        <v>4397</v>
      </c>
      <c r="H542" s="300">
        <v>46461</v>
      </c>
      <c r="I542" s="2">
        <v>0</v>
      </c>
    </row>
    <row r="543" spans="1:9" x14ac:dyDescent="0.35">
      <c r="A543" t="s">
        <v>4423</v>
      </c>
      <c r="B543" t="str">
        <f t="shared" si="8"/>
        <v>densado</v>
      </c>
      <c r="D543" s="2">
        <v>194</v>
      </c>
      <c r="E543" s="309">
        <v>46170</v>
      </c>
      <c r="F543" s="2" t="s">
        <v>4137</v>
      </c>
      <c r="G543" s="2" t="s">
        <v>4397</v>
      </c>
      <c r="H543" s="300">
        <v>46461</v>
      </c>
      <c r="I543" s="2">
        <v>21</v>
      </c>
    </row>
    <row r="544" spans="1:9" x14ac:dyDescent="0.35">
      <c r="A544" t="s">
        <v>4580</v>
      </c>
      <c r="B544" t="str">
        <f t="shared" si="8"/>
        <v>S023200</v>
      </c>
      <c r="C544" t="s">
        <v>4581</v>
      </c>
      <c r="D544" s="2">
        <v>194</v>
      </c>
      <c r="E544" s="309">
        <v>46170</v>
      </c>
      <c r="F544" s="2" t="s">
        <v>4137</v>
      </c>
      <c r="G544" s="2" t="s">
        <v>4397</v>
      </c>
      <c r="H544" s="300">
        <v>46461</v>
      </c>
      <c r="I544" s="2">
        <v>0</v>
      </c>
    </row>
    <row r="545" spans="1:9" x14ac:dyDescent="0.35">
      <c r="A545" t="s">
        <v>4582</v>
      </c>
      <c r="B545" t="str">
        <f t="shared" si="8"/>
        <v>S023090</v>
      </c>
      <c r="C545" t="s">
        <v>4583</v>
      </c>
      <c r="D545" s="2">
        <v>35</v>
      </c>
      <c r="E545" s="309">
        <v>46339</v>
      </c>
      <c r="F545" s="2" t="s">
        <v>4527</v>
      </c>
      <c r="G545" s="300">
        <v>46331</v>
      </c>
      <c r="H545" s="2" t="s">
        <v>3433</v>
      </c>
      <c r="I545" s="2">
        <v>35</v>
      </c>
    </row>
    <row r="546" spans="1:9" x14ac:dyDescent="0.35">
      <c r="A546" t="s">
        <v>4442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35">
      <c r="A547" t="s">
        <v>4584</v>
      </c>
      <c r="B547" t="str">
        <f t="shared" si="8"/>
        <v>S024081</v>
      </c>
      <c r="C547" t="s">
        <v>4585</v>
      </c>
      <c r="D547" s="2">
        <v>145</v>
      </c>
      <c r="E547" s="309">
        <v>46225</v>
      </c>
      <c r="F547" s="2" t="s">
        <v>4586</v>
      </c>
      <c r="G547" s="300">
        <v>46273</v>
      </c>
      <c r="H547" s="300">
        <v>46437</v>
      </c>
      <c r="I547" s="2">
        <v>47</v>
      </c>
    </row>
    <row r="548" spans="1:9" x14ac:dyDescent="0.35">
      <c r="A548" t="s">
        <v>4587</v>
      </c>
      <c r="B548" t="str">
        <f t="shared" si="8"/>
        <v>S024070</v>
      </c>
      <c r="C548" t="s">
        <v>4588</v>
      </c>
      <c r="D548" s="2">
        <v>45</v>
      </c>
      <c r="E548" s="309" t="s">
        <v>4108</v>
      </c>
      <c r="F548" s="300">
        <v>46442</v>
      </c>
      <c r="G548" s="2" t="s">
        <v>4345</v>
      </c>
      <c r="H548" s="300">
        <v>46430</v>
      </c>
      <c r="I548" s="2">
        <v>10</v>
      </c>
    </row>
    <row r="549" spans="1:9" x14ac:dyDescent="0.35">
      <c r="A549" t="s">
        <v>4469</v>
      </c>
      <c r="B549" t="str">
        <f t="shared" si="8"/>
        <v>densado</v>
      </c>
      <c r="D549" s="2">
        <v>45</v>
      </c>
      <c r="E549" s="309" t="s">
        <v>4266</v>
      </c>
      <c r="F549" s="300">
        <v>46454</v>
      </c>
      <c r="G549" s="2" t="s">
        <v>4332</v>
      </c>
      <c r="H549" s="300">
        <v>46441</v>
      </c>
      <c r="I549" s="2">
        <v>18</v>
      </c>
    </row>
    <row r="550" spans="1:9" x14ac:dyDescent="0.35">
      <c r="A550" t="s">
        <v>4589</v>
      </c>
      <c r="B550" t="str">
        <f t="shared" si="8"/>
        <v>S026300</v>
      </c>
      <c r="C550" t="s">
        <v>4590</v>
      </c>
      <c r="D550" s="2">
        <v>45</v>
      </c>
      <c r="E550" s="309" t="s">
        <v>4266</v>
      </c>
      <c r="F550" s="300">
        <v>46454</v>
      </c>
      <c r="G550" s="2" t="s">
        <v>4332</v>
      </c>
      <c r="H550" s="300">
        <v>46441</v>
      </c>
      <c r="I550" s="2">
        <v>18</v>
      </c>
    </row>
    <row r="551" spans="1:9" x14ac:dyDescent="0.35">
      <c r="A551" t="s">
        <v>4486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35">
      <c r="A552" t="s">
        <v>4591</v>
      </c>
      <c r="B552" t="str">
        <f t="shared" si="8"/>
        <v>S028250</v>
      </c>
      <c r="C552" t="s">
        <v>4592</v>
      </c>
      <c r="D552" s="2">
        <v>45</v>
      </c>
      <c r="E552" s="309">
        <v>46315</v>
      </c>
      <c r="F552" s="2" t="s">
        <v>4593</v>
      </c>
      <c r="G552" s="300">
        <v>46337</v>
      </c>
      <c r="H552" s="2" t="s">
        <v>4266</v>
      </c>
      <c r="I552" s="2">
        <v>53</v>
      </c>
    </row>
    <row r="553" spans="1:9" x14ac:dyDescent="0.35">
      <c r="A553" t="s">
        <v>4594</v>
      </c>
      <c r="B553" t="str">
        <f t="shared" si="8"/>
        <v>S028280</v>
      </c>
      <c r="C553" t="s">
        <v>4595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4108</v>
      </c>
      <c r="I553" s="2">
        <v>62</v>
      </c>
    </row>
    <row r="554" spans="1:9" x14ac:dyDescent="0.35">
      <c r="A554" t="s">
        <v>4596</v>
      </c>
      <c r="B554" t="str">
        <f t="shared" si="8"/>
        <v>S028260</v>
      </c>
      <c r="C554" t="s">
        <v>4597</v>
      </c>
      <c r="D554" s="2">
        <v>45</v>
      </c>
      <c r="E554" s="309">
        <v>46319</v>
      </c>
      <c r="F554" s="2" t="s">
        <v>3433</v>
      </c>
      <c r="G554" s="300">
        <v>46305</v>
      </c>
      <c r="H554" s="2" t="s">
        <v>4481</v>
      </c>
      <c r="I554" s="2">
        <v>42</v>
      </c>
    </row>
    <row r="555" spans="1:9" x14ac:dyDescent="0.35">
      <c r="A555" t="s">
        <v>4598</v>
      </c>
      <c r="B555" t="str">
        <f t="shared" si="8"/>
        <v>S028210</v>
      </c>
      <c r="C555" t="s">
        <v>4590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4599</v>
      </c>
      <c r="I555" s="2">
        <v>13</v>
      </c>
    </row>
    <row r="556" spans="1:9" x14ac:dyDescent="0.35">
      <c r="A556" t="s">
        <v>4600</v>
      </c>
      <c r="B556" t="str">
        <f t="shared" si="8"/>
        <v>S028290</v>
      </c>
      <c r="C556" t="s">
        <v>4601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35">
      <c r="A557" t="s">
        <v>4543</v>
      </c>
      <c r="B557" t="str">
        <f t="shared" si="8"/>
        <v>e + KOD</v>
      </c>
      <c r="D557" s="2">
        <v>70</v>
      </c>
      <c r="E557" s="309">
        <v>46303</v>
      </c>
      <c r="F557" s="2" t="s">
        <v>4196</v>
      </c>
      <c r="G557" s="300">
        <v>46331</v>
      </c>
      <c r="H557" s="2" t="s">
        <v>4553</v>
      </c>
      <c r="I557" s="2">
        <v>61</v>
      </c>
    </row>
    <row r="558" spans="1:9" x14ac:dyDescent="0.35">
      <c r="A558" t="s">
        <v>4602</v>
      </c>
      <c r="B558" t="str">
        <f t="shared" si="8"/>
        <v>S029040</v>
      </c>
      <c r="C558" t="s">
        <v>4603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35">
      <c r="A559" t="s">
        <v>4604</v>
      </c>
      <c r="B559" t="str">
        <f t="shared" si="8"/>
        <v>S029030</v>
      </c>
      <c r="C559" t="s">
        <v>4605</v>
      </c>
      <c r="D559" s="2">
        <v>35</v>
      </c>
      <c r="E559" s="309">
        <v>46344</v>
      </c>
      <c r="F559" s="2" t="s">
        <v>4196</v>
      </c>
      <c r="G559" s="300">
        <v>46354</v>
      </c>
      <c r="H559" s="2" t="s">
        <v>4553</v>
      </c>
      <c r="I559" s="2">
        <v>61</v>
      </c>
    </row>
    <row r="560" spans="1:9" x14ac:dyDescent="0.35">
      <c r="A560" t="s">
        <v>4552</v>
      </c>
      <c r="B560" t="str">
        <f t="shared" si="8"/>
        <v xml:space="preserve"> planta</v>
      </c>
      <c r="D560" s="2">
        <v>160</v>
      </c>
      <c r="E560" s="309" t="s">
        <v>4517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35">
      <c r="A561" t="s">
        <v>4606</v>
      </c>
      <c r="B561" t="str">
        <f t="shared" si="8"/>
        <v>S027150</v>
      </c>
      <c r="C561" t="s">
        <v>4607</v>
      </c>
      <c r="D561" s="2">
        <v>120</v>
      </c>
      <c r="E561" s="309" t="s">
        <v>4517</v>
      </c>
      <c r="F561" s="2" t="s">
        <v>4178</v>
      </c>
      <c r="G561" s="300">
        <v>46280</v>
      </c>
      <c r="H561" s="300">
        <v>46433</v>
      </c>
      <c r="I561" s="2">
        <v>54</v>
      </c>
    </row>
    <row r="562" spans="1:9" x14ac:dyDescent="0.35">
      <c r="A562" t="s">
        <v>4608</v>
      </c>
      <c r="B562" t="str">
        <f t="shared" si="8"/>
        <v>S027020</v>
      </c>
      <c r="C562" t="s">
        <v>4609</v>
      </c>
      <c r="D562" s="2">
        <v>35</v>
      </c>
      <c r="E562" s="309" t="s">
        <v>4303</v>
      </c>
      <c r="F562" s="300">
        <v>46441</v>
      </c>
      <c r="G562" s="2" t="s">
        <v>4316</v>
      </c>
      <c r="H562" s="300">
        <v>46445</v>
      </c>
      <c r="I562" s="2">
        <v>44</v>
      </c>
    </row>
    <row r="563" spans="1:9" x14ac:dyDescent="0.35">
      <c r="A563" t="s">
        <v>4610</v>
      </c>
      <c r="B563" t="str">
        <f t="shared" si="8"/>
        <v>S027200</v>
      </c>
      <c r="C563" t="s">
        <v>4611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35">
      <c r="A564" t="s">
        <v>4612</v>
      </c>
      <c r="B564" t="str">
        <f t="shared" si="8"/>
        <v>ecánico</v>
      </c>
      <c r="D564" s="2">
        <v>410</v>
      </c>
      <c r="E564" s="309" t="s">
        <v>4275</v>
      </c>
      <c r="F564" s="300">
        <v>46518</v>
      </c>
      <c r="G564" s="2" t="s">
        <v>4185</v>
      </c>
      <c r="H564" s="300">
        <v>46553</v>
      </c>
      <c r="I564" s="2">
        <v>43</v>
      </c>
    </row>
    <row r="565" spans="1:9" x14ac:dyDescent="0.35">
      <c r="A565" t="s">
        <v>4613</v>
      </c>
      <c r="B565" t="str">
        <f t="shared" si="8"/>
        <v>PCM1030</v>
      </c>
      <c r="C565" t="s">
        <v>4614</v>
      </c>
      <c r="D565" s="2">
        <v>25</v>
      </c>
      <c r="E565" s="309" t="s">
        <v>4275</v>
      </c>
      <c r="F565" s="300">
        <v>46055</v>
      </c>
      <c r="G565" s="2" t="s">
        <v>4185</v>
      </c>
      <c r="H565" s="300">
        <v>46081</v>
      </c>
      <c r="I565" s="2">
        <v>216</v>
      </c>
    </row>
    <row r="566" spans="1:9" x14ac:dyDescent="0.35">
      <c r="A566" t="s">
        <v>4615</v>
      </c>
      <c r="B566" t="str">
        <f t="shared" si="8"/>
        <v>PCM1040</v>
      </c>
      <c r="C566" t="s">
        <v>4616</v>
      </c>
      <c r="D566" s="2">
        <v>25</v>
      </c>
      <c r="E566" s="309" t="s">
        <v>4275</v>
      </c>
      <c r="F566" s="300">
        <v>46055</v>
      </c>
      <c r="G566" s="2" t="s">
        <v>4185</v>
      </c>
      <c r="H566" s="300">
        <v>46081</v>
      </c>
      <c r="I566" s="2">
        <v>171</v>
      </c>
    </row>
    <row r="567" spans="1:9" x14ac:dyDescent="0.35">
      <c r="A567" t="s">
        <v>4617</v>
      </c>
      <c r="B567" t="str">
        <f t="shared" si="8"/>
        <v>PCM1050</v>
      </c>
      <c r="C567" t="s">
        <v>4618</v>
      </c>
      <c r="D567" s="2">
        <v>25</v>
      </c>
      <c r="E567" s="309" t="s">
        <v>4275</v>
      </c>
      <c r="F567" s="300">
        <v>46055</v>
      </c>
      <c r="G567" s="2" t="s">
        <v>4185</v>
      </c>
      <c r="H567" s="300">
        <v>46081</v>
      </c>
      <c r="I567" s="2">
        <v>156</v>
      </c>
    </row>
    <row r="568" spans="1:9" x14ac:dyDescent="0.35">
      <c r="A568" t="s">
        <v>4619</v>
      </c>
      <c r="B568" t="str">
        <f t="shared" si="8"/>
        <v>PCM1060</v>
      </c>
      <c r="C568" t="s">
        <v>4620</v>
      </c>
      <c r="D568" s="2">
        <v>25</v>
      </c>
      <c r="E568" s="309">
        <v>46056</v>
      </c>
      <c r="F568" s="300">
        <v>46084</v>
      </c>
      <c r="G568" s="2" t="s">
        <v>4185</v>
      </c>
      <c r="H568" s="300">
        <v>46081</v>
      </c>
      <c r="I568" s="2">
        <v>223</v>
      </c>
    </row>
    <row r="569" spans="1:9" x14ac:dyDescent="0.35">
      <c r="A569" t="s">
        <v>4621</v>
      </c>
      <c r="B569" t="str">
        <f t="shared" si="8"/>
        <v>PCM1000</v>
      </c>
      <c r="C569" t="s">
        <v>4622</v>
      </c>
      <c r="D569" s="2">
        <v>25</v>
      </c>
      <c r="E569" s="309">
        <v>46056</v>
      </c>
      <c r="F569" s="300">
        <v>46084</v>
      </c>
      <c r="G569" s="2" t="s">
        <v>4185</v>
      </c>
      <c r="H569" s="300">
        <v>46081</v>
      </c>
      <c r="I569" s="2">
        <v>245</v>
      </c>
    </row>
    <row r="570" spans="1:9" x14ac:dyDescent="0.35">
      <c r="A570" t="s">
        <v>4623</v>
      </c>
      <c r="B570" t="str">
        <f t="shared" si="8"/>
        <v>PCM1100</v>
      </c>
      <c r="C570" t="s">
        <v>4624</v>
      </c>
      <c r="D570" s="2">
        <v>25</v>
      </c>
      <c r="E570" s="309">
        <v>46056</v>
      </c>
      <c r="F570" s="300">
        <v>46084</v>
      </c>
      <c r="G570" s="2" t="s">
        <v>4185</v>
      </c>
      <c r="H570" s="300">
        <v>46081</v>
      </c>
      <c r="I570" s="2">
        <v>156</v>
      </c>
    </row>
    <row r="571" spans="1:9" x14ac:dyDescent="0.35">
      <c r="A571" t="s">
        <v>4625</v>
      </c>
      <c r="B571" t="str">
        <f t="shared" si="8"/>
        <v>PCM1110</v>
      </c>
      <c r="C571" t="s">
        <v>4626</v>
      </c>
      <c r="D571" s="2">
        <v>25</v>
      </c>
      <c r="E571" s="309">
        <v>46085</v>
      </c>
      <c r="F571" s="2" t="s">
        <v>3809</v>
      </c>
      <c r="G571" s="2" t="s">
        <v>4185</v>
      </c>
      <c r="H571" s="300">
        <v>46081</v>
      </c>
      <c r="I571" s="2">
        <v>244</v>
      </c>
    </row>
    <row r="572" spans="1:9" x14ac:dyDescent="0.35">
      <c r="A572" t="s">
        <v>4627</v>
      </c>
      <c r="B572" t="str">
        <f t="shared" si="8"/>
        <v>PCM1090</v>
      </c>
      <c r="C572" t="s">
        <v>4628</v>
      </c>
      <c r="D572" s="2">
        <v>25</v>
      </c>
      <c r="E572" s="309">
        <v>46085</v>
      </c>
      <c r="F572" s="2" t="s">
        <v>3809</v>
      </c>
      <c r="G572" s="2" t="s">
        <v>4185</v>
      </c>
      <c r="H572" s="300">
        <v>46081</v>
      </c>
      <c r="I572" s="2">
        <v>281</v>
      </c>
    </row>
    <row r="573" spans="1:9" x14ac:dyDescent="0.35">
      <c r="A573" t="s">
        <v>4629</v>
      </c>
      <c r="B573" t="str">
        <f t="shared" si="8"/>
        <v>PCM1070</v>
      </c>
      <c r="C573" t="s">
        <v>4630</v>
      </c>
      <c r="D573" s="2">
        <v>25</v>
      </c>
      <c r="E573" s="309">
        <v>46085</v>
      </c>
      <c r="F573" s="2" t="s">
        <v>3809</v>
      </c>
      <c r="G573" s="2" t="s">
        <v>4185</v>
      </c>
      <c r="H573" s="300">
        <v>46081</v>
      </c>
      <c r="I573" s="2">
        <v>156</v>
      </c>
    </row>
    <row r="574" spans="1:9" x14ac:dyDescent="0.35">
      <c r="A574" t="s">
        <v>4631</v>
      </c>
      <c r="B574" t="str">
        <f t="shared" si="8"/>
        <v>PCM1130</v>
      </c>
      <c r="C574" t="s">
        <v>4632</v>
      </c>
      <c r="D574" s="2">
        <v>25</v>
      </c>
      <c r="E574" s="309" t="s">
        <v>3809</v>
      </c>
      <c r="F574" s="2" t="s">
        <v>4391</v>
      </c>
      <c r="G574" s="2" t="s">
        <v>3809</v>
      </c>
      <c r="H574" s="2" t="s">
        <v>4391</v>
      </c>
      <c r="I574" s="2">
        <v>252</v>
      </c>
    </row>
    <row r="575" spans="1:9" x14ac:dyDescent="0.35">
      <c r="A575" t="s">
        <v>4633</v>
      </c>
      <c r="B575" t="str">
        <f t="shared" si="8"/>
        <v>PCM1140</v>
      </c>
      <c r="C575" t="s">
        <v>4634</v>
      </c>
      <c r="D575" s="2">
        <v>25</v>
      </c>
      <c r="E575" s="309" t="s">
        <v>3809</v>
      </c>
      <c r="F575" s="2" t="s">
        <v>4391</v>
      </c>
      <c r="G575" s="2" t="s">
        <v>3809</v>
      </c>
      <c r="H575" s="2" t="s">
        <v>4391</v>
      </c>
      <c r="I575" s="2">
        <v>252</v>
      </c>
    </row>
    <row r="576" spans="1:9" x14ac:dyDescent="0.35">
      <c r="A576" t="s">
        <v>4635</v>
      </c>
      <c r="B576" t="str">
        <f t="shared" si="8"/>
        <v>PCM1120</v>
      </c>
      <c r="C576" t="s">
        <v>4636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35">
      <c r="A577" t="s">
        <v>4637</v>
      </c>
      <c r="B577" t="str">
        <f t="shared" si="8"/>
        <v>PCM1020</v>
      </c>
      <c r="C577" t="s">
        <v>4638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35">
      <c r="A578" t="s">
        <v>4639</v>
      </c>
      <c r="B578" t="str">
        <f t="shared" si="8"/>
        <v>PCM1150</v>
      </c>
      <c r="C578" t="s">
        <v>4640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35">
      <c r="A579" t="s">
        <v>4641</v>
      </c>
      <c r="B579" t="str">
        <f t="shared" si="8"/>
        <v>PCM1160</v>
      </c>
      <c r="C579" t="s">
        <v>4642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35">
      <c r="A580" t="s">
        <v>4643</v>
      </c>
      <c r="B580" t="str">
        <f t="shared" si="8"/>
        <v>PCM1170</v>
      </c>
      <c r="C580" t="s">
        <v>4644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35">
      <c r="A581" t="s">
        <v>4376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35">
      <c r="A582" t="s">
        <v>4645</v>
      </c>
      <c r="B582" t="str">
        <f t="shared" ref="B582:B645" si="9">+RIGHT(A582,7)</f>
        <v>M011040</v>
      </c>
      <c r="C582" t="s">
        <v>4646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35">
      <c r="A583" t="s">
        <v>4647</v>
      </c>
      <c r="B583" t="str">
        <f t="shared" si="9"/>
        <v>M011050</v>
      </c>
      <c r="C583" t="s">
        <v>4648</v>
      </c>
      <c r="D583" s="2">
        <v>20</v>
      </c>
      <c r="E583" s="309" t="s">
        <v>3730</v>
      </c>
      <c r="F583" s="2" t="s">
        <v>4517</v>
      </c>
      <c r="G583" s="300">
        <v>46302</v>
      </c>
      <c r="H583" s="300">
        <v>46324</v>
      </c>
      <c r="I583" s="2">
        <v>106</v>
      </c>
    </row>
    <row r="584" spans="1:9" x14ac:dyDescent="0.35">
      <c r="A584" t="s">
        <v>4649</v>
      </c>
      <c r="B584" t="str">
        <f t="shared" si="9"/>
        <v>M011011</v>
      </c>
      <c r="C584" t="s">
        <v>4650</v>
      </c>
      <c r="D584" s="2">
        <v>20</v>
      </c>
      <c r="E584" s="309" t="s">
        <v>4651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35">
      <c r="A585" t="s">
        <v>4652</v>
      </c>
      <c r="B585" t="str">
        <f t="shared" si="9"/>
        <v>M011031</v>
      </c>
      <c r="C585" t="s">
        <v>4653</v>
      </c>
      <c r="D585" s="2">
        <v>20</v>
      </c>
      <c r="E585" s="309" t="s">
        <v>4651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35">
      <c r="A586" t="s">
        <v>4384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4372</v>
      </c>
      <c r="I586" s="2">
        <v>38</v>
      </c>
    </row>
    <row r="587" spans="1:9" x14ac:dyDescent="0.35">
      <c r="A587" t="s">
        <v>4654</v>
      </c>
      <c r="B587" t="str">
        <f t="shared" si="9"/>
        <v>M011210</v>
      </c>
      <c r="C587" t="s">
        <v>4655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35">
      <c r="A588" t="s">
        <v>4656</v>
      </c>
      <c r="B588" t="str">
        <f t="shared" si="9"/>
        <v>M011220</v>
      </c>
      <c r="C588" t="s">
        <v>4657</v>
      </c>
      <c r="D588" s="2">
        <v>120</v>
      </c>
      <c r="E588" s="309">
        <v>46218</v>
      </c>
      <c r="F588" s="2" t="s">
        <v>4481</v>
      </c>
      <c r="G588" s="300">
        <v>46308</v>
      </c>
      <c r="H588" s="300">
        <v>46461</v>
      </c>
      <c r="I588" s="2">
        <v>87</v>
      </c>
    </row>
    <row r="589" spans="1:9" x14ac:dyDescent="0.35">
      <c r="A589" t="s">
        <v>4658</v>
      </c>
      <c r="B589" t="str">
        <f t="shared" si="9"/>
        <v>M011230</v>
      </c>
      <c r="C589" t="s">
        <v>4659</v>
      </c>
      <c r="D589" s="2">
        <v>120</v>
      </c>
      <c r="E589" s="309" t="s">
        <v>4344</v>
      </c>
      <c r="F589" s="2" t="s">
        <v>4538</v>
      </c>
      <c r="G589" s="300">
        <v>46331</v>
      </c>
      <c r="H589" s="2" t="s">
        <v>4372</v>
      </c>
      <c r="I589" s="2">
        <v>87</v>
      </c>
    </row>
    <row r="590" spans="1:9" x14ac:dyDescent="0.35">
      <c r="A590" t="s">
        <v>4660</v>
      </c>
      <c r="B590" t="str">
        <f t="shared" si="9"/>
        <v>M011100</v>
      </c>
      <c r="C590" t="s">
        <v>4661</v>
      </c>
      <c r="D590" s="2">
        <v>10</v>
      </c>
      <c r="E590" s="309">
        <v>46356</v>
      </c>
      <c r="F590" s="2" t="s">
        <v>4593</v>
      </c>
      <c r="G590" s="2" t="s">
        <v>4599</v>
      </c>
      <c r="H590" s="300">
        <v>46421</v>
      </c>
      <c r="I590" s="2">
        <v>95</v>
      </c>
    </row>
    <row r="591" spans="1:9" x14ac:dyDescent="0.35">
      <c r="A591" t="s">
        <v>4662</v>
      </c>
      <c r="B591" t="str">
        <f t="shared" si="9"/>
        <v>M011160</v>
      </c>
      <c r="C591" t="s">
        <v>4663</v>
      </c>
      <c r="D591" s="2">
        <v>30</v>
      </c>
      <c r="E591" s="309" t="s">
        <v>4288</v>
      </c>
      <c r="F591" s="2" t="s">
        <v>4586</v>
      </c>
      <c r="G591" s="300">
        <v>46325</v>
      </c>
      <c r="H591" s="2" t="s">
        <v>4288</v>
      </c>
      <c r="I591" s="2">
        <v>71</v>
      </c>
    </row>
    <row r="592" spans="1:9" x14ac:dyDescent="0.35">
      <c r="A592" t="s">
        <v>4664</v>
      </c>
      <c r="B592" t="str">
        <f t="shared" si="9"/>
        <v>M011150</v>
      </c>
      <c r="C592" t="s">
        <v>4665</v>
      </c>
      <c r="D592" s="2">
        <v>5</v>
      </c>
      <c r="E592" s="309" t="s">
        <v>4108</v>
      </c>
      <c r="F592" s="2" t="s">
        <v>4070</v>
      </c>
      <c r="G592" s="2" t="s">
        <v>4108</v>
      </c>
      <c r="H592" s="2" t="s">
        <v>4070</v>
      </c>
      <c r="I592" s="2">
        <v>77</v>
      </c>
    </row>
    <row r="593" spans="1:9" x14ac:dyDescent="0.35">
      <c r="A593" t="s">
        <v>4666</v>
      </c>
      <c r="B593" t="str">
        <f t="shared" si="9"/>
        <v>M011140</v>
      </c>
      <c r="C593" t="s">
        <v>4667</v>
      </c>
      <c r="D593" s="2">
        <v>5</v>
      </c>
      <c r="E593" s="309" t="s">
        <v>4572</v>
      </c>
      <c r="F593" s="2" t="s">
        <v>4073</v>
      </c>
      <c r="G593" s="2" t="s">
        <v>4108</v>
      </c>
      <c r="H593" s="2" t="s">
        <v>4070</v>
      </c>
      <c r="I593" s="2">
        <v>95</v>
      </c>
    </row>
    <row r="594" spans="1:9" x14ac:dyDescent="0.35">
      <c r="A594" t="s">
        <v>4668</v>
      </c>
      <c r="B594" t="str">
        <f t="shared" si="9"/>
        <v>M011120</v>
      </c>
      <c r="C594" t="s">
        <v>4669</v>
      </c>
      <c r="D594" s="2">
        <v>5</v>
      </c>
      <c r="E594" s="309" t="s">
        <v>4073</v>
      </c>
      <c r="F594" s="2" t="s">
        <v>4303</v>
      </c>
      <c r="G594" s="300">
        <v>46475</v>
      </c>
      <c r="H594" s="2" t="s">
        <v>4670</v>
      </c>
      <c r="I594" s="2">
        <v>72</v>
      </c>
    </row>
    <row r="595" spans="1:9" x14ac:dyDescent="0.35">
      <c r="A595" t="s">
        <v>4671</v>
      </c>
      <c r="B595" t="str">
        <f t="shared" si="9"/>
        <v>M011130</v>
      </c>
      <c r="C595" t="s">
        <v>4672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35">
      <c r="A596" t="s">
        <v>4673</v>
      </c>
      <c r="B596" t="str">
        <f t="shared" si="9"/>
        <v>M011110</v>
      </c>
      <c r="C596" t="s">
        <v>4674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35">
      <c r="A597" t="s">
        <v>4410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4675</v>
      </c>
      <c r="G597" s="300">
        <v>46302</v>
      </c>
      <c r="H597" s="300">
        <v>46420</v>
      </c>
      <c r="I597" s="2">
        <v>84</v>
      </c>
    </row>
    <row r="598" spans="1:9" x14ac:dyDescent="0.35">
      <c r="A598" t="s">
        <v>4676</v>
      </c>
      <c r="B598" t="str">
        <f t="shared" si="9"/>
        <v>M012010</v>
      </c>
      <c r="C598" t="s">
        <v>4677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35">
      <c r="A599" t="s">
        <v>4678</v>
      </c>
      <c r="B599" t="str">
        <f t="shared" si="9"/>
        <v>M012080</v>
      </c>
      <c r="C599" t="s">
        <v>4679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35">
      <c r="A600" t="s">
        <v>4680</v>
      </c>
      <c r="B600" t="str">
        <f t="shared" si="9"/>
        <v>M012020</v>
      </c>
      <c r="C600" t="s">
        <v>4681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35">
      <c r="A601" t="s">
        <v>4682</v>
      </c>
      <c r="B601" t="str">
        <f t="shared" si="9"/>
        <v>M012041</v>
      </c>
      <c r="C601" t="s">
        <v>4683</v>
      </c>
      <c r="D601" s="2">
        <v>5</v>
      </c>
      <c r="E601" s="309" t="s">
        <v>4043</v>
      </c>
      <c r="F601" s="2" t="s">
        <v>4675</v>
      </c>
      <c r="I601" s="2">
        <v>84</v>
      </c>
    </row>
    <row r="602" spans="1:9" x14ac:dyDescent="0.35">
      <c r="A602" t="s">
        <v>4423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4397</v>
      </c>
      <c r="H602" s="2" t="s">
        <v>4372</v>
      </c>
      <c r="I602" s="2">
        <v>64</v>
      </c>
    </row>
    <row r="603" spans="1:9" x14ac:dyDescent="0.35">
      <c r="A603" t="s">
        <v>4684</v>
      </c>
      <c r="B603" t="str">
        <f t="shared" si="9"/>
        <v>M013010</v>
      </c>
      <c r="C603" t="s">
        <v>4685</v>
      </c>
      <c r="D603" s="2">
        <v>130</v>
      </c>
      <c r="E603" s="309">
        <v>46219</v>
      </c>
      <c r="F603" s="2" t="s">
        <v>4537</v>
      </c>
      <c r="G603" s="2" t="s">
        <v>4397</v>
      </c>
      <c r="H603" s="2" t="s">
        <v>4686</v>
      </c>
      <c r="I603" s="2">
        <v>31</v>
      </c>
    </row>
    <row r="604" spans="1:9" x14ac:dyDescent="0.35">
      <c r="A604" t="s">
        <v>4687</v>
      </c>
      <c r="B604" t="str">
        <f t="shared" si="9"/>
        <v>M013020</v>
      </c>
      <c r="C604" t="s">
        <v>4688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4372</v>
      </c>
      <c r="I604" s="2">
        <v>31</v>
      </c>
    </row>
    <row r="605" spans="1:9" x14ac:dyDescent="0.35">
      <c r="A605" t="s">
        <v>4689</v>
      </c>
      <c r="B605" t="str">
        <f t="shared" si="9"/>
        <v>M013040</v>
      </c>
      <c r="C605" t="s">
        <v>4690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35">
      <c r="A606" t="s">
        <v>4691</v>
      </c>
      <c r="B606" t="str">
        <f t="shared" si="9"/>
        <v>M013050</v>
      </c>
      <c r="C606" t="s">
        <v>4692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35">
      <c r="A607" t="s">
        <v>4693</v>
      </c>
      <c r="B607" t="str">
        <f t="shared" si="9"/>
        <v>M013060</v>
      </c>
      <c r="C607" t="s">
        <v>4694</v>
      </c>
      <c r="D607" s="2">
        <v>15</v>
      </c>
      <c r="E607" s="309" t="s">
        <v>4695</v>
      </c>
      <c r="F607" s="2" t="s">
        <v>4108</v>
      </c>
      <c r="G607" s="300">
        <v>46354</v>
      </c>
      <c r="H607" s="2" t="s">
        <v>3433</v>
      </c>
      <c r="I607" s="2">
        <v>65</v>
      </c>
    </row>
    <row r="608" spans="1:9" x14ac:dyDescent="0.35">
      <c r="A608" t="s">
        <v>4696</v>
      </c>
      <c r="B608" t="str">
        <f t="shared" si="9"/>
        <v>M013030</v>
      </c>
      <c r="C608" t="s">
        <v>4697</v>
      </c>
      <c r="D608" s="2">
        <v>10</v>
      </c>
      <c r="E608" s="309" t="s">
        <v>4108</v>
      </c>
      <c r="F608" s="2" t="s">
        <v>4303</v>
      </c>
      <c r="G608" s="2" t="s">
        <v>4098</v>
      </c>
      <c r="H608" s="2" t="s">
        <v>4698</v>
      </c>
      <c r="I608" s="2">
        <v>56</v>
      </c>
    </row>
    <row r="609" spans="1:9" x14ac:dyDescent="0.35">
      <c r="A609" t="s">
        <v>4699</v>
      </c>
      <c r="B609" t="str">
        <f t="shared" si="9"/>
        <v>M013071</v>
      </c>
      <c r="C609" t="s">
        <v>4700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35">
      <c r="A610" t="s">
        <v>4442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35">
      <c r="A611" t="s">
        <v>4701</v>
      </c>
      <c r="B611" t="str">
        <f t="shared" si="9"/>
        <v>M014010</v>
      </c>
      <c r="C611" t="s">
        <v>4702</v>
      </c>
      <c r="D611" s="2">
        <v>45</v>
      </c>
      <c r="E611" s="309">
        <v>46309</v>
      </c>
      <c r="F611" s="2" t="s">
        <v>4695</v>
      </c>
      <c r="G611" s="300">
        <v>46325</v>
      </c>
      <c r="H611" s="2" t="s">
        <v>4108</v>
      </c>
      <c r="I611" s="2">
        <v>46</v>
      </c>
    </row>
    <row r="612" spans="1:9" x14ac:dyDescent="0.35">
      <c r="A612" t="s">
        <v>4703</v>
      </c>
      <c r="B612" t="str">
        <f t="shared" si="9"/>
        <v>M014050</v>
      </c>
      <c r="C612" t="s">
        <v>4704</v>
      </c>
      <c r="D612" s="2">
        <v>65</v>
      </c>
      <c r="E612" s="309">
        <v>46309</v>
      </c>
      <c r="F612" s="2" t="s">
        <v>4196</v>
      </c>
      <c r="G612" s="300">
        <v>46325</v>
      </c>
      <c r="H612" s="2" t="s">
        <v>4686</v>
      </c>
      <c r="I612" s="2">
        <v>31</v>
      </c>
    </row>
    <row r="613" spans="1:9" x14ac:dyDescent="0.35">
      <c r="A613" t="s">
        <v>4705</v>
      </c>
      <c r="B613" t="str">
        <f t="shared" si="9"/>
        <v>M014020</v>
      </c>
      <c r="C613" t="s">
        <v>4706</v>
      </c>
      <c r="D613" s="2">
        <v>15</v>
      </c>
      <c r="E613" s="309">
        <v>46353</v>
      </c>
      <c r="F613" s="2" t="s">
        <v>4537</v>
      </c>
      <c r="G613" s="300">
        <v>46347</v>
      </c>
      <c r="H613" s="2" t="s">
        <v>4044</v>
      </c>
      <c r="I613" s="2">
        <v>30</v>
      </c>
    </row>
    <row r="614" spans="1:9" x14ac:dyDescent="0.35">
      <c r="A614" t="s">
        <v>4707</v>
      </c>
      <c r="B614" t="str">
        <f t="shared" si="9"/>
        <v>M014031</v>
      </c>
      <c r="C614" t="s">
        <v>4708</v>
      </c>
      <c r="D614" s="2">
        <v>5</v>
      </c>
      <c r="E614" s="309" t="s">
        <v>4424</v>
      </c>
      <c r="F614" s="2" t="s">
        <v>4527</v>
      </c>
      <c r="I614" s="2">
        <v>85</v>
      </c>
    </row>
    <row r="615" spans="1:9" x14ac:dyDescent="0.35">
      <c r="A615" t="s">
        <v>4709</v>
      </c>
      <c r="B615" t="str">
        <f t="shared" si="9"/>
        <v>M014040</v>
      </c>
      <c r="C615" t="s">
        <v>4710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35">
      <c r="A616" t="s">
        <v>4460</v>
      </c>
      <c r="B616" t="str">
        <f t="shared" si="9"/>
        <v>eración</v>
      </c>
      <c r="D616" s="2">
        <v>50</v>
      </c>
      <c r="E616" s="309" t="s">
        <v>4353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35">
      <c r="A617" t="s">
        <v>4711</v>
      </c>
      <c r="B617" t="str">
        <f t="shared" si="9"/>
        <v>M015021</v>
      </c>
      <c r="C617" t="s">
        <v>4712</v>
      </c>
      <c r="D617" s="2">
        <v>15</v>
      </c>
      <c r="E617" s="309" t="s">
        <v>4353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35">
      <c r="A618" t="s">
        <v>4713</v>
      </c>
      <c r="B618" t="str">
        <f t="shared" si="9"/>
        <v>M017100</v>
      </c>
      <c r="C618" t="s">
        <v>4714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35">
      <c r="A619" t="s">
        <v>4715</v>
      </c>
      <c r="B619" t="str">
        <f t="shared" si="9"/>
        <v>M015022</v>
      </c>
      <c r="C619" t="s">
        <v>4716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35">
      <c r="A620" t="s">
        <v>4717</v>
      </c>
      <c r="B620" t="str">
        <f t="shared" si="9"/>
        <v>M015023</v>
      </c>
      <c r="C620" t="s">
        <v>4718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35">
      <c r="A621" t="s">
        <v>4719</v>
      </c>
      <c r="B621" t="str">
        <f t="shared" si="9"/>
        <v>M017090</v>
      </c>
      <c r="C621" t="s">
        <v>4720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35">
      <c r="A622" t="s">
        <v>4469</v>
      </c>
      <c r="B622" t="str">
        <f t="shared" si="9"/>
        <v>densado</v>
      </c>
      <c r="D622" s="2">
        <v>262</v>
      </c>
      <c r="E622" s="309" t="s">
        <v>3921</v>
      </c>
      <c r="F622" s="300">
        <v>46450</v>
      </c>
      <c r="G622" s="2" t="s">
        <v>4080</v>
      </c>
      <c r="H622" s="300">
        <v>46442</v>
      </c>
      <c r="I622" s="2">
        <v>56</v>
      </c>
    </row>
    <row r="623" spans="1:9" x14ac:dyDescent="0.35">
      <c r="A623" t="s">
        <v>4721</v>
      </c>
      <c r="B623" t="str">
        <f t="shared" si="9"/>
        <v>M016010</v>
      </c>
      <c r="C623" t="s">
        <v>4722</v>
      </c>
      <c r="D623" s="2">
        <v>230</v>
      </c>
      <c r="E623" s="309" t="s">
        <v>3921</v>
      </c>
      <c r="F623" s="2" t="s">
        <v>4043</v>
      </c>
      <c r="G623" s="2" t="s">
        <v>4080</v>
      </c>
      <c r="H623" s="2" t="s">
        <v>4043</v>
      </c>
      <c r="I623" s="2">
        <v>31</v>
      </c>
    </row>
    <row r="624" spans="1:9" x14ac:dyDescent="0.35">
      <c r="A624" t="s">
        <v>4723</v>
      </c>
      <c r="B624" t="str">
        <f t="shared" si="9"/>
        <v>M016080</v>
      </c>
      <c r="C624" t="s">
        <v>4724</v>
      </c>
      <c r="D624" s="2">
        <v>30</v>
      </c>
      <c r="E624" s="309">
        <v>46352</v>
      </c>
      <c r="F624" s="2" t="s">
        <v>4348</v>
      </c>
      <c r="G624" s="2" t="s">
        <v>4263</v>
      </c>
      <c r="H624" s="2" t="s">
        <v>4725</v>
      </c>
      <c r="I624" s="2">
        <v>54</v>
      </c>
    </row>
    <row r="625" spans="1:9" x14ac:dyDescent="0.35">
      <c r="A625" t="s">
        <v>4726</v>
      </c>
      <c r="B625" t="str">
        <f t="shared" si="9"/>
        <v>M016072</v>
      </c>
      <c r="C625" t="s">
        <v>4727</v>
      </c>
      <c r="D625" s="2">
        <v>45</v>
      </c>
      <c r="E625" s="309" t="s">
        <v>4296</v>
      </c>
      <c r="F625" s="300">
        <v>46423</v>
      </c>
      <c r="G625" s="2" t="s">
        <v>4424</v>
      </c>
      <c r="H625" s="300">
        <v>46440</v>
      </c>
      <c r="I625" s="2">
        <v>34</v>
      </c>
    </row>
    <row r="626" spans="1:9" x14ac:dyDescent="0.35">
      <c r="A626" t="s">
        <v>4728</v>
      </c>
      <c r="B626" t="str">
        <f t="shared" si="9"/>
        <v>M016070</v>
      </c>
      <c r="C626" t="s">
        <v>4729</v>
      </c>
      <c r="D626" s="2">
        <v>45</v>
      </c>
      <c r="E626" s="309" t="s">
        <v>4108</v>
      </c>
      <c r="F626" s="300">
        <v>46442</v>
      </c>
      <c r="G626" s="2" t="s">
        <v>4108</v>
      </c>
      <c r="H626" s="300">
        <v>46442</v>
      </c>
      <c r="I626" s="2">
        <v>18</v>
      </c>
    </row>
    <row r="627" spans="1:9" x14ac:dyDescent="0.35">
      <c r="A627" t="s">
        <v>4730</v>
      </c>
      <c r="B627" t="str">
        <f t="shared" si="9"/>
        <v>M016100</v>
      </c>
      <c r="C627" t="s">
        <v>4731</v>
      </c>
      <c r="D627" s="2">
        <v>5</v>
      </c>
      <c r="E627" s="309" t="s">
        <v>4586</v>
      </c>
      <c r="F627" s="2" t="s">
        <v>4178</v>
      </c>
      <c r="G627" s="300">
        <v>46423</v>
      </c>
      <c r="H627" s="300">
        <v>46428</v>
      </c>
      <c r="I627" s="2">
        <v>74</v>
      </c>
    </row>
    <row r="628" spans="1:9" x14ac:dyDescent="0.35">
      <c r="A628" t="s">
        <v>4732</v>
      </c>
      <c r="B628" t="str">
        <f t="shared" si="9"/>
        <v>M016051</v>
      </c>
      <c r="C628" t="s">
        <v>4733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35">
      <c r="A629" t="s">
        <v>4486</v>
      </c>
      <c r="B629" t="str">
        <f t="shared" si="9"/>
        <v>de Agua</v>
      </c>
      <c r="D629" s="2">
        <v>314</v>
      </c>
      <c r="E629" s="309" t="s">
        <v>3921</v>
      </c>
      <c r="F629" s="300">
        <v>46511</v>
      </c>
      <c r="G629" s="2" t="s">
        <v>4080</v>
      </c>
      <c r="H629" s="300">
        <v>46553</v>
      </c>
      <c r="I629" s="2">
        <v>19</v>
      </c>
    </row>
    <row r="630" spans="1:9" x14ac:dyDescent="0.35">
      <c r="A630" t="s">
        <v>4734</v>
      </c>
      <c r="B630" t="str">
        <f t="shared" si="9"/>
        <v>M018020</v>
      </c>
      <c r="C630" t="s">
        <v>4735</v>
      </c>
      <c r="D630" s="2">
        <v>170</v>
      </c>
      <c r="E630" s="309" t="s">
        <v>3921</v>
      </c>
      <c r="F630" s="300">
        <v>46329</v>
      </c>
      <c r="G630" s="2" t="s">
        <v>3843</v>
      </c>
      <c r="H630" s="300">
        <v>46336</v>
      </c>
      <c r="I630" s="2">
        <v>26</v>
      </c>
    </row>
    <row r="631" spans="1:9" x14ac:dyDescent="0.35">
      <c r="A631" t="s">
        <v>4736</v>
      </c>
      <c r="B631" t="str">
        <f t="shared" si="9"/>
        <v>M018010</v>
      </c>
      <c r="C631" t="s">
        <v>4737</v>
      </c>
      <c r="D631" s="2">
        <v>180</v>
      </c>
      <c r="E631" s="309">
        <v>46165</v>
      </c>
      <c r="F631" s="2" t="s">
        <v>4424</v>
      </c>
      <c r="G631" s="2" t="s">
        <v>4080</v>
      </c>
      <c r="H631" s="300">
        <v>46346</v>
      </c>
      <c r="I631" s="2">
        <v>14</v>
      </c>
    </row>
    <row r="632" spans="1:9" x14ac:dyDescent="0.35">
      <c r="A632" t="s">
        <v>4738</v>
      </c>
      <c r="B632" t="str">
        <f t="shared" si="9"/>
        <v>M018022</v>
      </c>
      <c r="C632" t="s">
        <v>4739</v>
      </c>
      <c r="D632" s="2">
        <v>170</v>
      </c>
      <c r="E632" s="309" t="s">
        <v>4429</v>
      </c>
      <c r="F632" s="300">
        <v>46454</v>
      </c>
      <c r="G632" s="2" t="s">
        <v>4397</v>
      </c>
      <c r="H632" s="300">
        <v>46461</v>
      </c>
      <c r="I632" s="2">
        <v>26</v>
      </c>
    </row>
    <row r="633" spans="1:9" x14ac:dyDescent="0.35">
      <c r="A633" t="s">
        <v>4740</v>
      </c>
      <c r="B633" t="str">
        <f t="shared" si="9"/>
        <v>M018040</v>
      </c>
      <c r="C633" t="s">
        <v>4741</v>
      </c>
      <c r="D633" s="2">
        <v>150</v>
      </c>
      <c r="E633" s="309" t="s">
        <v>4517</v>
      </c>
      <c r="F633" s="300">
        <v>46447</v>
      </c>
      <c r="G633" s="2" t="s">
        <v>4344</v>
      </c>
      <c r="H633" s="300">
        <v>46430</v>
      </c>
      <c r="I633" s="2">
        <v>14</v>
      </c>
    </row>
    <row r="634" spans="1:9" x14ac:dyDescent="0.35">
      <c r="A634" t="s">
        <v>4742</v>
      </c>
      <c r="B634" t="str">
        <f t="shared" si="9"/>
        <v>M018320</v>
      </c>
      <c r="C634" t="s">
        <v>4743</v>
      </c>
      <c r="D634" s="2">
        <v>18</v>
      </c>
      <c r="E634" s="309">
        <v>46294</v>
      </c>
      <c r="F634" s="300">
        <v>46314</v>
      </c>
      <c r="G634" s="2" t="s">
        <v>4353</v>
      </c>
      <c r="H634" s="300">
        <v>46283</v>
      </c>
      <c r="I634" s="2">
        <v>66</v>
      </c>
    </row>
    <row r="635" spans="1:9" x14ac:dyDescent="0.35">
      <c r="A635" t="s">
        <v>4744</v>
      </c>
      <c r="B635" t="str">
        <f t="shared" si="9"/>
        <v>M018012</v>
      </c>
      <c r="C635" t="s">
        <v>4745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35">
      <c r="A636" t="s">
        <v>4746</v>
      </c>
      <c r="B636" t="str">
        <f t="shared" si="9"/>
        <v>M018380</v>
      </c>
      <c r="C636" t="s">
        <v>4747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35">
      <c r="A637" t="s">
        <v>4748</v>
      </c>
      <c r="B637" t="str">
        <f t="shared" si="9"/>
        <v>M018330</v>
      </c>
      <c r="C637" t="s">
        <v>4749</v>
      </c>
      <c r="D637" s="2">
        <v>12</v>
      </c>
      <c r="E637" s="309" t="s">
        <v>4108</v>
      </c>
      <c r="F637" s="2" t="s">
        <v>4128</v>
      </c>
      <c r="G637" s="2" t="s">
        <v>4098</v>
      </c>
      <c r="H637" s="2" t="s">
        <v>4675</v>
      </c>
      <c r="I637" s="2">
        <v>11</v>
      </c>
    </row>
    <row r="638" spans="1:9" x14ac:dyDescent="0.35">
      <c r="A638" t="s">
        <v>4750</v>
      </c>
      <c r="B638" t="str">
        <f t="shared" si="9"/>
        <v>M018350</v>
      </c>
      <c r="C638" t="s">
        <v>4751</v>
      </c>
      <c r="D638" s="2">
        <v>12</v>
      </c>
      <c r="E638" s="309" t="s">
        <v>4108</v>
      </c>
      <c r="F638" s="2" t="s">
        <v>4128</v>
      </c>
      <c r="G638" s="2" t="s">
        <v>4098</v>
      </c>
      <c r="H638" s="2" t="s">
        <v>4675</v>
      </c>
      <c r="I638" s="2">
        <v>11</v>
      </c>
    </row>
    <row r="639" spans="1:9" x14ac:dyDescent="0.35">
      <c r="A639" t="s">
        <v>4752</v>
      </c>
      <c r="B639" t="str">
        <f t="shared" si="9"/>
        <v>M018340</v>
      </c>
      <c r="C639" t="s">
        <v>4753</v>
      </c>
      <c r="D639" s="2">
        <v>55</v>
      </c>
      <c r="E639" s="309" t="s">
        <v>4108</v>
      </c>
      <c r="F639" s="300">
        <v>46454</v>
      </c>
      <c r="G639" s="2" t="s">
        <v>4538</v>
      </c>
      <c r="H639" s="300">
        <v>46457</v>
      </c>
      <c r="I639" s="2">
        <v>23</v>
      </c>
    </row>
    <row r="640" spans="1:9" x14ac:dyDescent="0.35">
      <c r="A640" t="s">
        <v>4754</v>
      </c>
      <c r="B640" t="str">
        <f t="shared" si="9"/>
        <v>M018305</v>
      </c>
      <c r="C640" t="s">
        <v>4755</v>
      </c>
      <c r="D640" s="2">
        <v>12</v>
      </c>
      <c r="E640" s="309" t="s">
        <v>4108</v>
      </c>
      <c r="F640" s="2" t="s">
        <v>4128</v>
      </c>
      <c r="G640" s="2" t="s">
        <v>4098</v>
      </c>
      <c r="H640" s="2" t="s">
        <v>4675</v>
      </c>
      <c r="I640" s="2">
        <v>11</v>
      </c>
    </row>
    <row r="641" spans="1:9" x14ac:dyDescent="0.35">
      <c r="A641" t="s">
        <v>4756</v>
      </c>
      <c r="B641" t="str">
        <f t="shared" si="9"/>
        <v>M018332</v>
      </c>
      <c r="C641" t="s">
        <v>4757</v>
      </c>
      <c r="D641" s="2">
        <v>12</v>
      </c>
      <c r="E641" s="309" t="s">
        <v>4098</v>
      </c>
      <c r="F641" s="2" t="s">
        <v>4675</v>
      </c>
      <c r="G641" s="300">
        <v>46419</v>
      </c>
      <c r="H641" s="300">
        <v>46431</v>
      </c>
      <c r="I641" s="2">
        <v>11</v>
      </c>
    </row>
    <row r="642" spans="1:9" x14ac:dyDescent="0.35">
      <c r="A642" t="s">
        <v>4758</v>
      </c>
      <c r="B642" t="str">
        <f t="shared" si="9"/>
        <v>M018306</v>
      </c>
      <c r="C642" t="s">
        <v>4759</v>
      </c>
      <c r="D642" s="2">
        <v>12</v>
      </c>
      <c r="E642" s="309" t="s">
        <v>4098</v>
      </c>
      <c r="F642" s="2" t="s">
        <v>4675</v>
      </c>
      <c r="G642" s="300">
        <v>46419</v>
      </c>
      <c r="H642" s="300">
        <v>46431</v>
      </c>
      <c r="I642" s="2">
        <v>11</v>
      </c>
    </row>
    <row r="643" spans="1:9" x14ac:dyDescent="0.35">
      <c r="A643" t="s">
        <v>4760</v>
      </c>
      <c r="B643" t="str">
        <f t="shared" si="9"/>
        <v>M018050</v>
      </c>
      <c r="C643" t="s">
        <v>4761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35">
      <c r="A644" t="s">
        <v>4762</v>
      </c>
      <c r="B644" t="str">
        <f t="shared" si="9"/>
        <v>M018370</v>
      </c>
      <c r="C644" t="s">
        <v>4763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35">
      <c r="A645" t="s">
        <v>4764</v>
      </c>
      <c r="B645" t="str">
        <f t="shared" si="9"/>
        <v>M018310</v>
      </c>
      <c r="C645" t="s">
        <v>4765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35">
      <c r="A646" t="s">
        <v>4766</v>
      </c>
      <c r="B646" t="str">
        <f t="shared" ref="B646:B709" si="10">+RIGHT(A646,7)</f>
        <v>M018391</v>
      </c>
      <c r="C646" t="s">
        <v>4767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35">
      <c r="A647" t="s">
        <v>4768</v>
      </c>
      <c r="B647" t="str">
        <f t="shared" si="10"/>
        <v>M018400</v>
      </c>
      <c r="C647" t="s">
        <v>4769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4770</v>
      </c>
      <c r="I647" s="2">
        <v>11</v>
      </c>
    </row>
    <row r="648" spans="1:9" x14ac:dyDescent="0.35">
      <c r="A648" t="s">
        <v>4771</v>
      </c>
      <c r="B648" t="str">
        <f t="shared" si="10"/>
        <v>M018401</v>
      </c>
      <c r="C648" t="s">
        <v>4772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4770</v>
      </c>
      <c r="I648" s="2">
        <v>40</v>
      </c>
    </row>
    <row r="649" spans="1:9" x14ac:dyDescent="0.35">
      <c r="A649" t="s">
        <v>4773</v>
      </c>
      <c r="B649" t="str">
        <f t="shared" si="10"/>
        <v>M018360</v>
      </c>
      <c r="C649" t="s">
        <v>4774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35">
      <c r="A650" t="s">
        <v>4775</v>
      </c>
      <c r="B650" t="str">
        <f t="shared" si="10"/>
        <v>M018365</v>
      </c>
      <c r="C650" t="s">
        <v>4776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35">
      <c r="A651" t="s">
        <v>4777</v>
      </c>
      <c r="B651" t="str">
        <f t="shared" si="10"/>
        <v>M018311</v>
      </c>
      <c r="C651" t="s">
        <v>4778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4779</v>
      </c>
      <c r="I651" s="2">
        <v>32</v>
      </c>
    </row>
    <row r="652" spans="1:9" x14ac:dyDescent="0.35">
      <c r="A652" t="s">
        <v>4543</v>
      </c>
      <c r="B652" t="str">
        <f t="shared" si="10"/>
        <v>e + KOD</v>
      </c>
      <c r="D652" s="2">
        <v>175</v>
      </c>
      <c r="E652" s="309" t="s">
        <v>3896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35">
      <c r="A653" t="s">
        <v>4780</v>
      </c>
      <c r="B653" t="str">
        <f t="shared" si="10"/>
        <v>M019040</v>
      </c>
      <c r="C653" t="s">
        <v>4781</v>
      </c>
      <c r="D653" s="2">
        <v>55</v>
      </c>
      <c r="E653" s="309" t="s">
        <v>3896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35">
      <c r="A654" t="s">
        <v>4782</v>
      </c>
      <c r="B654" t="str">
        <f t="shared" si="10"/>
        <v>M019010</v>
      </c>
      <c r="C654" t="s">
        <v>4783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35">
      <c r="A655" t="s">
        <v>4784</v>
      </c>
      <c r="B655" t="str">
        <f t="shared" si="10"/>
        <v>M019020</v>
      </c>
      <c r="C655" t="s">
        <v>4785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35">
      <c r="A656" t="s">
        <v>4552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4178</v>
      </c>
      <c r="G656" s="300">
        <v>46319</v>
      </c>
      <c r="H656" s="300">
        <v>46443</v>
      </c>
      <c r="I656" s="2">
        <v>89</v>
      </c>
    </row>
    <row r="657" spans="1:9" x14ac:dyDescent="0.35">
      <c r="A657" t="s">
        <v>4786</v>
      </c>
      <c r="B657" t="str">
        <f t="shared" si="10"/>
        <v>M017050</v>
      </c>
      <c r="C657" t="s">
        <v>4787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35">
      <c r="A658" t="s">
        <v>4788</v>
      </c>
      <c r="B658" t="str">
        <f t="shared" si="10"/>
        <v>M017021</v>
      </c>
      <c r="C658" t="s">
        <v>4789</v>
      </c>
      <c r="D658" s="2">
        <v>6</v>
      </c>
      <c r="E658" s="309">
        <v>46338</v>
      </c>
      <c r="F658" s="300">
        <v>46344</v>
      </c>
      <c r="G658" s="2" t="s">
        <v>4695</v>
      </c>
      <c r="H658" s="2" t="s">
        <v>4593</v>
      </c>
      <c r="I658" s="2">
        <v>120</v>
      </c>
    </row>
    <row r="659" spans="1:9" x14ac:dyDescent="0.35">
      <c r="A659" t="s">
        <v>4790</v>
      </c>
      <c r="B659" t="str">
        <f t="shared" si="10"/>
        <v>M017040</v>
      </c>
      <c r="C659" t="s">
        <v>4791</v>
      </c>
      <c r="D659" s="2">
        <v>10</v>
      </c>
      <c r="E659" s="309">
        <v>46347</v>
      </c>
      <c r="F659" s="2" t="s">
        <v>4296</v>
      </c>
      <c r="G659" s="300">
        <v>46349</v>
      </c>
      <c r="H659" s="2" t="s">
        <v>4288</v>
      </c>
      <c r="I659" s="2">
        <v>118</v>
      </c>
    </row>
    <row r="660" spans="1:9" x14ac:dyDescent="0.35">
      <c r="A660" t="s">
        <v>4792</v>
      </c>
      <c r="B660" t="str">
        <f t="shared" si="10"/>
        <v>M017070</v>
      </c>
      <c r="C660" t="s">
        <v>4793</v>
      </c>
      <c r="D660" s="2">
        <v>30</v>
      </c>
      <c r="E660" s="309" t="s">
        <v>4044</v>
      </c>
      <c r="F660" s="2" t="s">
        <v>4178</v>
      </c>
      <c r="G660" s="2" t="s">
        <v>4137</v>
      </c>
      <c r="H660" s="300">
        <v>46443</v>
      </c>
      <c r="I660" s="2">
        <v>89</v>
      </c>
    </row>
    <row r="661" spans="1:9" x14ac:dyDescent="0.35">
      <c r="A661" t="s">
        <v>4794</v>
      </c>
      <c r="B661" t="str">
        <f t="shared" si="10"/>
        <v>M017080</v>
      </c>
      <c r="C661" t="s">
        <v>4795</v>
      </c>
      <c r="D661" s="2">
        <v>6</v>
      </c>
      <c r="E661" s="309" t="s">
        <v>4044</v>
      </c>
      <c r="F661" s="2" t="s">
        <v>4537</v>
      </c>
      <c r="G661" s="2" t="s">
        <v>4137</v>
      </c>
      <c r="H661" s="2" t="s">
        <v>4698</v>
      </c>
      <c r="I661" s="2">
        <v>108</v>
      </c>
    </row>
    <row r="662" spans="1:9" x14ac:dyDescent="0.35">
      <c r="A662" t="s">
        <v>4796</v>
      </c>
      <c r="B662" t="str">
        <f t="shared" si="10"/>
        <v>M017020</v>
      </c>
      <c r="C662" t="s">
        <v>4797</v>
      </c>
      <c r="D662" s="2">
        <v>6</v>
      </c>
      <c r="E662" s="309" t="s">
        <v>4108</v>
      </c>
      <c r="F662" s="2" t="s">
        <v>4073</v>
      </c>
      <c r="G662" s="2" t="s">
        <v>4098</v>
      </c>
      <c r="H662" s="2" t="s">
        <v>4599</v>
      </c>
      <c r="I662" s="2">
        <v>32</v>
      </c>
    </row>
    <row r="663" spans="1:9" x14ac:dyDescent="0.35">
      <c r="A663" t="s">
        <v>4798</v>
      </c>
      <c r="B663" t="str">
        <f t="shared" si="10"/>
        <v>M017030</v>
      </c>
      <c r="C663" t="s">
        <v>4799</v>
      </c>
      <c r="D663" s="2">
        <v>10</v>
      </c>
      <c r="E663" s="309" t="s">
        <v>4572</v>
      </c>
      <c r="F663" s="2" t="s">
        <v>4266</v>
      </c>
      <c r="G663" s="2" t="s">
        <v>4108</v>
      </c>
      <c r="H663" s="2" t="s">
        <v>4303</v>
      </c>
      <c r="I663" s="2">
        <v>92</v>
      </c>
    </row>
    <row r="664" spans="1:9" x14ac:dyDescent="0.35">
      <c r="A664" t="s">
        <v>3584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35">
      <c r="A665" t="s">
        <v>4376</v>
      </c>
      <c r="B665" t="str">
        <f t="shared" si="10"/>
        <v>Cutcher</v>
      </c>
      <c r="D665" s="2">
        <v>168</v>
      </c>
      <c r="E665" s="309">
        <v>46273</v>
      </c>
      <c r="F665" s="2" t="s">
        <v>4280</v>
      </c>
      <c r="G665" s="300">
        <v>46333</v>
      </c>
      <c r="H665" s="2" t="s">
        <v>4314</v>
      </c>
      <c r="I665" s="2">
        <v>49</v>
      </c>
    </row>
    <row r="666" spans="1:9" x14ac:dyDescent="0.35">
      <c r="A666" t="s">
        <v>4800</v>
      </c>
      <c r="B666" t="str">
        <f t="shared" si="10"/>
        <v>P011010</v>
      </c>
      <c r="C666" t="s">
        <v>4801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35">
      <c r="A667" t="s">
        <v>4802</v>
      </c>
      <c r="B667" t="str">
        <f t="shared" si="10"/>
        <v>P011021</v>
      </c>
      <c r="C667" t="s">
        <v>4803</v>
      </c>
      <c r="D667" s="2">
        <v>80</v>
      </c>
      <c r="E667" s="309" t="s">
        <v>4296</v>
      </c>
      <c r="F667" s="300">
        <v>46464</v>
      </c>
      <c r="G667" s="2" t="s">
        <v>4675</v>
      </c>
      <c r="H667" s="2" t="s">
        <v>4314</v>
      </c>
      <c r="I667" s="2">
        <v>22</v>
      </c>
    </row>
    <row r="668" spans="1:9" x14ac:dyDescent="0.35">
      <c r="A668" t="s">
        <v>4804</v>
      </c>
      <c r="B668" t="str">
        <f t="shared" si="10"/>
        <v>P011035</v>
      </c>
      <c r="C668" t="s">
        <v>4805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35">
      <c r="A669" t="s">
        <v>4806</v>
      </c>
      <c r="B669" t="str">
        <f t="shared" si="10"/>
        <v>P011041</v>
      </c>
      <c r="C669" t="s">
        <v>4807</v>
      </c>
      <c r="D669" s="2">
        <v>36</v>
      </c>
      <c r="E669" s="309">
        <v>46441</v>
      </c>
      <c r="F669" s="2" t="s">
        <v>4280</v>
      </c>
      <c r="I669" s="2">
        <v>49</v>
      </c>
    </row>
    <row r="670" spans="1:9" x14ac:dyDescent="0.35">
      <c r="A670" t="s">
        <v>4384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35">
      <c r="A671" t="s">
        <v>4808</v>
      </c>
      <c r="B671" t="str">
        <f t="shared" si="10"/>
        <v>P011130</v>
      </c>
      <c r="C671" t="s">
        <v>4809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35">
      <c r="A672" t="s">
        <v>4810</v>
      </c>
      <c r="B672" t="str">
        <f t="shared" si="10"/>
        <v>P011120</v>
      </c>
      <c r="C672" t="s">
        <v>4811</v>
      </c>
      <c r="D672" s="2">
        <v>180</v>
      </c>
      <c r="E672" s="309">
        <v>46318</v>
      </c>
      <c r="F672" s="300">
        <v>46541</v>
      </c>
      <c r="G672" s="2" t="s">
        <v>4128</v>
      </c>
      <c r="H672" s="300">
        <v>46542</v>
      </c>
      <c r="I672" s="2">
        <v>1</v>
      </c>
    </row>
    <row r="673" spans="1:9" x14ac:dyDescent="0.35">
      <c r="A673" t="s">
        <v>4812</v>
      </c>
      <c r="B673" t="str">
        <f t="shared" si="10"/>
        <v>P011140</v>
      </c>
      <c r="C673" t="s">
        <v>4807</v>
      </c>
      <c r="D673" s="2">
        <v>41</v>
      </c>
      <c r="E673" s="309" t="s">
        <v>4813</v>
      </c>
      <c r="F673" s="300">
        <v>46547</v>
      </c>
      <c r="I673" s="2">
        <v>2</v>
      </c>
    </row>
    <row r="674" spans="1:9" x14ac:dyDescent="0.35">
      <c r="A674" t="s">
        <v>4410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35">
      <c r="A675" t="s">
        <v>4814</v>
      </c>
      <c r="B675" t="str">
        <f t="shared" si="10"/>
        <v>P012010</v>
      </c>
      <c r="C675" t="s">
        <v>4815</v>
      </c>
      <c r="D675" s="2">
        <v>273</v>
      </c>
      <c r="E675" s="309">
        <v>46169</v>
      </c>
      <c r="F675" s="2" t="s">
        <v>4813</v>
      </c>
      <c r="G675" s="300">
        <v>46302</v>
      </c>
      <c r="H675" s="2" t="s">
        <v>4816</v>
      </c>
      <c r="I675" s="2">
        <v>0</v>
      </c>
    </row>
    <row r="676" spans="1:9" x14ac:dyDescent="0.35">
      <c r="A676" t="s">
        <v>4817</v>
      </c>
      <c r="B676" t="str">
        <f t="shared" si="10"/>
        <v>P012020</v>
      </c>
      <c r="C676" t="s">
        <v>4818</v>
      </c>
      <c r="D676" s="2">
        <v>160</v>
      </c>
      <c r="E676" s="309">
        <v>46351</v>
      </c>
      <c r="F676" s="300">
        <v>46550</v>
      </c>
      <c r="G676" s="2" t="s">
        <v>4196</v>
      </c>
      <c r="H676" s="300">
        <v>46536</v>
      </c>
      <c r="I676" s="2">
        <v>0</v>
      </c>
    </row>
    <row r="677" spans="1:9" x14ac:dyDescent="0.35">
      <c r="A677" t="s">
        <v>4819</v>
      </c>
      <c r="B677" t="str">
        <f t="shared" si="10"/>
        <v>P012040</v>
      </c>
      <c r="C677" t="s">
        <v>4807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35">
      <c r="A678" t="s">
        <v>4423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35">
      <c r="A679" t="s">
        <v>4820</v>
      </c>
      <c r="B679" t="str">
        <f t="shared" si="10"/>
        <v>P013010</v>
      </c>
      <c r="C679" t="s">
        <v>4821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35">
      <c r="A680" t="s">
        <v>4822</v>
      </c>
      <c r="B680" t="str">
        <f t="shared" si="10"/>
        <v>P013020</v>
      </c>
      <c r="C680" t="s">
        <v>4823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35">
      <c r="A681" t="s">
        <v>4824</v>
      </c>
      <c r="B681" t="str">
        <f t="shared" si="10"/>
        <v>P013040</v>
      </c>
      <c r="C681" t="s">
        <v>4807</v>
      </c>
      <c r="D681" s="2">
        <v>44</v>
      </c>
      <c r="E681" s="309" t="s">
        <v>4825</v>
      </c>
      <c r="F681" s="300">
        <v>46554</v>
      </c>
      <c r="I681" s="2">
        <v>28</v>
      </c>
    </row>
    <row r="682" spans="1:9" x14ac:dyDescent="0.35">
      <c r="A682" t="s">
        <v>4442</v>
      </c>
      <c r="B682" t="str">
        <f t="shared" si="10"/>
        <v>Hot Oil</v>
      </c>
      <c r="D682" s="2">
        <v>213</v>
      </c>
      <c r="E682" s="309" t="s">
        <v>4429</v>
      </c>
      <c r="F682" s="2" t="s">
        <v>4825</v>
      </c>
      <c r="G682" s="300">
        <v>46319</v>
      </c>
      <c r="H682" s="2" t="s">
        <v>4826</v>
      </c>
      <c r="I682" s="2">
        <v>40</v>
      </c>
    </row>
    <row r="683" spans="1:9" x14ac:dyDescent="0.35">
      <c r="A683" t="s">
        <v>4827</v>
      </c>
      <c r="B683" t="str">
        <f t="shared" si="10"/>
        <v>P014010</v>
      </c>
      <c r="C683" t="s">
        <v>4828</v>
      </c>
      <c r="D683" s="2">
        <v>156</v>
      </c>
      <c r="E683" s="309" t="s">
        <v>4429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35">
      <c r="A684" t="s">
        <v>4829</v>
      </c>
      <c r="B684" t="str">
        <f t="shared" si="10"/>
        <v>P014020</v>
      </c>
      <c r="C684" t="s">
        <v>4830</v>
      </c>
      <c r="D684" s="2">
        <v>103</v>
      </c>
      <c r="E684" s="309">
        <v>46353</v>
      </c>
      <c r="F684" s="2" t="s">
        <v>4314</v>
      </c>
      <c r="G684" s="2" t="s">
        <v>4332</v>
      </c>
      <c r="H684" s="2" t="s">
        <v>4826</v>
      </c>
      <c r="I684" s="2">
        <v>30</v>
      </c>
    </row>
    <row r="685" spans="1:9" x14ac:dyDescent="0.35">
      <c r="A685" t="s">
        <v>4831</v>
      </c>
      <c r="B685" t="str">
        <f t="shared" si="10"/>
        <v>P014040</v>
      </c>
      <c r="C685" t="s">
        <v>4807</v>
      </c>
      <c r="D685" s="2">
        <v>36</v>
      </c>
      <c r="E685" s="309">
        <v>46463</v>
      </c>
      <c r="F685" s="2" t="s">
        <v>4825</v>
      </c>
      <c r="I685" s="2">
        <v>40</v>
      </c>
    </row>
    <row r="686" spans="1:9" x14ac:dyDescent="0.35">
      <c r="A686" t="s">
        <v>4460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35">
      <c r="A687" t="s">
        <v>4832</v>
      </c>
      <c r="B687" t="str">
        <f t="shared" si="10"/>
        <v>P015010</v>
      </c>
      <c r="C687" t="s">
        <v>4833</v>
      </c>
      <c r="D687" s="2">
        <v>130</v>
      </c>
      <c r="E687" s="309">
        <v>46211</v>
      </c>
      <c r="F687" s="2" t="s">
        <v>4295</v>
      </c>
      <c r="G687" s="300">
        <v>46279</v>
      </c>
      <c r="H687" s="2" t="s">
        <v>4073</v>
      </c>
      <c r="I687" s="2">
        <v>35</v>
      </c>
    </row>
    <row r="688" spans="1:9" x14ac:dyDescent="0.35">
      <c r="A688" t="s">
        <v>4834</v>
      </c>
      <c r="B688" t="str">
        <f t="shared" si="10"/>
        <v>P015020</v>
      </c>
      <c r="C688" t="s">
        <v>4835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35">
      <c r="A689" t="s">
        <v>4836</v>
      </c>
      <c r="B689" t="str">
        <f t="shared" si="10"/>
        <v>P015035</v>
      </c>
      <c r="C689" t="s">
        <v>4837</v>
      </c>
      <c r="D689" s="2">
        <v>27</v>
      </c>
      <c r="E689" s="309" t="s">
        <v>4538</v>
      </c>
      <c r="F689" s="300">
        <v>46424</v>
      </c>
      <c r="I689" s="2">
        <v>20</v>
      </c>
    </row>
    <row r="690" spans="1:9" x14ac:dyDescent="0.35">
      <c r="A690" t="s">
        <v>4838</v>
      </c>
      <c r="B690" t="str">
        <f t="shared" si="10"/>
        <v>P015040</v>
      </c>
      <c r="C690" t="s">
        <v>4807</v>
      </c>
      <c r="D690" s="2">
        <v>36</v>
      </c>
      <c r="E690" s="309" t="s">
        <v>4266</v>
      </c>
      <c r="F690" s="300">
        <v>46443</v>
      </c>
      <c r="I690" s="2">
        <v>13</v>
      </c>
    </row>
    <row r="691" spans="1:9" x14ac:dyDescent="0.35">
      <c r="A691" t="s">
        <v>4469</v>
      </c>
      <c r="B691" t="str">
        <f t="shared" si="10"/>
        <v>densado</v>
      </c>
      <c r="D691" s="2">
        <v>142</v>
      </c>
      <c r="E691" s="309">
        <v>46324</v>
      </c>
      <c r="F691" s="2" t="s">
        <v>4839</v>
      </c>
      <c r="G691" s="2" t="s">
        <v>4332</v>
      </c>
      <c r="H691" s="2" t="s">
        <v>4840</v>
      </c>
      <c r="I691" s="2">
        <v>31</v>
      </c>
    </row>
    <row r="692" spans="1:9" x14ac:dyDescent="0.35">
      <c r="A692" t="s">
        <v>4841</v>
      </c>
      <c r="B692" t="str">
        <f t="shared" si="10"/>
        <v>P016010</v>
      </c>
      <c r="C692" t="s">
        <v>4842</v>
      </c>
      <c r="D692" s="2">
        <v>100</v>
      </c>
      <c r="E692" s="309">
        <v>46324</v>
      </c>
      <c r="F692" s="300">
        <v>46454</v>
      </c>
      <c r="G692" s="2" t="s">
        <v>4332</v>
      </c>
      <c r="H692" s="300">
        <v>46470</v>
      </c>
      <c r="I692" s="2">
        <v>58</v>
      </c>
    </row>
    <row r="693" spans="1:9" x14ac:dyDescent="0.35">
      <c r="A693" t="s">
        <v>4843</v>
      </c>
      <c r="B693" t="str">
        <f t="shared" si="10"/>
        <v>P016020</v>
      </c>
      <c r="C693" t="s">
        <v>4844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4840</v>
      </c>
      <c r="I693" s="2">
        <v>48</v>
      </c>
    </row>
    <row r="694" spans="1:9" x14ac:dyDescent="0.35">
      <c r="A694" t="s">
        <v>4845</v>
      </c>
      <c r="B694" t="str">
        <f t="shared" si="10"/>
        <v>P016022</v>
      </c>
      <c r="C694" t="s">
        <v>4846</v>
      </c>
      <c r="D694" s="2">
        <v>40</v>
      </c>
      <c r="E694" s="309" t="s">
        <v>4686</v>
      </c>
      <c r="F694" s="300">
        <v>46459</v>
      </c>
      <c r="G694" s="2" t="s">
        <v>4043</v>
      </c>
      <c r="H694" s="300">
        <v>46459</v>
      </c>
      <c r="I694" s="2">
        <v>31</v>
      </c>
    </row>
    <row r="695" spans="1:9" x14ac:dyDescent="0.35">
      <c r="A695" t="s">
        <v>4847</v>
      </c>
      <c r="B695" t="str">
        <f t="shared" si="10"/>
        <v>P016035</v>
      </c>
      <c r="C695" t="s">
        <v>4848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35">
      <c r="A696" t="s">
        <v>4849</v>
      </c>
      <c r="B696" t="str">
        <f t="shared" si="10"/>
        <v>P016040</v>
      </c>
      <c r="C696" t="s">
        <v>4807</v>
      </c>
      <c r="D696" s="2">
        <v>47</v>
      </c>
      <c r="E696" s="309">
        <v>46449</v>
      </c>
      <c r="F696" s="2" t="s">
        <v>4839</v>
      </c>
      <c r="I696" s="2">
        <v>31</v>
      </c>
    </row>
    <row r="697" spans="1:9" x14ac:dyDescent="0.35">
      <c r="A697" t="s">
        <v>4486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35">
      <c r="A698" t="s">
        <v>4850</v>
      </c>
      <c r="B698" t="str">
        <f t="shared" si="10"/>
        <v>P018010</v>
      </c>
      <c r="C698" t="s">
        <v>4851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35">
      <c r="A699" t="s">
        <v>4852</v>
      </c>
      <c r="B699" t="str">
        <f t="shared" si="10"/>
        <v>P018020</v>
      </c>
      <c r="C699" t="s">
        <v>4853</v>
      </c>
      <c r="D699" s="2">
        <v>110</v>
      </c>
      <c r="E699" s="309" t="s">
        <v>4424</v>
      </c>
      <c r="F699" s="300">
        <v>46515</v>
      </c>
      <c r="G699" s="2" t="s">
        <v>4348</v>
      </c>
      <c r="H699" s="300">
        <v>46515</v>
      </c>
      <c r="I699" s="2">
        <v>15</v>
      </c>
    </row>
    <row r="700" spans="1:9" x14ac:dyDescent="0.35">
      <c r="A700" t="s">
        <v>4854</v>
      </c>
      <c r="B700" t="str">
        <f t="shared" si="10"/>
        <v>P018022</v>
      </c>
      <c r="C700" t="s">
        <v>4855</v>
      </c>
      <c r="D700" s="2">
        <v>75</v>
      </c>
      <c r="E700" s="309" t="s">
        <v>4266</v>
      </c>
      <c r="F700" s="2" t="s">
        <v>4779</v>
      </c>
      <c r="G700" s="2" t="s">
        <v>4137</v>
      </c>
      <c r="H700" s="2" t="s">
        <v>4651</v>
      </c>
      <c r="I700" s="2">
        <v>33</v>
      </c>
    </row>
    <row r="701" spans="1:9" x14ac:dyDescent="0.35">
      <c r="A701" t="s">
        <v>4856</v>
      </c>
      <c r="B701" t="str">
        <f t="shared" si="10"/>
        <v>P018024</v>
      </c>
      <c r="C701" t="s">
        <v>4857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35">
      <c r="A702" t="s">
        <v>4858</v>
      </c>
      <c r="B702" t="str">
        <f t="shared" si="10"/>
        <v>P018040</v>
      </c>
      <c r="C702" t="s">
        <v>4807</v>
      </c>
      <c r="D702" s="2">
        <v>36</v>
      </c>
      <c r="E702" s="309" t="s">
        <v>4280</v>
      </c>
      <c r="F702" s="300">
        <v>46522</v>
      </c>
      <c r="I702" s="2">
        <v>19</v>
      </c>
    </row>
    <row r="703" spans="1:9" x14ac:dyDescent="0.35">
      <c r="A703" t="s">
        <v>4543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4859</v>
      </c>
      <c r="I703" s="2">
        <v>21</v>
      </c>
    </row>
    <row r="704" spans="1:9" x14ac:dyDescent="0.35">
      <c r="A704" t="s">
        <v>4860</v>
      </c>
      <c r="B704" t="str">
        <f t="shared" si="10"/>
        <v>P019010</v>
      </c>
      <c r="C704" t="s">
        <v>4861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35">
      <c r="A705" t="s">
        <v>4862</v>
      </c>
      <c r="B705" t="str">
        <f t="shared" si="10"/>
        <v>P019020</v>
      </c>
      <c r="C705" t="s">
        <v>4863</v>
      </c>
      <c r="D705" s="2">
        <v>72</v>
      </c>
      <c r="E705" s="309" t="s">
        <v>4553</v>
      </c>
      <c r="F705" s="2" t="s">
        <v>4279</v>
      </c>
      <c r="G705" s="300">
        <v>46421</v>
      </c>
      <c r="H705" s="2" t="s">
        <v>4859</v>
      </c>
      <c r="I705" s="2">
        <v>11</v>
      </c>
    </row>
    <row r="706" spans="1:9" x14ac:dyDescent="0.35">
      <c r="A706" t="s">
        <v>4864</v>
      </c>
      <c r="B706" t="str">
        <f t="shared" si="10"/>
        <v>P019040</v>
      </c>
      <c r="C706" t="s">
        <v>4807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35">
      <c r="A707" t="s">
        <v>4552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4826</v>
      </c>
      <c r="G707" s="300">
        <v>46280</v>
      </c>
      <c r="H707" s="2" t="s">
        <v>4865</v>
      </c>
      <c r="I707" s="2">
        <v>39</v>
      </c>
    </row>
    <row r="708" spans="1:9" x14ac:dyDescent="0.35">
      <c r="A708" t="s">
        <v>4866</v>
      </c>
      <c r="B708" t="str">
        <f t="shared" si="10"/>
        <v>P017010</v>
      </c>
      <c r="C708" t="s">
        <v>4867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35">
      <c r="A709" t="s">
        <v>4868</v>
      </c>
      <c r="B709" t="str">
        <f t="shared" si="10"/>
        <v>P017020</v>
      </c>
      <c r="C709" t="s">
        <v>4869</v>
      </c>
      <c r="D709" s="2">
        <v>150</v>
      </c>
      <c r="E709" s="309">
        <v>46300</v>
      </c>
      <c r="F709" s="2" t="s">
        <v>4770</v>
      </c>
      <c r="G709" s="300">
        <v>46305</v>
      </c>
      <c r="H709" s="2" t="s">
        <v>4865</v>
      </c>
      <c r="I709" s="2">
        <v>39</v>
      </c>
    </row>
    <row r="710" spans="1:9" x14ac:dyDescent="0.35">
      <c r="A710" t="s">
        <v>4870</v>
      </c>
      <c r="B710" t="str">
        <f t="shared" ref="B710:B773" si="11">+RIGHT(A710,7)</f>
        <v>P017035</v>
      </c>
      <c r="C710" t="s">
        <v>4871</v>
      </c>
      <c r="D710" s="2">
        <v>27</v>
      </c>
      <c r="E710" s="309">
        <v>46457</v>
      </c>
      <c r="F710" s="2" t="s">
        <v>4770</v>
      </c>
      <c r="I710" s="2">
        <v>45</v>
      </c>
    </row>
    <row r="711" spans="1:9" x14ac:dyDescent="0.35">
      <c r="A711" t="s">
        <v>4872</v>
      </c>
      <c r="B711" t="str">
        <f t="shared" si="11"/>
        <v>P017040</v>
      </c>
      <c r="C711" t="s">
        <v>4807</v>
      </c>
      <c r="D711" s="2">
        <v>36</v>
      </c>
      <c r="E711" s="309">
        <v>46464</v>
      </c>
      <c r="F711" s="2" t="s">
        <v>4826</v>
      </c>
      <c r="I711" s="2">
        <v>39</v>
      </c>
    </row>
    <row r="712" spans="1:9" x14ac:dyDescent="0.35">
      <c r="A712" t="s">
        <v>3731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4873</v>
      </c>
      <c r="I712" s="2">
        <v>22</v>
      </c>
    </row>
    <row r="713" spans="1:9" x14ac:dyDescent="0.35">
      <c r="A713" t="s">
        <v>4359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35">
      <c r="A714" t="s">
        <v>4874</v>
      </c>
      <c r="B714" t="str">
        <f t="shared" si="11"/>
        <v>CDE1110</v>
      </c>
      <c r="C714" t="s">
        <v>4875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35">
      <c r="A715" t="s">
        <v>4876</v>
      </c>
      <c r="B715" t="str">
        <f t="shared" si="11"/>
        <v>CDE1160</v>
      </c>
      <c r="C715" t="s">
        <v>4877</v>
      </c>
      <c r="D715" s="2">
        <v>235</v>
      </c>
      <c r="E715" s="309" t="s">
        <v>4537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35">
      <c r="A716" t="s">
        <v>4878</v>
      </c>
      <c r="B716" t="str">
        <f t="shared" si="11"/>
        <v>CDE1170</v>
      </c>
      <c r="C716" t="s">
        <v>4879</v>
      </c>
      <c r="D716" s="2">
        <v>27</v>
      </c>
      <c r="E716" s="309" t="s">
        <v>4880</v>
      </c>
      <c r="F716" s="300">
        <v>46511</v>
      </c>
      <c r="I716" s="2">
        <v>46</v>
      </c>
    </row>
    <row r="717" spans="1:9" x14ac:dyDescent="0.35">
      <c r="A717" t="s">
        <v>4376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4695</v>
      </c>
      <c r="H717" s="300">
        <v>46548</v>
      </c>
      <c r="I717" s="2">
        <v>48</v>
      </c>
    </row>
    <row r="718" spans="1:9" x14ac:dyDescent="0.35">
      <c r="A718" t="s">
        <v>4881</v>
      </c>
      <c r="B718" t="str">
        <f t="shared" si="11"/>
        <v>E011020</v>
      </c>
      <c r="C718" t="s">
        <v>4882</v>
      </c>
      <c r="D718" s="2">
        <v>90</v>
      </c>
      <c r="E718" s="309">
        <v>46324</v>
      </c>
      <c r="F718" s="300">
        <v>46442</v>
      </c>
      <c r="G718" s="2" t="s">
        <v>4695</v>
      </c>
      <c r="H718" s="2" t="s">
        <v>4883</v>
      </c>
      <c r="I718" s="2">
        <v>48</v>
      </c>
    </row>
    <row r="719" spans="1:9" x14ac:dyDescent="0.35">
      <c r="A719" t="s">
        <v>4884</v>
      </c>
      <c r="B719" t="str">
        <f t="shared" si="11"/>
        <v>E011030</v>
      </c>
      <c r="C719" t="s">
        <v>4885</v>
      </c>
      <c r="D719" s="2">
        <v>90</v>
      </c>
      <c r="E719" s="309" t="s">
        <v>4553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35">
      <c r="A720" t="s">
        <v>4384</v>
      </c>
      <c r="B720" t="str">
        <f t="shared" si="11"/>
        <v>presión</v>
      </c>
      <c r="D720" s="2">
        <v>180</v>
      </c>
      <c r="E720" s="309" t="s">
        <v>4288</v>
      </c>
      <c r="F720" s="300">
        <v>46582</v>
      </c>
      <c r="G720" s="2" t="s">
        <v>4698</v>
      </c>
      <c r="H720" s="2" t="s">
        <v>4873</v>
      </c>
      <c r="I720" s="2">
        <v>38</v>
      </c>
    </row>
    <row r="721" spans="1:9" x14ac:dyDescent="0.35">
      <c r="A721" t="s">
        <v>4886</v>
      </c>
      <c r="B721" t="str">
        <f t="shared" si="11"/>
        <v>E011120</v>
      </c>
      <c r="C721" t="s">
        <v>4887</v>
      </c>
      <c r="D721" s="2">
        <v>120</v>
      </c>
      <c r="E721" s="309" t="s">
        <v>4288</v>
      </c>
      <c r="F721" s="300">
        <v>46512</v>
      </c>
      <c r="G721" s="2" t="s">
        <v>4698</v>
      </c>
      <c r="H721" s="300">
        <v>46554</v>
      </c>
      <c r="I721" s="2">
        <v>32</v>
      </c>
    </row>
    <row r="722" spans="1:9" x14ac:dyDescent="0.35">
      <c r="A722" t="s">
        <v>4888</v>
      </c>
      <c r="B722" t="str">
        <f t="shared" si="11"/>
        <v>E011130</v>
      </c>
      <c r="C722" t="s">
        <v>4889</v>
      </c>
      <c r="D722" s="2">
        <v>120</v>
      </c>
      <c r="E722" s="309">
        <v>46443</v>
      </c>
      <c r="F722" s="300">
        <v>46582</v>
      </c>
      <c r="G722" s="2" t="s">
        <v>4311</v>
      </c>
      <c r="H722" s="2" t="s">
        <v>4873</v>
      </c>
      <c r="I722" s="2">
        <v>38</v>
      </c>
    </row>
    <row r="723" spans="1:9" x14ac:dyDescent="0.35">
      <c r="A723" t="s">
        <v>4890</v>
      </c>
      <c r="B723" t="str">
        <f t="shared" si="11"/>
        <v>E011131</v>
      </c>
      <c r="C723" t="s">
        <v>4891</v>
      </c>
      <c r="D723" s="2">
        <v>70</v>
      </c>
      <c r="E723" s="309">
        <v>46447</v>
      </c>
      <c r="F723" s="300">
        <v>46527</v>
      </c>
      <c r="G723" s="2" t="s">
        <v>4311</v>
      </c>
      <c r="H723" s="300">
        <v>46566</v>
      </c>
      <c r="I723" s="2">
        <v>29</v>
      </c>
    </row>
    <row r="724" spans="1:9" x14ac:dyDescent="0.35">
      <c r="A724" t="s">
        <v>4410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4196</v>
      </c>
      <c r="H724" s="300">
        <v>46560</v>
      </c>
      <c r="I724" s="2">
        <v>31</v>
      </c>
    </row>
    <row r="725" spans="1:9" x14ac:dyDescent="0.35">
      <c r="A725" t="s">
        <v>4892</v>
      </c>
      <c r="B725" t="str">
        <f t="shared" si="11"/>
        <v>E012020</v>
      </c>
      <c r="C725" t="s">
        <v>4893</v>
      </c>
      <c r="D725" s="2">
        <v>100</v>
      </c>
      <c r="E725" s="309">
        <v>46323</v>
      </c>
      <c r="F725" s="300">
        <v>46452</v>
      </c>
      <c r="G725" s="2" t="s">
        <v>4196</v>
      </c>
      <c r="H725" s="300">
        <v>46513</v>
      </c>
      <c r="I725" s="2">
        <v>62</v>
      </c>
    </row>
    <row r="726" spans="1:9" x14ac:dyDescent="0.35">
      <c r="A726" t="s">
        <v>4894</v>
      </c>
      <c r="B726" t="str">
        <f t="shared" si="11"/>
        <v>E012030</v>
      </c>
      <c r="C726" t="s">
        <v>4895</v>
      </c>
      <c r="D726" s="2">
        <v>120</v>
      </c>
      <c r="E726" s="309" t="s">
        <v>4108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35">
      <c r="A727" t="s">
        <v>4423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4698</v>
      </c>
      <c r="H727" s="2" t="s">
        <v>4873</v>
      </c>
      <c r="I727" s="2">
        <v>38</v>
      </c>
    </row>
    <row r="728" spans="1:9" x14ac:dyDescent="0.35">
      <c r="A728" t="s">
        <v>4896</v>
      </c>
      <c r="B728" t="str">
        <f t="shared" si="11"/>
        <v>E013020</v>
      </c>
      <c r="C728" t="s">
        <v>4897</v>
      </c>
      <c r="D728" s="2">
        <v>120</v>
      </c>
      <c r="E728" s="309">
        <v>46350</v>
      </c>
      <c r="F728" s="2" t="s">
        <v>4839</v>
      </c>
      <c r="G728" s="2" t="s">
        <v>4698</v>
      </c>
      <c r="H728" s="300">
        <v>46554</v>
      </c>
      <c r="I728" s="2">
        <v>44</v>
      </c>
    </row>
    <row r="729" spans="1:9" x14ac:dyDescent="0.35">
      <c r="A729" t="s">
        <v>4898</v>
      </c>
      <c r="B729" t="str">
        <f t="shared" si="11"/>
        <v>E013031</v>
      </c>
      <c r="C729" t="s">
        <v>4899</v>
      </c>
      <c r="D729" s="2">
        <v>85</v>
      </c>
      <c r="E729" s="309" t="s">
        <v>4725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35">
      <c r="A730" t="s">
        <v>4900</v>
      </c>
      <c r="B730" t="str">
        <f t="shared" si="11"/>
        <v>E013030</v>
      </c>
      <c r="C730" t="s">
        <v>4901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4873</v>
      </c>
      <c r="I730" s="2">
        <v>38</v>
      </c>
    </row>
    <row r="731" spans="1:9" x14ac:dyDescent="0.35">
      <c r="A731" t="s">
        <v>4442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35">
      <c r="A732" t="s">
        <v>4902</v>
      </c>
      <c r="B732" t="str">
        <f t="shared" si="11"/>
        <v>E014020</v>
      </c>
      <c r="C732" t="s">
        <v>4903</v>
      </c>
      <c r="D732" s="2">
        <v>120</v>
      </c>
      <c r="E732" s="309">
        <v>46345</v>
      </c>
      <c r="F732" s="2" t="s">
        <v>4904</v>
      </c>
      <c r="G732" s="300">
        <v>46343</v>
      </c>
      <c r="H732" s="2" t="s">
        <v>4651</v>
      </c>
      <c r="I732" s="2">
        <v>10</v>
      </c>
    </row>
    <row r="733" spans="1:9" x14ac:dyDescent="0.35">
      <c r="A733" t="s">
        <v>4905</v>
      </c>
      <c r="B733" t="str">
        <f t="shared" si="11"/>
        <v>E014030</v>
      </c>
      <c r="C733" t="s">
        <v>4906</v>
      </c>
      <c r="D733" s="2">
        <v>140</v>
      </c>
      <c r="E733" s="309" t="s">
        <v>4538</v>
      </c>
      <c r="F733" s="300">
        <v>46556</v>
      </c>
      <c r="G733" s="2" t="s">
        <v>4478</v>
      </c>
      <c r="H733" s="300">
        <v>46543</v>
      </c>
      <c r="I733" s="2">
        <v>10</v>
      </c>
    </row>
    <row r="734" spans="1:9" x14ac:dyDescent="0.35">
      <c r="A734" t="s">
        <v>4907</v>
      </c>
      <c r="B734" t="str">
        <f t="shared" si="11"/>
        <v>E014050</v>
      </c>
      <c r="C734" t="s">
        <v>4908</v>
      </c>
      <c r="D734" s="2">
        <v>38</v>
      </c>
      <c r="E734" s="309">
        <v>46443</v>
      </c>
      <c r="F734" s="2" t="s">
        <v>4314</v>
      </c>
      <c r="G734" s="300">
        <v>46440</v>
      </c>
      <c r="H734" s="300">
        <v>46473</v>
      </c>
      <c r="I734" s="2">
        <v>10</v>
      </c>
    </row>
    <row r="735" spans="1:9" x14ac:dyDescent="0.35">
      <c r="A735" t="s">
        <v>4909</v>
      </c>
      <c r="B735" t="str">
        <f t="shared" si="11"/>
        <v>E014060</v>
      </c>
      <c r="C735" t="s">
        <v>4910</v>
      </c>
      <c r="D735" s="2">
        <v>20</v>
      </c>
      <c r="E735" s="309">
        <v>46470</v>
      </c>
      <c r="F735" s="2" t="s">
        <v>4911</v>
      </c>
      <c r="G735" s="300">
        <v>46475</v>
      </c>
      <c r="H735" s="2" t="s">
        <v>4912</v>
      </c>
      <c r="I735" s="2">
        <v>35</v>
      </c>
    </row>
    <row r="736" spans="1:9" x14ac:dyDescent="0.35">
      <c r="A736" t="s">
        <v>4460</v>
      </c>
      <c r="B736" t="str">
        <f t="shared" si="11"/>
        <v>eración</v>
      </c>
      <c r="D736" s="2">
        <v>140</v>
      </c>
      <c r="E736" s="309">
        <v>46314</v>
      </c>
      <c r="F736" s="2" t="s">
        <v>4859</v>
      </c>
      <c r="G736" s="300">
        <v>46314</v>
      </c>
      <c r="H736" s="2" t="s">
        <v>4859</v>
      </c>
      <c r="I736" s="2">
        <v>23</v>
      </c>
    </row>
    <row r="737" spans="1:9" x14ac:dyDescent="0.35">
      <c r="A737" t="s">
        <v>4913</v>
      </c>
      <c r="B737" t="str">
        <f t="shared" si="11"/>
        <v>E015020</v>
      </c>
      <c r="C737" t="s">
        <v>4914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35">
      <c r="A738" t="s">
        <v>4915</v>
      </c>
      <c r="B738" t="str">
        <f t="shared" si="11"/>
        <v>E015030</v>
      </c>
      <c r="C738" t="s">
        <v>4916</v>
      </c>
      <c r="D738" s="2">
        <v>27</v>
      </c>
      <c r="E738" s="309">
        <v>46337</v>
      </c>
      <c r="F738" s="2" t="s">
        <v>4478</v>
      </c>
      <c r="I738" s="2">
        <v>68</v>
      </c>
    </row>
    <row r="739" spans="1:9" x14ac:dyDescent="0.35">
      <c r="A739" t="s">
        <v>4917</v>
      </c>
      <c r="B739" t="str">
        <f t="shared" si="11"/>
        <v>E015031</v>
      </c>
      <c r="C739" t="s">
        <v>4918</v>
      </c>
      <c r="D739" s="2">
        <v>75</v>
      </c>
      <c r="E739" s="309" t="s">
        <v>4128</v>
      </c>
      <c r="F739" s="2" t="s">
        <v>4859</v>
      </c>
      <c r="G739" s="2" t="s">
        <v>4128</v>
      </c>
      <c r="H739" s="2" t="s">
        <v>4859</v>
      </c>
      <c r="I739" s="2">
        <v>23</v>
      </c>
    </row>
    <row r="740" spans="1:9" x14ac:dyDescent="0.35">
      <c r="A740" t="s">
        <v>4469</v>
      </c>
      <c r="B740" t="str">
        <f t="shared" si="11"/>
        <v>densado</v>
      </c>
      <c r="D740" s="2">
        <v>137</v>
      </c>
      <c r="E740" s="309" t="s">
        <v>4073</v>
      </c>
      <c r="F740" s="300">
        <v>46555</v>
      </c>
      <c r="G740" s="2" t="s">
        <v>4537</v>
      </c>
      <c r="H740" s="300">
        <v>46549</v>
      </c>
      <c r="I740" s="2">
        <v>11</v>
      </c>
    </row>
    <row r="741" spans="1:9" x14ac:dyDescent="0.35">
      <c r="A741" t="s">
        <v>4919</v>
      </c>
      <c r="B741" t="str">
        <f t="shared" si="11"/>
        <v>E016020</v>
      </c>
      <c r="C741" t="s">
        <v>4920</v>
      </c>
      <c r="D741" s="2">
        <v>80</v>
      </c>
      <c r="E741" s="309" t="s">
        <v>4073</v>
      </c>
      <c r="F741" s="2" t="s">
        <v>4779</v>
      </c>
      <c r="G741" s="2" t="s">
        <v>4537</v>
      </c>
      <c r="H741" s="300">
        <v>46476</v>
      </c>
      <c r="I741" s="2">
        <v>18</v>
      </c>
    </row>
    <row r="742" spans="1:9" x14ac:dyDescent="0.35">
      <c r="A742" t="s">
        <v>4921</v>
      </c>
      <c r="B742" t="str">
        <f t="shared" si="11"/>
        <v>E016030</v>
      </c>
      <c r="C742" t="s">
        <v>4922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35">
      <c r="A743" t="s">
        <v>4486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35">
      <c r="A744" t="s">
        <v>4923</v>
      </c>
      <c r="B744" t="str">
        <f t="shared" si="11"/>
        <v>E018020</v>
      </c>
      <c r="C744" t="s">
        <v>4924</v>
      </c>
      <c r="D744" s="2">
        <v>120</v>
      </c>
      <c r="E744" s="309">
        <v>46342</v>
      </c>
      <c r="F744" s="2" t="s">
        <v>4925</v>
      </c>
      <c r="G744" s="300">
        <v>46319</v>
      </c>
      <c r="H744" s="300">
        <v>46472</v>
      </c>
      <c r="I744" s="2">
        <v>13</v>
      </c>
    </row>
    <row r="745" spans="1:9" x14ac:dyDescent="0.35">
      <c r="A745" t="s">
        <v>4926</v>
      </c>
      <c r="B745" t="str">
        <f t="shared" si="11"/>
        <v>E018030</v>
      </c>
      <c r="C745" t="s">
        <v>4927</v>
      </c>
      <c r="D745" s="2">
        <v>130</v>
      </c>
      <c r="E745" s="309" t="s">
        <v>4098</v>
      </c>
      <c r="F745" s="300">
        <v>46555</v>
      </c>
      <c r="G745" s="2" t="s">
        <v>4524</v>
      </c>
      <c r="H745" s="300">
        <v>46549</v>
      </c>
      <c r="I745" s="2">
        <v>11</v>
      </c>
    </row>
    <row r="746" spans="1:9" x14ac:dyDescent="0.35">
      <c r="A746" t="s">
        <v>4928</v>
      </c>
      <c r="B746" t="str">
        <f t="shared" si="11"/>
        <v>E018050</v>
      </c>
      <c r="C746" t="s">
        <v>4929</v>
      </c>
      <c r="D746" s="2">
        <v>48</v>
      </c>
      <c r="E746" s="309">
        <v>46430</v>
      </c>
      <c r="F746" s="2" t="s">
        <v>4311</v>
      </c>
      <c r="G746" s="300">
        <v>46440</v>
      </c>
      <c r="H746" s="2" t="s">
        <v>4670</v>
      </c>
      <c r="I746" s="2">
        <v>11</v>
      </c>
    </row>
    <row r="747" spans="1:9" x14ac:dyDescent="0.35">
      <c r="A747" t="s">
        <v>4930</v>
      </c>
      <c r="B747" t="str">
        <f t="shared" si="11"/>
        <v>E018060</v>
      </c>
      <c r="C747" t="s">
        <v>4931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35">
      <c r="A748" t="s">
        <v>4543</v>
      </c>
      <c r="B748" t="str">
        <f t="shared" si="11"/>
        <v>e + KOD</v>
      </c>
      <c r="D748" s="2">
        <v>128</v>
      </c>
      <c r="E748" s="309">
        <v>46326</v>
      </c>
      <c r="F748" s="2" t="s">
        <v>4779</v>
      </c>
      <c r="G748" s="300">
        <v>46354</v>
      </c>
      <c r="H748" s="2" t="s">
        <v>4779</v>
      </c>
      <c r="I748" s="2">
        <v>68</v>
      </c>
    </row>
    <row r="749" spans="1:9" x14ac:dyDescent="0.35">
      <c r="A749" t="s">
        <v>4932</v>
      </c>
      <c r="B749" t="str">
        <f t="shared" si="11"/>
        <v>E019020</v>
      </c>
      <c r="C749" t="s">
        <v>4933</v>
      </c>
      <c r="D749" s="2">
        <v>60</v>
      </c>
      <c r="E749" s="309">
        <v>46326</v>
      </c>
      <c r="F749" s="2" t="s">
        <v>4137</v>
      </c>
      <c r="G749" s="300">
        <v>46354</v>
      </c>
      <c r="H749" s="300">
        <v>46437</v>
      </c>
      <c r="I749" s="2">
        <v>96</v>
      </c>
    </row>
    <row r="750" spans="1:9" x14ac:dyDescent="0.35">
      <c r="A750" t="s">
        <v>4934</v>
      </c>
      <c r="B750" t="str">
        <f t="shared" si="11"/>
        <v>E019030</v>
      </c>
      <c r="C750" t="s">
        <v>4935</v>
      </c>
      <c r="D750" s="2">
        <v>60</v>
      </c>
      <c r="E750" s="309">
        <v>46420</v>
      </c>
      <c r="F750" s="2" t="s">
        <v>4779</v>
      </c>
      <c r="G750" s="300">
        <v>46420</v>
      </c>
      <c r="H750" s="2" t="s">
        <v>4779</v>
      </c>
      <c r="I750" s="2">
        <v>68</v>
      </c>
    </row>
    <row r="751" spans="1:9" x14ac:dyDescent="0.35">
      <c r="A751" t="s">
        <v>4552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35">
      <c r="A752" t="s">
        <v>4936</v>
      </c>
      <c r="B752" t="str">
        <f t="shared" si="11"/>
        <v>E017020</v>
      </c>
      <c r="C752" t="s">
        <v>4937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4279</v>
      </c>
      <c r="I752" s="2">
        <v>54</v>
      </c>
    </row>
    <row r="753" spans="1:9" x14ac:dyDescent="0.35">
      <c r="A753" t="s">
        <v>4938</v>
      </c>
      <c r="B753" t="str">
        <f t="shared" si="11"/>
        <v>E017030</v>
      </c>
      <c r="C753" t="s">
        <v>4939</v>
      </c>
      <c r="D753" s="2">
        <v>120</v>
      </c>
      <c r="E753" s="309" t="s">
        <v>4196</v>
      </c>
      <c r="F753" s="300">
        <v>46536</v>
      </c>
      <c r="G753" s="2" t="s">
        <v>4178</v>
      </c>
      <c r="H753" s="300">
        <v>46550</v>
      </c>
      <c r="I753" s="2">
        <v>32</v>
      </c>
    </row>
    <row r="754" spans="1:9" x14ac:dyDescent="0.35">
      <c r="A754" t="s">
        <v>3808</v>
      </c>
      <c r="B754" t="str">
        <f t="shared" si="11"/>
        <v>control</v>
      </c>
      <c r="D754" s="2">
        <v>246</v>
      </c>
      <c r="E754" s="309">
        <v>46326</v>
      </c>
      <c r="F754" s="2" t="s">
        <v>4363</v>
      </c>
      <c r="G754" s="300">
        <v>46314</v>
      </c>
      <c r="H754" s="2" t="s">
        <v>4363</v>
      </c>
      <c r="I754" s="2">
        <v>11</v>
      </c>
    </row>
    <row r="755" spans="1:9" x14ac:dyDescent="0.35">
      <c r="A755" t="s">
        <v>4376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4695</v>
      </c>
      <c r="H755" s="300">
        <v>46536</v>
      </c>
      <c r="I755" s="2">
        <v>43</v>
      </c>
    </row>
    <row r="756" spans="1:9" x14ac:dyDescent="0.35">
      <c r="A756" t="s">
        <v>4940</v>
      </c>
      <c r="B756" t="str">
        <f t="shared" si="11"/>
        <v>I011010</v>
      </c>
      <c r="C756" t="s">
        <v>4941</v>
      </c>
      <c r="D756" s="2">
        <v>90</v>
      </c>
      <c r="E756" s="309">
        <v>46326</v>
      </c>
      <c r="F756" s="300">
        <v>46444</v>
      </c>
      <c r="G756" s="2" t="s">
        <v>4695</v>
      </c>
      <c r="H756" s="2" t="s">
        <v>4883</v>
      </c>
      <c r="I756" s="2">
        <v>56</v>
      </c>
    </row>
    <row r="757" spans="1:9" x14ac:dyDescent="0.35">
      <c r="A757" t="s">
        <v>4942</v>
      </c>
      <c r="B757" t="str">
        <f t="shared" si="11"/>
        <v>I011020</v>
      </c>
      <c r="C757" t="s">
        <v>4943</v>
      </c>
      <c r="D757" s="2">
        <v>90</v>
      </c>
      <c r="E757" s="309" t="s">
        <v>4108</v>
      </c>
      <c r="F757" s="2" t="s">
        <v>4925</v>
      </c>
      <c r="G757" s="2" t="s">
        <v>4316</v>
      </c>
      <c r="H757" s="300">
        <v>46510</v>
      </c>
      <c r="I757" s="2">
        <v>43</v>
      </c>
    </row>
    <row r="758" spans="1:9" x14ac:dyDescent="0.35">
      <c r="A758" t="s">
        <v>4944</v>
      </c>
      <c r="B758" t="str">
        <f t="shared" si="11"/>
        <v>I011030</v>
      </c>
      <c r="C758" t="s">
        <v>4945</v>
      </c>
      <c r="D758" s="2">
        <v>90</v>
      </c>
      <c r="E758" s="309" t="s">
        <v>4686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35">
      <c r="A759" t="s">
        <v>4384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4698</v>
      </c>
      <c r="H759" s="2" t="s">
        <v>4946</v>
      </c>
      <c r="I759" s="2">
        <v>37</v>
      </c>
    </row>
    <row r="760" spans="1:9" x14ac:dyDescent="0.35">
      <c r="A760" t="s">
        <v>4947</v>
      </c>
      <c r="B760" t="str">
        <f t="shared" si="11"/>
        <v>I011110</v>
      </c>
      <c r="C760" t="s">
        <v>4948</v>
      </c>
      <c r="D760" s="2">
        <v>120</v>
      </c>
      <c r="E760" s="309">
        <v>46326</v>
      </c>
      <c r="F760" s="2" t="s">
        <v>4670</v>
      </c>
      <c r="G760" s="2" t="s">
        <v>4698</v>
      </c>
      <c r="H760" s="300">
        <v>46554</v>
      </c>
      <c r="I760" s="2">
        <v>46</v>
      </c>
    </row>
    <row r="761" spans="1:9" x14ac:dyDescent="0.35">
      <c r="A761" t="s">
        <v>4949</v>
      </c>
      <c r="B761" t="str">
        <f t="shared" si="11"/>
        <v>I011120</v>
      </c>
      <c r="C761" t="s">
        <v>4950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35">
      <c r="A762" t="s">
        <v>4951</v>
      </c>
      <c r="B762" t="str">
        <f t="shared" si="11"/>
        <v>I011130</v>
      </c>
      <c r="C762" t="s">
        <v>4952</v>
      </c>
      <c r="D762" s="2">
        <v>110</v>
      </c>
      <c r="E762" s="309">
        <v>46458</v>
      </c>
      <c r="F762" s="300">
        <v>46585</v>
      </c>
      <c r="G762" s="2" t="s">
        <v>4311</v>
      </c>
      <c r="H762" s="2" t="s">
        <v>4946</v>
      </c>
      <c r="I762" s="2">
        <v>37</v>
      </c>
    </row>
    <row r="763" spans="1:9" x14ac:dyDescent="0.35">
      <c r="A763" t="s">
        <v>4953</v>
      </c>
      <c r="B763" t="str">
        <f t="shared" si="11"/>
        <v>I011131</v>
      </c>
      <c r="C763" t="s">
        <v>4954</v>
      </c>
      <c r="D763" s="2">
        <v>64</v>
      </c>
      <c r="E763" s="309">
        <v>46458</v>
      </c>
      <c r="F763" s="300">
        <v>46532</v>
      </c>
      <c r="G763" s="2" t="s">
        <v>4311</v>
      </c>
      <c r="H763" s="300">
        <v>46560</v>
      </c>
      <c r="I763" s="2">
        <v>1</v>
      </c>
    </row>
    <row r="764" spans="1:9" x14ac:dyDescent="0.35">
      <c r="A764" t="s">
        <v>4410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4196</v>
      </c>
      <c r="H764" s="300">
        <v>46571</v>
      </c>
      <c r="I764" s="2">
        <v>0</v>
      </c>
    </row>
    <row r="765" spans="1:9" x14ac:dyDescent="0.35">
      <c r="A765" t="s">
        <v>4955</v>
      </c>
      <c r="B765" t="str">
        <f t="shared" si="11"/>
        <v>I012010</v>
      </c>
      <c r="C765" t="s">
        <v>4956</v>
      </c>
      <c r="D765" s="2">
        <v>100</v>
      </c>
      <c r="E765" s="309">
        <v>46342</v>
      </c>
      <c r="F765" s="300">
        <v>46471</v>
      </c>
      <c r="G765" s="2" t="s">
        <v>4196</v>
      </c>
      <c r="H765" s="300">
        <v>46513</v>
      </c>
      <c r="I765" s="2">
        <v>53</v>
      </c>
    </row>
    <row r="766" spans="1:9" x14ac:dyDescent="0.35">
      <c r="A766" t="s">
        <v>4957</v>
      </c>
      <c r="B766" t="str">
        <f t="shared" si="11"/>
        <v>I012020</v>
      </c>
      <c r="C766" t="s">
        <v>4958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35">
      <c r="A767" t="s">
        <v>4959</v>
      </c>
      <c r="B767" t="str">
        <f t="shared" si="11"/>
        <v>I012030</v>
      </c>
      <c r="C767" t="s">
        <v>4960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35">
      <c r="A768" t="s">
        <v>4423</v>
      </c>
      <c r="B768" t="str">
        <f t="shared" si="11"/>
        <v>densado</v>
      </c>
      <c r="D768" s="2">
        <v>208</v>
      </c>
      <c r="E768" s="309" t="s">
        <v>3433</v>
      </c>
      <c r="F768" s="2" t="s">
        <v>4363</v>
      </c>
      <c r="G768" s="2" t="s">
        <v>4532</v>
      </c>
      <c r="H768" s="2" t="s">
        <v>4873</v>
      </c>
      <c r="I768" s="2">
        <v>0</v>
      </c>
    </row>
    <row r="769" spans="1:9" x14ac:dyDescent="0.35">
      <c r="A769" t="s">
        <v>4961</v>
      </c>
      <c r="B769" t="str">
        <f t="shared" si="11"/>
        <v>I013010</v>
      </c>
      <c r="C769" t="s">
        <v>4962</v>
      </c>
      <c r="D769" s="2">
        <v>120</v>
      </c>
      <c r="E769" s="309" t="s">
        <v>3433</v>
      </c>
      <c r="F769" s="300">
        <v>46524</v>
      </c>
      <c r="G769" s="2" t="s">
        <v>4128</v>
      </c>
      <c r="H769" s="300">
        <v>46542</v>
      </c>
      <c r="I769" s="2">
        <v>28</v>
      </c>
    </row>
    <row r="770" spans="1:9" x14ac:dyDescent="0.35">
      <c r="A770" t="s">
        <v>4963</v>
      </c>
      <c r="B770" t="str">
        <f t="shared" si="11"/>
        <v>I013002</v>
      </c>
      <c r="C770" t="s">
        <v>4964</v>
      </c>
      <c r="D770" s="2">
        <v>30</v>
      </c>
      <c r="E770" s="309" t="s">
        <v>4538</v>
      </c>
      <c r="F770" s="300">
        <v>46428</v>
      </c>
      <c r="G770" s="2" t="s">
        <v>4532</v>
      </c>
      <c r="H770" s="300">
        <v>46420</v>
      </c>
      <c r="I770" s="2">
        <v>35</v>
      </c>
    </row>
    <row r="771" spans="1:9" x14ac:dyDescent="0.35">
      <c r="A771" t="s">
        <v>4965</v>
      </c>
      <c r="B771" t="str">
        <f t="shared" si="11"/>
        <v>I013004</v>
      </c>
      <c r="C771" t="s">
        <v>4966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35">
      <c r="A772" t="s">
        <v>4967</v>
      </c>
      <c r="B772" t="str">
        <f t="shared" si="11"/>
        <v>I013020</v>
      </c>
      <c r="C772" t="s">
        <v>4968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35">
      <c r="A773" t="s">
        <v>4969</v>
      </c>
      <c r="B773" t="str">
        <f t="shared" si="11"/>
        <v>I013031</v>
      </c>
      <c r="C773" t="s">
        <v>4970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35">
      <c r="A774" t="s">
        <v>4971</v>
      </c>
      <c r="B774" t="str">
        <f t="shared" ref="B774:B837" si="12">+RIGHT(A774,7)</f>
        <v>I013030</v>
      </c>
      <c r="C774" t="s">
        <v>4972</v>
      </c>
      <c r="D774" s="2">
        <v>115</v>
      </c>
      <c r="E774" s="309" t="s">
        <v>4865</v>
      </c>
      <c r="F774" s="2" t="s">
        <v>4363</v>
      </c>
      <c r="G774" s="300">
        <v>46473</v>
      </c>
      <c r="H774" s="2" t="s">
        <v>4873</v>
      </c>
      <c r="I774" s="2">
        <v>0</v>
      </c>
    </row>
    <row r="775" spans="1:9" x14ac:dyDescent="0.35">
      <c r="A775" t="s">
        <v>4442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35">
      <c r="A776" t="s">
        <v>4973</v>
      </c>
      <c r="B776" t="str">
        <f t="shared" si="12"/>
        <v>I014010</v>
      </c>
      <c r="C776" t="s">
        <v>4974</v>
      </c>
      <c r="D776" s="2">
        <v>120</v>
      </c>
      <c r="E776" s="309">
        <v>46345</v>
      </c>
      <c r="F776" s="2" t="s">
        <v>4904</v>
      </c>
      <c r="G776" s="300">
        <v>46343</v>
      </c>
      <c r="H776" s="2" t="s">
        <v>4651</v>
      </c>
      <c r="I776" s="2">
        <v>10</v>
      </c>
    </row>
    <row r="777" spans="1:9" x14ac:dyDescent="0.35">
      <c r="A777" t="s">
        <v>4975</v>
      </c>
      <c r="B777" t="str">
        <f t="shared" si="12"/>
        <v>I014020</v>
      </c>
      <c r="C777" t="s">
        <v>4976</v>
      </c>
      <c r="D777" s="2">
        <v>100</v>
      </c>
      <c r="E777" s="309" t="s">
        <v>4043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35">
      <c r="A778" t="s">
        <v>4977</v>
      </c>
      <c r="B778" t="str">
        <f t="shared" si="12"/>
        <v>I014030</v>
      </c>
      <c r="C778" t="s">
        <v>4978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35">
      <c r="A779" t="s">
        <v>4460</v>
      </c>
      <c r="B779" t="str">
        <f t="shared" si="12"/>
        <v>eración</v>
      </c>
      <c r="D779" s="2">
        <v>140</v>
      </c>
      <c r="E779" s="309">
        <v>46326</v>
      </c>
      <c r="F779" s="2" t="s">
        <v>4839</v>
      </c>
      <c r="G779" s="300">
        <v>46314</v>
      </c>
      <c r="H779" s="2" t="s">
        <v>4859</v>
      </c>
      <c r="I779" s="2">
        <v>12</v>
      </c>
    </row>
    <row r="780" spans="1:9" x14ac:dyDescent="0.35">
      <c r="A780" t="s">
        <v>4979</v>
      </c>
      <c r="B780" t="str">
        <f t="shared" si="12"/>
        <v>I015010</v>
      </c>
      <c r="C780" t="s">
        <v>4980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35">
      <c r="A781" t="s">
        <v>4981</v>
      </c>
      <c r="B781" t="str">
        <f t="shared" si="12"/>
        <v>I015020</v>
      </c>
      <c r="C781" t="s">
        <v>4982</v>
      </c>
      <c r="D781" s="2">
        <v>30</v>
      </c>
      <c r="E781" s="309" t="s">
        <v>4698</v>
      </c>
      <c r="F781" s="300">
        <v>46449</v>
      </c>
      <c r="G781" s="2" t="s">
        <v>4137</v>
      </c>
      <c r="H781" s="300">
        <v>46443</v>
      </c>
      <c r="I781" s="2">
        <v>13</v>
      </c>
    </row>
    <row r="782" spans="1:9" x14ac:dyDescent="0.35">
      <c r="A782" t="s">
        <v>4983</v>
      </c>
      <c r="B782" t="str">
        <f t="shared" si="12"/>
        <v>I015030</v>
      </c>
      <c r="C782" t="s">
        <v>4984</v>
      </c>
      <c r="D782" s="2">
        <v>75</v>
      </c>
      <c r="E782" s="309" t="s">
        <v>4725</v>
      </c>
      <c r="F782" s="2" t="s">
        <v>4839</v>
      </c>
      <c r="G782" s="2" t="s">
        <v>4128</v>
      </c>
      <c r="H782" s="2" t="s">
        <v>4859</v>
      </c>
      <c r="I782" s="2">
        <v>12</v>
      </c>
    </row>
    <row r="783" spans="1:9" x14ac:dyDescent="0.35">
      <c r="A783" t="s">
        <v>4469</v>
      </c>
      <c r="B783" t="str">
        <f t="shared" si="12"/>
        <v>densado</v>
      </c>
      <c r="D783" s="2">
        <v>143</v>
      </c>
      <c r="E783" s="309" t="s">
        <v>4527</v>
      </c>
      <c r="F783" s="300">
        <v>46559</v>
      </c>
      <c r="G783" s="2" t="s">
        <v>4537</v>
      </c>
      <c r="H783" s="300">
        <v>46557</v>
      </c>
      <c r="I783" s="2">
        <v>18</v>
      </c>
    </row>
    <row r="784" spans="1:9" x14ac:dyDescent="0.35">
      <c r="A784" t="s">
        <v>4985</v>
      </c>
      <c r="B784" t="str">
        <f t="shared" si="12"/>
        <v>I016020</v>
      </c>
      <c r="C784" t="s">
        <v>4986</v>
      </c>
      <c r="D784" s="2">
        <v>100</v>
      </c>
      <c r="E784" s="309" t="s">
        <v>4527</v>
      </c>
      <c r="F784" s="300">
        <v>46508</v>
      </c>
      <c r="G784" s="2" t="s">
        <v>4586</v>
      </c>
      <c r="H784" s="300">
        <v>46522</v>
      </c>
      <c r="I784" s="2">
        <v>31</v>
      </c>
    </row>
    <row r="785" spans="1:9" x14ac:dyDescent="0.35">
      <c r="A785" t="s">
        <v>4987</v>
      </c>
      <c r="B785" t="str">
        <f t="shared" si="12"/>
        <v>I016010</v>
      </c>
      <c r="C785" t="s">
        <v>4988</v>
      </c>
      <c r="D785" s="2">
        <v>100</v>
      </c>
      <c r="E785" s="309" t="s">
        <v>4073</v>
      </c>
      <c r="F785" s="300">
        <v>46512</v>
      </c>
      <c r="G785" s="2" t="s">
        <v>4537</v>
      </c>
      <c r="H785" s="2" t="s">
        <v>4840</v>
      </c>
      <c r="I785" s="2">
        <v>18</v>
      </c>
    </row>
    <row r="786" spans="1:9" x14ac:dyDescent="0.35">
      <c r="A786" t="s">
        <v>4989</v>
      </c>
      <c r="B786" t="str">
        <f t="shared" si="12"/>
        <v>I016030</v>
      </c>
      <c r="C786" t="s">
        <v>4990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35">
      <c r="A787" t="s">
        <v>4486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4363</v>
      </c>
      <c r="I787" s="2">
        <v>67</v>
      </c>
    </row>
    <row r="788" spans="1:9" x14ac:dyDescent="0.35">
      <c r="A788" t="s">
        <v>4991</v>
      </c>
      <c r="B788" t="str">
        <f t="shared" si="12"/>
        <v>I018010</v>
      </c>
      <c r="C788" t="s">
        <v>4992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35">
      <c r="A789" t="s">
        <v>4993</v>
      </c>
      <c r="B789" t="str">
        <f t="shared" si="12"/>
        <v>I018002</v>
      </c>
      <c r="C789" t="s">
        <v>4994</v>
      </c>
      <c r="D789" s="2">
        <v>30</v>
      </c>
      <c r="E789" s="309">
        <v>46354</v>
      </c>
      <c r="F789" s="2" t="s">
        <v>4266</v>
      </c>
      <c r="G789" s="2" t="s">
        <v>4572</v>
      </c>
      <c r="H789" s="300">
        <v>46426</v>
      </c>
      <c r="I789" s="2">
        <v>62</v>
      </c>
    </row>
    <row r="790" spans="1:9" x14ac:dyDescent="0.35">
      <c r="A790" t="s">
        <v>4995</v>
      </c>
      <c r="B790" t="str">
        <f t="shared" si="12"/>
        <v>I018020</v>
      </c>
      <c r="C790" t="s">
        <v>4996</v>
      </c>
      <c r="D790" s="2">
        <v>100</v>
      </c>
      <c r="E790" s="309" t="s">
        <v>4675</v>
      </c>
      <c r="F790" s="300">
        <v>46533</v>
      </c>
      <c r="G790" s="2" t="s">
        <v>4675</v>
      </c>
      <c r="H790" s="300">
        <v>46533</v>
      </c>
      <c r="I790" s="2">
        <v>15</v>
      </c>
    </row>
    <row r="791" spans="1:9" x14ac:dyDescent="0.35">
      <c r="A791" t="s">
        <v>4997</v>
      </c>
      <c r="B791" t="str">
        <f t="shared" si="12"/>
        <v>I018004</v>
      </c>
      <c r="C791" t="s">
        <v>4998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4883</v>
      </c>
      <c r="I791" s="2">
        <v>18</v>
      </c>
    </row>
    <row r="792" spans="1:9" x14ac:dyDescent="0.35">
      <c r="A792" t="s">
        <v>4999</v>
      </c>
      <c r="B792" t="str">
        <f t="shared" si="12"/>
        <v>I018030</v>
      </c>
      <c r="C792" t="s">
        <v>5000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35">
      <c r="A793" t="s">
        <v>5001</v>
      </c>
      <c r="B793" t="str">
        <f t="shared" si="12"/>
        <v>I018024</v>
      </c>
      <c r="C793" t="s">
        <v>5002</v>
      </c>
      <c r="D793" s="2">
        <v>35</v>
      </c>
      <c r="E793" s="309" t="s">
        <v>4813</v>
      </c>
      <c r="F793" s="300">
        <v>46540</v>
      </c>
      <c r="G793" s="300">
        <v>46564</v>
      </c>
      <c r="H793" s="2" t="s">
        <v>5003</v>
      </c>
      <c r="I793" s="2">
        <v>67</v>
      </c>
    </row>
    <row r="794" spans="1:9" x14ac:dyDescent="0.35">
      <c r="A794" t="s">
        <v>5004</v>
      </c>
      <c r="B794" t="str">
        <f t="shared" si="12"/>
        <v>I018034</v>
      </c>
      <c r="C794" t="s">
        <v>5005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4363</v>
      </c>
      <c r="I794" s="2">
        <v>67</v>
      </c>
    </row>
    <row r="795" spans="1:9" x14ac:dyDescent="0.35">
      <c r="A795" t="s">
        <v>4543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35">
      <c r="A796" t="s">
        <v>5006</v>
      </c>
      <c r="B796" t="str">
        <f t="shared" si="12"/>
        <v>I019010</v>
      </c>
      <c r="C796" t="s">
        <v>5007</v>
      </c>
      <c r="D796" s="2">
        <v>60</v>
      </c>
      <c r="E796" s="309">
        <v>46326</v>
      </c>
      <c r="F796" s="2" t="s">
        <v>4137</v>
      </c>
      <c r="G796" s="300">
        <v>46354</v>
      </c>
      <c r="H796" s="300">
        <v>46437</v>
      </c>
      <c r="I796" s="2">
        <v>41</v>
      </c>
    </row>
    <row r="797" spans="1:9" x14ac:dyDescent="0.35">
      <c r="A797" t="s">
        <v>5008</v>
      </c>
      <c r="B797" t="str">
        <f t="shared" si="12"/>
        <v>I019020</v>
      </c>
      <c r="C797" t="s">
        <v>5009</v>
      </c>
      <c r="D797" s="2">
        <v>100</v>
      </c>
      <c r="E797" s="309" t="s">
        <v>4599</v>
      </c>
      <c r="F797" s="300">
        <v>46526</v>
      </c>
      <c r="G797" s="2" t="s">
        <v>4137</v>
      </c>
      <c r="H797" s="300">
        <v>46525</v>
      </c>
      <c r="I797" s="2">
        <v>11</v>
      </c>
    </row>
    <row r="798" spans="1:9" x14ac:dyDescent="0.35">
      <c r="A798" t="s">
        <v>5010</v>
      </c>
      <c r="B798" t="str">
        <f t="shared" si="12"/>
        <v>I019030</v>
      </c>
      <c r="C798" t="s">
        <v>5011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35">
      <c r="A799" t="s">
        <v>4552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35">
      <c r="A800" t="s">
        <v>5012</v>
      </c>
      <c r="B800" t="str">
        <f t="shared" si="12"/>
        <v>I017010</v>
      </c>
      <c r="C800" t="s">
        <v>5013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4670</v>
      </c>
      <c r="I800" s="2">
        <v>74</v>
      </c>
    </row>
    <row r="801" spans="1:9" x14ac:dyDescent="0.35">
      <c r="A801" t="s">
        <v>5014</v>
      </c>
      <c r="B801" t="str">
        <f t="shared" si="12"/>
        <v>I017020</v>
      </c>
      <c r="C801" t="s">
        <v>5015</v>
      </c>
      <c r="D801" s="2">
        <v>100</v>
      </c>
      <c r="E801" s="309" t="s">
        <v>4070</v>
      </c>
      <c r="F801" s="300">
        <v>46511</v>
      </c>
      <c r="G801" s="2" t="s">
        <v>4303</v>
      </c>
      <c r="H801" s="300">
        <v>46517</v>
      </c>
      <c r="I801" s="2">
        <v>39</v>
      </c>
    </row>
    <row r="802" spans="1:9" x14ac:dyDescent="0.35">
      <c r="A802" t="s">
        <v>5016</v>
      </c>
      <c r="B802" t="str">
        <f t="shared" si="12"/>
        <v>I017030</v>
      </c>
      <c r="C802" t="s">
        <v>5017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35">
      <c r="A803" t="s">
        <v>5018</v>
      </c>
      <c r="B803" t="str">
        <f t="shared" si="12"/>
        <v>pintura</v>
      </c>
      <c r="D803" s="2">
        <v>240</v>
      </c>
      <c r="E803" s="309" t="s">
        <v>3433</v>
      </c>
      <c r="F803" s="300">
        <v>46664</v>
      </c>
      <c r="G803" s="2" t="s">
        <v>3433</v>
      </c>
      <c r="H803" s="300">
        <v>46664</v>
      </c>
      <c r="I803" s="2">
        <v>21</v>
      </c>
    </row>
    <row r="804" spans="1:9" x14ac:dyDescent="0.35">
      <c r="A804" t="s">
        <v>5019</v>
      </c>
      <c r="B804" t="str">
        <f t="shared" si="12"/>
        <v>I010020</v>
      </c>
      <c r="C804" t="s">
        <v>5020</v>
      </c>
      <c r="D804" s="2">
        <v>240</v>
      </c>
      <c r="E804" s="309" t="s">
        <v>3433</v>
      </c>
      <c r="F804" s="300">
        <v>46664</v>
      </c>
      <c r="G804" s="2" t="s">
        <v>3433</v>
      </c>
      <c r="H804" s="300">
        <v>46664</v>
      </c>
      <c r="I804" s="2">
        <v>21</v>
      </c>
    </row>
    <row r="805" spans="1:9" x14ac:dyDescent="0.35">
      <c r="A805" t="s">
        <v>5021</v>
      </c>
      <c r="B805" t="str">
        <f t="shared" si="12"/>
        <v>I010010</v>
      </c>
      <c r="C805" t="s">
        <v>5022</v>
      </c>
      <c r="D805" s="2">
        <v>240</v>
      </c>
      <c r="E805" s="309" t="s">
        <v>3433</v>
      </c>
      <c r="F805" s="300">
        <v>46664</v>
      </c>
      <c r="G805" s="2" t="s">
        <v>3433</v>
      </c>
      <c r="H805" s="300">
        <v>46664</v>
      </c>
      <c r="I805" s="2">
        <v>21</v>
      </c>
    </row>
    <row r="806" spans="1:9" x14ac:dyDescent="0.35">
      <c r="A806" t="s">
        <v>5023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4593</v>
      </c>
      <c r="H806" s="300">
        <v>46664</v>
      </c>
      <c r="I806" s="2">
        <v>21</v>
      </c>
    </row>
    <row r="807" spans="1:9" x14ac:dyDescent="0.35">
      <c r="A807" t="s">
        <v>5024</v>
      </c>
      <c r="B807" t="str">
        <f t="shared" si="12"/>
        <v>CDW1140</v>
      </c>
      <c r="C807" t="s">
        <v>5025</v>
      </c>
      <c r="D807" s="2">
        <v>309</v>
      </c>
      <c r="E807" s="309">
        <v>45989</v>
      </c>
      <c r="F807" s="2" t="s">
        <v>4295</v>
      </c>
      <c r="I807" s="2">
        <v>89</v>
      </c>
    </row>
    <row r="808" spans="1:9" x14ac:dyDescent="0.35">
      <c r="A808" t="s">
        <v>5026</v>
      </c>
      <c r="B808" t="str">
        <f t="shared" si="12"/>
        <v>CDW1001</v>
      </c>
      <c r="C808" t="s">
        <v>5027</v>
      </c>
      <c r="D808" s="2">
        <v>190</v>
      </c>
      <c r="E808" s="309" t="s">
        <v>4263</v>
      </c>
      <c r="F808" s="2" t="s">
        <v>5028</v>
      </c>
      <c r="G808" s="2" t="s">
        <v>4263</v>
      </c>
      <c r="H808" s="2" t="s">
        <v>5028</v>
      </c>
      <c r="I808" s="2">
        <v>0</v>
      </c>
    </row>
    <row r="809" spans="1:9" x14ac:dyDescent="0.35">
      <c r="A809" t="s">
        <v>5029</v>
      </c>
      <c r="B809" t="str">
        <f t="shared" si="12"/>
        <v>CDW1000</v>
      </c>
      <c r="C809" t="s">
        <v>5030</v>
      </c>
      <c r="D809" s="2">
        <v>240</v>
      </c>
      <c r="E809" s="309" t="s">
        <v>3433</v>
      </c>
      <c r="F809" s="300">
        <v>46664</v>
      </c>
      <c r="G809" s="2" t="s">
        <v>4593</v>
      </c>
      <c r="H809" s="300">
        <v>46661</v>
      </c>
      <c r="I809" s="2">
        <v>0</v>
      </c>
    </row>
    <row r="810" spans="1:9" x14ac:dyDescent="0.35">
      <c r="A810" t="s">
        <v>5031</v>
      </c>
      <c r="B810" t="str">
        <f t="shared" si="12"/>
        <v>CDW1130</v>
      </c>
      <c r="C810" t="s">
        <v>5032</v>
      </c>
      <c r="D810" s="2">
        <v>40</v>
      </c>
      <c r="E810" s="309" t="s">
        <v>4825</v>
      </c>
      <c r="F810" s="300">
        <v>46549</v>
      </c>
      <c r="G810" s="2" t="s">
        <v>4279</v>
      </c>
      <c r="H810" s="300">
        <v>46536</v>
      </c>
      <c r="I810" s="2">
        <v>12</v>
      </c>
    </row>
    <row r="811" spans="1:9" x14ac:dyDescent="0.35">
      <c r="A811" t="s">
        <v>5033</v>
      </c>
      <c r="B811" t="str">
        <f t="shared" si="12"/>
        <v>CDW1004</v>
      </c>
      <c r="C811" t="s">
        <v>5034</v>
      </c>
      <c r="D811" s="2">
        <v>23</v>
      </c>
      <c r="E811" s="309">
        <v>46562</v>
      </c>
      <c r="F811" s="300">
        <v>46588</v>
      </c>
      <c r="G811" s="2" t="s">
        <v>4363</v>
      </c>
      <c r="H811" s="300">
        <v>46653</v>
      </c>
      <c r="I811" s="2">
        <v>86</v>
      </c>
    </row>
    <row r="812" spans="1:9" x14ac:dyDescent="0.35">
      <c r="A812" t="s">
        <v>5035</v>
      </c>
      <c r="B812" t="str">
        <f t="shared" si="12"/>
        <v>CDW1002</v>
      </c>
      <c r="C812" t="s">
        <v>5036</v>
      </c>
      <c r="D812" s="2">
        <v>52</v>
      </c>
      <c r="E812" s="309" t="s">
        <v>5037</v>
      </c>
      <c r="F812" s="300">
        <v>46664</v>
      </c>
      <c r="G812" s="2" t="s">
        <v>5037</v>
      </c>
      <c r="H812" s="300">
        <v>46664</v>
      </c>
      <c r="I812" s="2">
        <v>0</v>
      </c>
    </row>
    <row r="813" spans="1:9" x14ac:dyDescent="0.35">
      <c r="A813" t="s">
        <v>5038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5039</v>
      </c>
      <c r="I813" s="2">
        <v>170</v>
      </c>
    </row>
    <row r="814" spans="1:9" x14ac:dyDescent="0.35">
      <c r="A814" t="s">
        <v>5040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35">
      <c r="A815" t="s">
        <v>5041</v>
      </c>
      <c r="B815" t="str">
        <f t="shared" si="12"/>
        <v>PRPA100</v>
      </c>
      <c r="C815" t="s">
        <v>5042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35">
      <c r="A816" t="s">
        <v>5043</v>
      </c>
      <c r="B816" t="str">
        <f t="shared" si="12"/>
        <v>PRPA110</v>
      </c>
      <c r="C816" t="s">
        <v>5044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35">
      <c r="A817" t="s">
        <v>5045</v>
      </c>
      <c r="B817" t="str">
        <f t="shared" si="12"/>
        <v>PRPA120</v>
      </c>
      <c r="C817" t="s">
        <v>5046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35">
      <c r="A818" t="s">
        <v>5047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35">
      <c r="A819" t="s">
        <v>3972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35">
      <c r="A820" t="s">
        <v>5048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35">
      <c r="A821" t="s">
        <v>5049</v>
      </c>
      <c r="B821" t="str">
        <f t="shared" si="12"/>
        <v>PARO100</v>
      </c>
      <c r="C821" t="s">
        <v>5050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35">
      <c r="A822" t="s">
        <v>5051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35">
      <c r="A823" t="s">
        <v>5052</v>
      </c>
      <c r="B823" t="str">
        <f t="shared" si="12"/>
        <v>PARO110</v>
      </c>
      <c r="C823" t="s">
        <v>5053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35">
      <c r="A824" t="s">
        <v>5054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35">
      <c r="A825" t="s">
        <v>5055</v>
      </c>
      <c r="B825" t="str">
        <f t="shared" si="12"/>
        <v>PARO120</v>
      </c>
      <c r="C825" t="s">
        <v>5056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35">
      <c r="A826" t="s">
        <v>5057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35">
      <c r="A827" t="s">
        <v>5058</v>
      </c>
      <c r="B827" t="str">
        <f t="shared" si="12"/>
        <v>PARO160</v>
      </c>
      <c r="C827" t="s">
        <v>5059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35">
      <c r="A828" t="s">
        <v>5060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35">
      <c r="A829" t="s">
        <v>5061</v>
      </c>
      <c r="B829" t="str">
        <f t="shared" si="12"/>
        <v>PARO150</v>
      </c>
      <c r="C829" t="s">
        <v>5062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35">
      <c r="A830" t="s">
        <v>3986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35">
      <c r="A831" t="s">
        <v>5063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35">
      <c r="A832" t="s">
        <v>5064</v>
      </c>
      <c r="B832" t="str">
        <f t="shared" si="12"/>
        <v>PARO130</v>
      </c>
      <c r="C832" t="s">
        <v>5065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35">
      <c r="A833" t="s">
        <v>5066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35">
      <c r="A834" t="s">
        <v>5067</v>
      </c>
      <c r="B834" t="str">
        <f t="shared" si="12"/>
        <v>PARO140</v>
      </c>
      <c r="C834" t="s">
        <v>5068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35">
      <c r="A835" t="s">
        <v>5069</v>
      </c>
      <c r="B835" t="str">
        <f t="shared" si="12"/>
        <v>ostparo</v>
      </c>
      <c r="D835" s="2">
        <v>23</v>
      </c>
      <c r="E835" s="309">
        <v>46586</v>
      </c>
      <c r="F835" s="2" t="s">
        <v>5039</v>
      </c>
      <c r="I835" s="2">
        <v>56</v>
      </c>
    </row>
    <row r="836" spans="1:9" x14ac:dyDescent="0.35">
      <c r="A836" t="s">
        <v>5070</v>
      </c>
      <c r="B836" t="str">
        <f t="shared" si="12"/>
        <v>POST100</v>
      </c>
      <c r="C836" t="s">
        <v>5071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35">
      <c r="A837" t="s">
        <v>5072</v>
      </c>
      <c r="B837" t="str">
        <f t="shared" si="12"/>
        <v>POST110</v>
      </c>
      <c r="C837" t="s">
        <v>5073</v>
      </c>
      <c r="D837" s="2">
        <v>15</v>
      </c>
      <c r="E837" s="309">
        <v>46589</v>
      </c>
      <c r="F837" s="2" t="s">
        <v>5028</v>
      </c>
      <c r="I837" s="2">
        <v>56</v>
      </c>
    </row>
    <row r="838" spans="1:9" x14ac:dyDescent="0.35">
      <c r="A838" t="s">
        <v>5074</v>
      </c>
      <c r="B838" t="str">
        <f t="shared" ref="B838:B850" si="13">+RIGHT(A838,7)</f>
        <v>POST120</v>
      </c>
      <c r="C838" t="s">
        <v>5075</v>
      </c>
      <c r="D838" s="2">
        <v>15</v>
      </c>
      <c r="E838" s="309">
        <v>46594</v>
      </c>
      <c r="F838" s="2" t="s">
        <v>5039</v>
      </c>
      <c r="I838" s="2">
        <v>56</v>
      </c>
    </row>
    <row r="839" spans="1:9" x14ac:dyDescent="0.35">
      <c r="A839" t="s">
        <v>5076</v>
      </c>
      <c r="B839" t="str">
        <f t="shared" si="13"/>
        <v>ce Test</v>
      </c>
      <c r="D839" s="2">
        <v>290</v>
      </c>
      <c r="E839" s="309" t="s">
        <v>4779</v>
      </c>
      <c r="F839" s="2" t="s">
        <v>3415</v>
      </c>
      <c r="G839" s="300">
        <v>46534</v>
      </c>
      <c r="H839" s="2" t="s">
        <v>3415</v>
      </c>
      <c r="I839" s="2">
        <v>0</v>
      </c>
    </row>
    <row r="840" spans="1:9" x14ac:dyDescent="0.35">
      <c r="A840" t="s">
        <v>5077</v>
      </c>
      <c r="B840" t="str">
        <f t="shared" si="13"/>
        <v>sionado</v>
      </c>
      <c r="D840" s="2">
        <v>200</v>
      </c>
      <c r="E840" s="309" t="s">
        <v>4779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35">
      <c r="A841" t="s">
        <v>5078</v>
      </c>
      <c r="B841" t="str">
        <f t="shared" si="13"/>
        <v>CDW1010</v>
      </c>
      <c r="C841" t="s">
        <v>5079</v>
      </c>
      <c r="D841" s="2">
        <v>200</v>
      </c>
      <c r="E841" s="309" t="s">
        <v>4779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35">
      <c r="A842" t="s">
        <v>5080</v>
      </c>
      <c r="B842" t="str">
        <f t="shared" si="13"/>
        <v>CDW1110</v>
      </c>
      <c r="C842" t="s">
        <v>5081</v>
      </c>
      <c r="D842" s="2">
        <v>110</v>
      </c>
      <c r="E842" s="309">
        <v>46518</v>
      </c>
      <c r="F842" s="2" t="s">
        <v>5082</v>
      </c>
      <c r="G842" s="300">
        <v>46534</v>
      </c>
      <c r="H842" s="2" t="s">
        <v>5082</v>
      </c>
      <c r="I842" s="2">
        <v>0</v>
      </c>
    </row>
    <row r="843" spans="1:9" x14ac:dyDescent="0.35">
      <c r="A843" t="s">
        <v>5083</v>
      </c>
      <c r="B843" t="str">
        <f t="shared" si="13"/>
        <v>CDW1120</v>
      </c>
      <c r="C843" t="s">
        <v>5084</v>
      </c>
      <c r="D843" s="2">
        <v>61</v>
      </c>
      <c r="E843" s="309" t="s">
        <v>5085</v>
      </c>
      <c r="F843" s="300">
        <v>46688</v>
      </c>
      <c r="G843" s="2" t="s">
        <v>5085</v>
      </c>
      <c r="H843" s="300">
        <v>46688</v>
      </c>
      <c r="I843" s="2">
        <v>0</v>
      </c>
    </row>
    <row r="844" spans="1:9" x14ac:dyDescent="0.35">
      <c r="A844" t="s">
        <v>5086</v>
      </c>
      <c r="B844" t="str">
        <f t="shared" si="13"/>
        <v>ce Test</v>
      </c>
      <c r="D844" s="2">
        <v>151</v>
      </c>
      <c r="E844" s="309" t="s">
        <v>5085</v>
      </c>
      <c r="F844" s="2" t="s">
        <v>3415</v>
      </c>
      <c r="G844" s="2" t="s">
        <v>5085</v>
      </c>
      <c r="H844" s="2" t="s">
        <v>3415</v>
      </c>
      <c r="I844" s="2">
        <v>0</v>
      </c>
    </row>
    <row r="845" spans="1:9" x14ac:dyDescent="0.35">
      <c r="A845" t="s">
        <v>5087</v>
      </c>
      <c r="B845" t="str">
        <f t="shared" si="13"/>
        <v>CDW1005</v>
      </c>
      <c r="C845" t="s">
        <v>5088</v>
      </c>
      <c r="D845" s="2">
        <v>30</v>
      </c>
      <c r="E845" s="309" t="s">
        <v>5085</v>
      </c>
      <c r="F845" s="300">
        <v>46657</v>
      </c>
      <c r="G845" s="2" t="s">
        <v>5085</v>
      </c>
      <c r="H845" s="300">
        <v>46657</v>
      </c>
      <c r="I845" s="2">
        <v>1</v>
      </c>
    </row>
    <row r="846" spans="1:9" x14ac:dyDescent="0.35">
      <c r="A846" t="s">
        <v>5089</v>
      </c>
      <c r="B846" t="str">
        <f t="shared" si="13"/>
        <v>CDW1006</v>
      </c>
      <c r="C846" t="s">
        <v>5090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35">
      <c r="A847" t="s">
        <v>5091</v>
      </c>
      <c r="B847" t="str">
        <f t="shared" si="13"/>
        <v>CDW1007</v>
      </c>
      <c r="C847" t="s">
        <v>5092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35">
      <c r="A848" t="s">
        <v>5093</v>
      </c>
      <c r="B848" t="str">
        <f t="shared" si="13"/>
        <v>CDW1020</v>
      </c>
      <c r="C848" t="s">
        <v>5094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35">
      <c r="A849" t="s">
        <v>5095</v>
      </c>
      <c r="B849" t="str">
        <f t="shared" si="13"/>
        <v>CDW1030</v>
      </c>
      <c r="C849" t="s">
        <v>5096</v>
      </c>
      <c r="D849" s="2">
        <v>30</v>
      </c>
      <c r="E849" s="309">
        <v>46719</v>
      </c>
      <c r="F849" s="2" t="s">
        <v>5097</v>
      </c>
      <c r="G849" s="300">
        <v>46719</v>
      </c>
      <c r="H849" s="2" t="s">
        <v>5097</v>
      </c>
      <c r="I849" s="2">
        <v>0</v>
      </c>
    </row>
    <row r="850" spans="1:9" x14ac:dyDescent="0.35">
      <c r="A850" t="s">
        <v>5098</v>
      </c>
      <c r="B850" t="str">
        <f t="shared" si="13"/>
        <v>CDW1040</v>
      </c>
      <c r="C850" t="s">
        <v>5099</v>
      </c>
      <c r="D850" s="2">
        <v>30</v>
      </c>
      <c r="E850" s="309" t="s">
        <v>5100</v>
      </c>
      <c r="F850" s="2" t="s">
        <v>3415</v>
      </c>
      <c r="G850" s="2" t="s">
        <v>5100</v>
      </c>
      <c r="H850" s="2" t="s">
        <v>3415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53125" defaultRowHeight="14.5" x14ac:dyDescent="0.35"/>
  <cols>
    <col min="2" max="2" width="27" customWidth="1"/>
    <col min="3" max="3" width="56.453125" customWidth="1"/>
    <col min="4" max="4" width="15.81640625" customWidth="1"/>
    <col min="5" max="11" width="11.453125" customWidth="1"/>
    <col min="12" max="12" width="12" customWidth="1"/>
    <col min="13" max="13" width="15.453125" customWidth="1"/>
    <col min="14" max="14" width="11.453125" customWidth="1"/>
    <col min="15" max="15" width="18.453125" customWidth="1"/>
    <col min="16" max="18" width="11.453125" customWidth="1"/>
    <col min="19" max="19" width="53.54296875" customWidth="1"/>
    <col min="20" max="20" width="20.1796875" bestFit="1" customWidth="1"/>
    <col min="22" max="22" width="20.26953125" bestFit="1" customWidth="1"/>
  </cols>
  <sheetData>
    <row r="1" spans="1:27" x14ac:dyDescent="0.35">
      <c r="A1" s="606" t="s">
        <v>2760</v>
      </c>
      <c r="B1" s="607"/>
      <c r="C1" s="607"/>
      <c r="D1" s="608"/>
      <c r="E1" s="609" t="s">
        <v>2761</v>
      </c>
      <c r="F1" s="610"/>
      <c r="G1" s="611"/>
      <c r="H1" s="609" t="s">
        <v>4</v>
      </c>
      <c r="I1" s="610"/>
      <c r="J1" s="612"/>
      <c r="K1" s="613" t="s">
        <v>2762</v>
      </c>
      <c r="L1" s="609" t="s">
        <v>2763</v>
      </c>
      <c r="M1" s="610"/>
      <c r="N1" s="611"/>
      <c r="O1" s="609" t="s">
        <v>2764</v>
      </c>
      <c r="P1" s="610"/>
      <c r="Q1" s="610"/>
      <c r="R1" s="611"/>
      <c r="S1" s="600" t="s">
        <v>2470</v>
      </c>
      <c r="T1" s="602" t="s">
        <v>2765</v>
      </c>
    </row>
    <row r="2" spans="1:27" ht="15" thickBot="1" x14ac:dyDescent="0.4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2766</v>
      </c>
      <c r="F2" s="143" t="s">
        <v>2767</v>
      </c>
      <c r="G2" s="146" t="s">
        <v>20</v>
      </c>
      <c r="H2" s="147" t="s">
        <v>2766</v>
      </c>
      <c r="I2" s="143" t="s">
        <v>2767</v>
      </c>
      <c r="J2" s="144" t="s">
        <v>20</v>
      </c>
      <c r="K2" s="614"/>
      <c r="L2" s="147" t="s">
        <v>2766</v>
      </c>
      <c r="M2" s="143" t="s">
        <v>2767</v>
      </c>
      <c r="N2" s="146" t="s">
        <v>20</v>
      </c>
      <c r="O2" s="147" t="s">
        <v>2768</v>
      </c>
      <c r="P2" s="143" t="s">
        <v>2767</v>
      </c>
      <c r="Q2" s="143" t="s">
        <v>20</v>
      </c>
      <c r="R2" s="146" t="s">
        <v>2769</v>
      </c>
      <c r="S2" s="618"/>
      <c r="T2" s="603"/>
      <c r="V2" t="s">
        <v>2770</v>
      </c>
      <c r="Z2" t="s">
        <v>2771</v>
      </c>
    </row>
    <row r="3" spans="1:27" hidden="1" x14ac:dyDescent="0.3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45" t="s">
        <v>2773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3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20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3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20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35">
      <c r="A6" s="159" t="s">
        <v>2579</v>
      </c>
      <c r="B6" s="160" t="s">
        <v>2694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20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3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46183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46220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46285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46592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3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3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3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201">
        <v>46096</v>
      </c>
      <c r="I10" s="198">
        <f>+_xlfn.XLOOKUP(B10,'La Calera II - RFSU 31.1.28'!B:B,'La Calera II - RFSU 31.1.28'!W:W,"No se encuentra",0,1)</f>
        <v>46222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46287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46414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35">
      <c r="A11" s="159" t="s">
        <v>246</v>
      </c>
      <c r="B11" s="160" t="s">
        <v>3108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3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46179</v>
      </c>
      <c r="J12" s="289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46244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46431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29" hidden="1" x14ac:dyDescent="0.3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2774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3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3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2775</v>
      </c>
      <c r="T15" s="228" t="str">
        <f>+_xlfn.XLOOKUP(B15,'La Calera II - RFSU 31.1.28'!B:B,'La Calera II - RFSU 31.1.28'!BZ:BZ,"",0,1)</f>
        <v>CDE1160</v>
      </c>
      <c r="U15" t="s">
        <v>2775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3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46136</v>
      </c>
      <c r="H16" s="201">
        <v>46313</v>
      </c>
      <c r="I16" s="198">
        <f>+_xlfn.XLOOKUP(B16,'La Calera II - RFSU 31.1.28'!B:B,'La Calera II - RFSU 31.1.28'!W:W,"No se encuentra",0,1)</f>
        <v>46173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46238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46365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2775</v>
      </c>
      <c r="T16" s="228" t="str">
        <f>+_xlfn.XLOOKUP(B16,'La Calera II - RFSU 31.1.28'!B:B,'La Calera II - RFSU 31.1.28'!BZ:BZ,"",0,1)</f>
        <v>CDE1170</v>
      </c>
      <c r="U16" t="s">
        <v>2775</v>
      </c>
      <c r="V16" s="18">
        <f>+_xlfn.XLOOKUP(B16,'La Calera II - RFSU 31.1.28'!B:B,'La Calera II - RFSU 31.1.28'!BW:BW,"No se encuentra",0,1)</f>
        <v>46365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3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 t="str">
        <f>IF(+_xlfn.XLOOKUP(B17,'La Calera II - RFSU 31.1.28'!B:B,'La Calera II - RFSU 31.1.28'!H:H,"No se encuentra",0,1)&gt;0,+_xlfn.XLOOKUP(B17,'La Calera II - RFSU 31.1.28'!B:B,'La Calera II - RFSU 31.1.28'!H:H,"No se encuentra",0,1),"")</f>
        <v/>
      </c>
      <c r="H17" s="201">
        <v>46141</v>
      </c>
      <c r="I17" s="198">
        <f>+_xlfn.XLOOKUP(B17,'La Calera II - RFSU 31.1.28'!B:B,'La Calera II - RFSU 31.1.28'!W:W,"No se encuentra",0,1)</f>
        <v>46221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46286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46443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3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201">
        <v>46096</v>
      </c>
      <c r="I18" s="198">
        <f>+_xlfn.XLOOKUP(B18,'La Calera II - RFSU 31.1.28'!B:B,'La Calera II - RFSU 31.1.28'!W:W,"No se encuentra",0,1)</f>
        <v>46222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46287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46414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3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3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0" hidden="1" x14ac:dyDescent="0.3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201">
        <v>46037</v>
      </c>
      <c r="I21" s="198">
        <f>+_xlfn.XLOOKUP(B21,'La Calera II - RFSU 31.1.28'!B:B,'La Calera II - RFSU 31.1.28'!W:W,"No se encuentra",0,1)</f>
        <v>46194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46259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46506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0" hidden="1" x14ac:dyDescent="0.35">
      <c r="A22" s="159" t="s">
        <v>246</v>
      </c>
      <c r="B22" s="160" t="s">
        <v>3109</v>
      </c>
      <c r="C22" s="161" t="s">
        <v>3341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0" hidden="1" x14ac:dyDescent="0.3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0" hidden="1" x14ac:dyDescent="0.3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3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0" hidden="1" x14ac:dyDescent="0.3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46237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46544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3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idden="1" x14ac:dyDescent="0.3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3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3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201">
        <v>46149</v>
      </c>
      <c r="I30" s="198">
        <f>+_xlfn.XLOOKUP(B30,'La Calera II - RFSU 31.1.28'!B:B,'La Calera II - RFSU 31.1.28'!W:W,"No se encuentra",0,1)</f>
        <v>46194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46259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46356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46356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3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46224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46381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46381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3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46224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46381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46381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3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201">
        <v>46155</v>
      </c>
      <c r="I33" s="198">
        <f>+_xlfn.XLOOKUP(B33,'La Calera II - RFSU 31.1.28'!B:B,'La Calera II - RFSU 31.1.28'!W:W,"No se encuentra",0,1)</f>
        <v>46200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46265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46392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3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46224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46411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3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46157</v>
      </c>
      <c r="G35" s="293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201">
        <v>46150</v>
      </c>
      <c r="I35" s="198">
        <f>+_xlfn.XLOOKUP(B35,'La Calera II - RFSU 31.1.28'!B:B,'La Calera II - RFSU 31.1.28'!W:W,"No se encuentra",0,1)</f>
        <v>46194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46259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46416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3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46231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46381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46388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3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46163</v>
      </c>
      <c r="G37" s="293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201">
        <v>46155</v>
      </c>
      <c r="I37" s="198">
        <f>+_xlfn.XLOOKUP(B37,'La Calera II - RFSU 31.1.28'!B:B,'La Calera II - RFSU 31.1.28'!W:W,"No se encuentra",0,1)</f>
        <v>46200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46265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46392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3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 t="str">
        <f>IF(+_xlfn.XLOOKUP(B38,'La Calera II - RFSU 31.1.28'!B:B,'La Calera II - RFSU 31.1.28'!H:H,"No se encuentra",0,1)&gt;0,+_xlfn.XLOOKUP(B38,'La Calera II - RFSU 31.1.28'!B:B,'La Calera II - RFSU 31.1.28'!H:H,"No se encuentra",0,1),"")</f>
        <v/>
      </c>
      <c r="H38" s="201">
        <v>46155</v>
      </c>
      <c r="I38" s="198">
        <f>+_xlfn.XLOOKUP(B38,'La Calera II - RFSU 31.1.28'!B:B,'La Calera II - RFSU 31.1.28'!W:W,"No se encuentra",0,1)</f>
        <v>46200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46265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46452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3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3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46238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46395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3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46148</v>
      </c>
      <c r="J41" s="289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46213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46340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46340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3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0"/>
        <v/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3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201">
        <v>46135</v>
      </c>
      <c r="I43" s="198">
        <f>+_xlfn.XLOOKUP(B43,'La Calera II - RFSU 31.1.28'!B:B,'La Calera II - RFSU 31.1.28'!W:W,"No se encuentra",0,1)</f>
        <v>46185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46250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46407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3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46412</v>
      </c>
      <c r="P44" s="198">
        <f t="shared" si="4"/>
        <v>46351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0"/>
        <v/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46351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3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201">
        <v>46156</v>
      </c>
      <c r="I45" s="198">
        <f>+_xlfn.XLOOKUP(B45,'La Calera II - RFSU 31.1.28'!B:B,'La Calera II - RFSU 31.1.28'!W:W,"No se encuentra",0,1)</f>
        <v>46201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46266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46423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3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3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46285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46312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46352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46381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46404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3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 t="str">
        <f>IF(+_xlfn.XLOOKUP(B48,'La Calera II - RFSU 31.1.28'!B:B,'La Calera II - RFSU 31.1.28'!H:H,"No se encuentra",0,1)&gt;0,+_xlfn.XLOOKUP(B48,'La Calera II - RFSU 31.1.28'!B:B,'La Calera II - RFSU 31.1.28'!H:H,"No se encuentra",0,1),"")</f>
        <v/>
      </c>
      <c r="H48" s="201">
        <v>46110</v>
      </c>
      <c r="I48" s="198">
        <f>+_xlfn.XLOOKUP(B48,'La Calera II - RFSU 31.1.28'!B:B,'La Calera II - RFSU 31.1.28'!W:W,"No se encuentra",0,1)</f>
        <v>46193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46258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46415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3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 t="str">
        <f>IF(+_xlfn.XLOOKUP(B49,'La Calera II - RFSU 31.1.28'!B:B,'La Calera II - RFSU 31.1.28'!H:H,"No se encuentra",0,1)&gt;0,+_xlfn.XLOOKUP(B49,'La Calera II - RFSU 31.1.28'!B:B,'La Calera II - RFSU 31.1.28'!H:H,"No se encuentra",0,1),"")</f>
        <v/>
      </c>
      <c r="H49" s="201">
        <v>46175</v>
      </c>
      <c r="I49" s="198">
        <f>+_xlfn.XLOOKUP(B49,'La Calera II - RFSU 31.1.28'!B:B,'La Calera II - RFSU 31.1.28'!W:W,"No se encuentra",0,1)</f>
        <v>46184</v>
      </c>
      <c r="J49" s="289" t="str">
        <f>IF(+_xlfn.XLOOKUP(B49,'La Calera II - RFSU 31.1.28'!B:B,'La Calera II - RFSU 31.1.28'!X:X,"No se encuentra",0,1)&gt;0,+_xlfn.XLOOKUP(B49,'La Calera II - RFSU 31.1.28'!B:B,'La Calera II - RFSU 31.1.28'!X:X,"No se encuentra",0,1),"")</f>
        <v/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46249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46356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46356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3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46153</v>
      </c>
      <c r="G50" s="293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201">
        <v>46080</v>
      </c>
      <c r="I50" s="198">
        <f>+_xlfn.XLOOKUP(B50,'La Calera II - RFSU 31.1.28'!B:B,'La Calera II - RFSU 31.1.28'!W:W,"No se encuentra",0,1)</f>
        <v>46190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46255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46472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3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46152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46217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46374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46374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3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46381</v>
      </c>
      <c r="P52" s="198">
        <f t="shared" si="4"/>
        <v>46325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0"/>
        <v/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46325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3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3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3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 t="str">
        <f>IF(+_xlfn.XLOOKUP(B55,'La Calera II - RFSU 31.1.28'!B:B,'La Calera II - RFSU 31.1.28'!H:H,"No se encuentra",0,1)&gt;0,+_xlfn.XLOOKUP(B55,'La Calera II - RFSU 31.1.28'!B:B,'La Calera II - RFSU 31.1.28'!H:H,"No se encuentra",0,1),"")</f>
        <v/>
      </c>
      <c r="H55" s="201">
        <v>46145</v>
      </c>
      <c r="I55" s="198">
        <f>+_xlfn.XLOOKUP(B55,'La Calera II - RFSU 31.1.28'!B:B,'La Calera II - RFSU 31.1.28'!W:W,"No se encuentra",0,1)</f>
        <v>46190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46255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46422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3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3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3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0"/>
        <v/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46441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3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3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3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3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idden="1" x14ac:dyDescent="0.3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3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3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46163</v>
      </c>
      <c r="G65" s="293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201">
        <v>46156</v>
      </c>
      <c r="I65" s="198">
        <f>+_xlfn.XLOOKUP(B65,'La Calera II - RFSU 31.1.28'!B:B,'La Calera II - RFSU 31.1.28'!W:W,"No se encuentra",0,1)</f>
        <v>46200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46265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46392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3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3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46152</v>
      </c>
      <c r="J67" s="289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46217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46344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46344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1.5" hidden="1" x14ac:dyDescent="0.3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 t="str">
        <f>IF(+_xlfn.XLOOKUP(B68,'La Calera II - RFSU 31.1.28'!B:B,'La Calera II - RFSU 31.1.28'!X:X,"No se encuentra",0,1)&gt;0,+_xlfn.XLOOKUP(B68,'La Calera II - RFSU 31.1.28'!B:B,'La Calera II - RFSU 31.1.28'!X:X,"No se encuentra",0,1),"")</f>
        <v/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46227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46381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46384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0" hidden="1" x14ac:dyDescent="0.3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0" hidden="1" x14ac:dyDescent="0.3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201">
        <v>46149</v>
      </c>
      <c r="I70" s="198">
        <f>+_xlfn.XLOOKUP(B70,'La Calera II - RFSU 31.1.28'!B:B,'La Calera II - RFSU 31.1.28'!W:W,"No se encuentra",0,1)</f>
        <v>46194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46259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46356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46356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3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 t="str">
        <f>IF(+_xlfn.XLOOKUP(B71,'La Calera II - RFSU 31.1.28'!B:B,'La Calera II - RFSU 31.1.28'!H:H,"No se encuentra",0,1)&gt;0,+_xlfn.XLOOKUP(B71,'La Calera II - RFSU 31.1.28'!B:B,'La Calera II - RFSU 31.1.28'!H:H,"No se encuentra",0,1),"")</f>
        <v/>
      </c>
      <c r="H71" s="201">
        <v>46110</v>
      </c>
      <c r="I71" s="198">
        <f>+_xlfn.XLOOKUP(B71,'La Calera II - RFSU 31.1.28'!B:B,'La Calera II - RFSU 31.1.28'!W:W,"No se encuentra",0,1)</f>
        <v>46193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46258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46415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0" hidden="1" x14ac:dyDescent="0.3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3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 t="str">
        <f>IF(+_xlfn.XLOOKUP(B73,'La Calera II - RFSU 31.1.28'!B:B,'La Calera II - RFSU 31.1.28'!H:H,"No se encuentra",0,1)&gt;0,+_xlfn.XLOOKUP(B73,'La Calera II - RFSU 31.1.28'!B:B,'La Calera II - RFSU 31.1.28'!H:H,"No se encuentra",0,1),"")</f>
        <v/>
      </c>
      <c r="H73" s="201">
        <v>46173</v>
      </c>
      <c r="I73" s="198">
        <f>+_xlfn.XLOOKUP(B73,'La Calera II - RFSU 31.1.28'!B:B,'La Calera II - RFSU 31.1.28'!W:W,"No se encuentra",0,1)</f>
        <v>46184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46249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46356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46356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35">
      <c r="A74" s="159" t="s">
        <v>2689</v>
      </c>
      <c r="B74" s="160" t="s">
        <v>2692</v>
      </c>
      <c r="C74" s="161" t="s">
        <v>2693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2776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3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 t="str">
        <f>IF(+_xlfn.XLOOKUP(B75,'La Calera II - RFSU 31.1.28'!B:B,'La Calera II - RFSU 31.1.28'!H:H,"No se encuentra",0,1)&gt;0,+_xlfn.XLOOKUP(B75,'La Calera II - RFSU 31.1.28'!B:B,'La Calera II - RFSU 31.1.28'!H:H,"No se encuentra",0,1),"")</f>
        <v/>
      </c>
      <c r="H75" s="201">
        <v>46051</v>
      </c>
      <c r="I75" s="198">
        <f>+_xlfn.XLOOKUP(B75,'La Calera II - RFSU 31.1.28'!B:B,'La Calera II - RFSU 31.1.28'!W:W,"No se encuentra",0,1)</f>
        <v>46187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46252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2777</v>
      </c>
      <c r="T75" s="228"/>
      <c r="V75" s="18">
        <f>+_xlfn.XLOOKUP(B75,'La Calera II - RFSU 31.1.28'!B:B,'La Calera II - RFSU 31.1.28'!BW:BW,"No se encuentra",0,1)</f>
        <v>46529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3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46172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46419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0" hidden="1" x14ac:dyDescent="0.3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 t="str">
        <f>IF(+_xlfn.XLOOKUP(B77,'La Calera II - RFSU 31.1.28'!B:B,'La Calera II - RFSU 31.1.28'!H:H,"No se encuentra",0,1)&gt;0,+_xlfn.XLOOKUP(B77,'La Calera II - RFSU 31.1.28'!B:B,'La Calera II - RFSU 31.1.28'!H:H,"No se encuentra",0,1),"")</f>
        <v/>
      </c>
      <c r="H77" s="201">
        <v>46145</v>
      </c>
      <c r="I77" s="198">
        <f>+_xlfn.XLOOKUP(B77,'La Calera II - RFSU 31.1.28'!B:B,'La Calera II - RFSU 31.1.28'!W:W,"No se encuentra",0,1)</f>
        <v>46232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46312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46559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0" hidden="1" x14ac:dyDescent="0.35">
      <c r="A78" s="633" t="s">
        <v>1679</v>
      </c>
      <c r="B78" s="636" t="s">
        <v>1830</v>
      </c>
      <c r="C78" s="639" t="s">
        <v>1831</v>
      </c>
      <c r="D78" s="285" t="s">
        <v>3398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 t="str">
        <f>IF(+_xlfn.XLOOKUP(B78,'La Calera II - RFSU 31.1.28'!B:B,'La Calera II - RFSU 31.1.28'!X:X,"No se encuentra",0,1)&gt;0,+_xlfn.XLOOKUP(B78,'La Calera II - RFSU 31.1.28'!B:B,'La Calera II - RFSU 31.1.28'!X:X,"No se encuentra",0,1),"")</f>
        <v/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46250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46497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40" hidden="1" x14ac:dyDescent="0.35">
      <c r="A79" s="635"/>
      <c r="B79" s="638"/>
      <c r="C79" s="641"/>
      <c r="D79" s="285" t="s">
        <v>2778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/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46250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46497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60" hidden="1" x14ac:dyDescent="0.35">
      <c r="A80" s="633" t="s">
        <v>1679</v>
      </c>
      <c r="B80" s="636" t="s">
        <v>1832</v>
      </c>
      <c r="C80" s="639" t="s">
        <v>1833</v>
      </c>
      <c r="D80" s="285" t="s">
        <v>3399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2779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20" hidden="1" x14ac:dyDescent="0.35">
      <c r="A81" s="634"/>
      <c r="B81" s="637"/>
      <c r="C81" s="640"/>
      <c r="D81" s="285" t="s">
        <v>2780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2779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0" hidden="1" x14ac:dyDescent="0.35">
      <c r="A82" s="635"/>
      <c r="B82" s="638"/>
      <c r="C82" s="641"/>
      <c r="D82" s="285" t="s">
        <v>2781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2779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3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0" hidden="1" x14ac:dyDescent="0.3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3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0" hidden="1" x14ac:dyDescent="0.3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46176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46256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46513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0" hidden="1" x14ac:dyDescent="0.3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0" hidden="1" x14ac:dyDescent="0.35">
      <c r="A88" s="633" t="s">
        <v>1679</v>
      </c>
      <c r="B88" s="636" t="s">
        <v>1844</v>
      </c>
      <c r="C88" s="639" t="s">
        <v>1845</v>
      </c>
      <c r="D88" s="285" t="s">
        <v>2837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 t="str">
        <f t="shared" ref="R88:R92" si="14">IF(N88="","",+IF(Q88="",+O88-P88,+O88-Q88))</f>
        <v/>
      </c>
      <c r="S88" s="227"/>
      <c r="T88" s="228" t="s">
        <v>5101</v>
      </c>
      <c r="V88" s="18">
        <f>+_xlfn.XLOOKUP(B88,'La Calera II - RFSU 31.1.28'!B:B,'La Calera II - RFSU 31.1.28'!BW:BW,"No se encuentra",0,1)</f>
        <v>46555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0" hidden="1" x14ac:dyDescent="0.35">
      <c r="A89" s="634"/>
      <c r="B89" s="637"/>
      <c r="C89" s="640"/>
      <c r="D89" s="285" t="s">
        <v>2838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 t="str">
        <f t="shared" si="14"/>
        <v/>
      </c>
      <c r="S89" s="227"/>
      <c r="T89" s="228" t="s">
        <v>5102</v>
      </c>
      <c r="V89" s="18">
        <f>+_xlfn.XLOOKUP(B88,'La Calera II - RFSU 31.1.28'!B:B,'La Calera II - RFSU 31.1.28'!BW:BW,"No se encuentra",0,1)</f>
        <v>46555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0" hidden="1" x14ac:dyDescent="0.35">
      <c r="A90" s="634"/>
      <c r="B90" s="637"/>
      <c r="C90" s="640"/>
      <c r="D90" s="285" t="s">
        <v>3400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 t="str">
        <f t="shared" ref="R90:R91" si="15">IF(N90="","",+IF(Q90="",+O90-P90,+O90-Q90))</f>
        <v/>
      </c>
      <c r="S90" s="227"/>
      <c r="T90" s="228" t="s">
        <v>5103</v>
      </c>
      <c r="V90" s="18">
        <f>+_xlfn.XLOOKUP(B88,'La Calera II - RFSU 31.1.28'!B:B,'La Calera II - RFSU 31.1.28'!BW:BW,"No se encuentra",0,1)</f>
        <v>46555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0" hidden="1" x14ac:dyDescent="0.35">
      <c r="A91" s="634"/>
      <c r="B91" s="637"/>
      <c r="C91" s="640"/>
      <c r="D91" s="285" t="s">
        <v>3401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 t="str">
        <f t="shared" si="15"/>
        <v/>
      </c>
      <c r="S91" s="227"/>
      <c r="T91" s="228" t="s">
        <v>5104</v>
      </c>
      <c r="V91" s="18">
        <f>+_xlfn.XLOOKUP(B88,'La Calera II - RFSU 31.1.28'!B:B,'La Calera II - RFSU 31.1.28'!BW:BW,"No se encuentra",0,1)</f>
        <v>46555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0" hidden="1" x14ac:dyDescent="0.35">
      <c r="A92" s="634"/>
      <c r="B92" s="637"/>
      <c r="C92" s="640"/>
      <c r="D92" s="285" t="s">
        <v>3402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 t="str">
        <f t="shared" si="14"/>
        <v/>
      </c>
      <c r="S92" s="227"/>
      <c r="T92" s="228" t="s">
        <v>5105</v>
      </c>
      <c r="V92" s="18">
        <f>+_xlfn.XLOOKUP(B88,'La Calera II - RFSU 31.1.28'!B:B,'La Calera II - RFSU 31.1.28'!BW:BW,"No se encuentra",0,1)</f>
        <v>46555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0" hidden="1" x14ac:dyDescent="0.35">
      <c r="A93" s="635"/>
      <c r="B93" s="638"/>
      <c r="C93" s="641"/>
      <c r="D93" s="285" t="s">
        <v>2836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 t="str">
        <f t="shared" si="6"/>
        <v/>
      </c>
      <c r="S93" s="227"/>
      <c r="T93" s="228" t="s">
        <v>2713</v>
      </c>
      <c r="V93" s="18">
        <f>+_xlfn.XLOOKUP(B88,'La Calera II - RFSU 31.1.28'!B:B,'La Calera II - RFSU 31.1.28'!BW:BW,"No se encuentra",0,1)</f>
        <v>46555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0" hidden="1" x14ac:dyDescent="0.3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46147</v>
      </c>
      <c r="N94" s="295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6"/>
        <v/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46427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3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3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idden="1" x14ac:dyDescent="0.3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 t="str">
        <f>IF(+_xlfn.XLOOKUP(B97,'La Calera II - RFSU 31.1.28'!B:B,'La Calera II - RFSU 31.1.28'!H:H,"No se encuentra",0,1)&gt;0,+_xlfn.XLOOKUP(B97,'La Calera II - RFSU 31.1.28'!B:B,'La Calera II - RFSU 31.1.28'!H:H,"No se encuentra",0,1),"")</f>
        <v/>
      </c>
      <c r="H97" s="201">
        <v>46190</v>
      </c>
      <c r="I97" s="198">
        <f>+_xlfn.XLOOKUP(B97,'La Calera II - RFSU 31.1.28'!B:B,'La Calera II - RFSU 31.1.28'!W:W,"No se encuentra",0,1)</f>
        <v>46204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46284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46471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3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3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35">
      <c r="A100" s="159" t="s">
        <v>1679</v>
      </c>
      <c r="B100" s="164" t="s">
        <v>1858</v>
      </c>
      <c r="C100" s="163" t="s">
        <v>1859</v>
      </c>
      <c r="D100" s="285" t="s">
        <v>3403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46169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46249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2783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46506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0" hidden="1" x14ac:dyDescent="0.3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3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0" hidden="1" x14ac:dyDescent="0.3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46162</v>
      </c>
      <c r="N103" s="295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 t="str">
        <f t="shared" si="6"/>
        <v/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46379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0" hidden="1" x14ac:dyDescent="0.3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2784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60" hidden="1" x14ac:dyDescent="0.3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 t="str">
        <f>IF(+_xlfn.XLOOKUP(B105,'La Calera II - RFSU 31.1.28'!B:B,'La Calera II - RFSU 31.1.28'!X:X,"No se encuentra",0,1)&gt;0,+_xlfn.XLOOKUP(B105,'La Calera II - RFSU 31.1.28'!B:B,'La Calera II - RFSU 31.1.28'!X:X,"No se encuentra",0,1),"")</f>
        <v/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46222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46479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3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46177</v>
      </c>
      <c r="J106" s="289" t="str">
        <f>IF(+_xlfn.XLOOKUP(B106,'La Calera II - RFSU 31.1.28'!B:B,'La Calera II - RFSU 31.1.28'!X:X,"No se encuentra",0,1)&gt;0,+_xlfn.XLOOKUP(B106,'La Calera II - RFSU 31.1.28'!B:B,'La Calera II - RFSU 31.1.28'!X:X,"No se encuentra",0,1),"")</f>
        <v/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46257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46444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0" hidden="1" x14ac:dyDescent="0.3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0" hidden="1" x14ac:dyDescent="0.3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3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5106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29" hidden="1" x14ac:dyDescent="0.35">
      <c r="A110" s="159" t="s">
        <v>2024</v>
      </c>
      <c r="B110" s="164" t="s">
        <v>5107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5108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1.5" hidden="1" x14ac:dyDescent="0.3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1.5" hidden="1" x14ac:dyDescent="0.3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1.5" hidden="1" x14ac:dyDescent="0.3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35">
      <c r="A114" s="159" t="s">
        <v>2024</v>
      </c>
      <c r="B114" s="164" t="s">
        <v>2748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35">
      <c r="A115" s="159" t="s">
        <v>2024</v>
      </c>
      <c r="B115" s="164" t="s">
        <v>2750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 t="str">
        <f>IF(+_xlfn.XLOOKUP(B115,'La Calera II - RFSU 31.1.28'!B:B,'La Calera II - RFSU 31.1.28'!H:H,"No se encuentra",0,1)&gt;0,+_xlfn.XLOOKUP(B115,'La Calera II - RFSU 31.1.28'!B:B,'La Calera II - RFSU 31.1.28'!H:H,"No se encuentra",0,1),"")</f>
        <v/>
      </c>
      <c r="H115" s="201">
        <v>46033</v>
      </c>
      <c r="I115" s="198">
        <f>+_xlfn.XLOOKUP(B115,'La Calera II - RFSU 31.1.28'!B:B,'La Calera II - RFSU 31.1.28'!W:W,"No se encuentra",0,1)</f>
        <v>46209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46274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46431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idden="1" x14ac:dyDescent="0.35">
      <c r="A116" s="159" t="s">
        <v>2024</v>
      </c>
      <c r="B116" s="164" t="s">
        <v>2754</v>
      </c>
      <c r="C116" s="163" t="s">
        <v>2755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35">
      <c r="A117" s="159" t="s">
        <v>2024</v>
      </c>
      <c r="B117" s="164" t="s">
        <v>2756</v>
      </c>
      <c r="C117" s="163" t="s">
        <v>2757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5109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" hidden="1" thickBot="1" x14ac:dyDescent="0.4">
      <c r="A118" s="231" t="s">
        <v>2024</v>
      </c>
      <c r="B118" s="232" t="s">
        <v>2758</v>
      </c>
      <c r="C118" s="233" t="s">
        <v>2759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5110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" thickBot="1" x14ac:dyDescent="0.4">
      <c r="D125" t="s">
        <v>2785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L1:N1"/>
    <mergeCell ref="S3:S6"/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0" ma:contentTypeDescription="Crear nuevo documento." ma:contentTypeScope="" ma:versionID="8efe26ba76c5a7bff311d203bd40b3c1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22ddeb8c37761949d4d1068422eb04fa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24F699-1CB8-4838-AA9D-561B052B5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7c798c8c-6d68-471b-85ad-743f6af581bb"/>
    <ds:schemaRef ds:uri="http://purl.org/dc/elements/1.1/"/>
    <ds:schemaRef ds:uri="505288ce-52d4-43b6-ac28-4cf0370d4f19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6</vt:i4>
      </vt:variant>
    </vt:vector>
  </HeadingPairs>
  <TitlesOfParts>
    <vt:vector size="26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La Calera II - RFSU 31.1.28</vt:lpstr>
      <vt:lpstr>REM-Nuevo</vt:lpstr>
      <vt:lpstr>REM-Back-up</vt:lpstr>
      <vt:lpstr>Suministros críticos</vt:lpstr>
      <vt:lpstr>Histograma carretones</vt:lpstr>
      <vt:lpstr>Suministros multables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STIRPARO, DARIO FERNANDO</cp:lastModifiedBy>
  <cp:revision/>
  <dcterms:created xsi:type="dcterms:W3CDTF">2019-02-22T20:13:54Z</dcterms:created>
  <dcterms:modified xsi:type="dcterms:W3CDTF">2026-05-21T14:50:34Z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